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876"/>
  </bookViews>
  <sheets>
    <sheet name="6-1部门收支总表" sheetId="1" r:id="rId1"/>
    <sheet name="6-2部门收入总表" sheetId="2" r:id="rId2"/>
    <sheet name="6-3部门支出总表" sheetId="3" r:id="rId3"/>
    <sheet name="6-4财政拨款收支预算总表" sheetId="4" r:id="rId4"/>
    <sheet name="6-5一般公共预算支出表" sheetId="5" r:id="rId5"/>
    <sheet name="6-6基本支出预算表" sheetId="6" r:id="rId6"/>
    <sheet name="6-7基金预算支出情况表" sheetId="7" r:id="rId7"/>
    <sheet name="6-8财政拨款支出明细表（按经济分类科目）" sheetId="8" r:id="rId8"/>
    <sheet name="6-9“三公”经费公共预算财政拨款支出情况表" sheetId="9" r:id="rId9"/>
    <sheet name="6-10市本级绩效目标表-1" sheetId="10" r:id="rId10"/>
    <sheet name="6-11市本级绩效目标表-2" sheetId="11" r:id="rId11"/>
    <sheet name="6-12省对下绩效目标表" sheetId="12" r:id="rId12"/>
    <sheet name="6-13政府采购表" sheetId="13" r:id="rId13"/>
  </sheets>
  <externalReferences>
    <externalReference r:id="rId14"/>
    <externalReference r:id="rId15"/>
  </externalReferences>
  <definedNames>
    <definedName name="_xlnm._FilterDatabase" localSheetId="4" hidden="1">'6-5一般公共预算支出表'!$A$7:$AD$74</definedName>
    <definedName name="_xlnm.Print_Titles" localSheetId="6">'6-7基金预算支出情况表'!$1:$4</definedName>
    <definedName name="_xlnm.Print_Titles" localSheetId="5">'6-6基本支出预算表'!$1:$7</definedName>
    <definedName name="_xlnm.Print_Titles" localSheetId="7">'6-8财政拨款支出明细表（按经济分类科目）'!$1:$7</definedName>
  </definedNames>
  <calcPr calcId="144525"/>
</workbook>
</file>

<file path=xl/sharedStrings.xml><?xml version="1.0" encoding="utf-8"?>
<sst xmlns="http://schemas.openxmlformats.org/spreadsheetml/2006/main" count="563">
  <si>
    <t>6-1 部门财务收支总体情况表</t>
  </si>
  <si>
    <t>单位名称：瑞丽市弄岛镇人民政府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</si>
  <si>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</si>
  <si>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</si>
  <si>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</si>
  <si>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</si>
  <si>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</si>
  <si>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</si>
  <si>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</si>
  <si>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</si>
  <si>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</si>
  <si>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</si>
  <si>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</si>
  <si>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</si>
  <si>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</si>
  <si>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</si>
  <si>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</si>
  <si>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</si>
  <si>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</si>
  <si>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</si>
  <si>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</si>
  <si>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</si>
  <si>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</si>
  <si>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</si>
  <si>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</si>
  <si>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</si>
  <si>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</si>
  <si>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</si>
  <si>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</si>
  <si>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</si>
  <si>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</si>
  <si>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</si>
  <si>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</si>
  <si>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</si>
  <si>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</si>
  <si>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</si>
  <si>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</si>
  <si>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</si>
  <si>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</si>
  <si>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r>
      <rPr>
        <sz val="11"/>
        <color theme="1"/>
        <rFont val="宋体"/>
        <charset val="134"/>
      </rPr>
      <t>备注：2017年结转616万元，其中：</t>
    </r>
    <r>
      <rPr>
        <b/>
        <sz val="11"/>
        <color theme="1"/>
        <rFont val="宋体"/>
        <charset val="134"/>
      </rPr>
      <t>财政拨款结转420.5万元</t>
    </r>
    <r>
      <rPr>
        <sz val="11"/>
        <color theme="1"/>
        <rFont val="宋体"/>
        <charset val="134"/>
      </rPr>
      <t>(一般公共预算财政拨款结转374.5万元，政府性基金财政拨款结转46万元),</t>
    </r>
    <r>
      <rPr>
        <b/>
        <sz val="11"/>
        <color theme="1"/>
        <rFont val="宋体"/>
        <charset val="134"/>
      </rPr>
      <t>其他资金结转195.5万元。</t>
    </r>
    <r>
      <rPr>
        <sz val="11"/>
        <color theme="1"/>
        <rFont val="宋体"/>
        <charset val="134"/>
      </rPr>
      <t xml:space="preserve">                                                                             </t>
    </r>
  </si>
  <si>
    <t>6-2 部门收入总体情况表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</si>
  <si>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</si>
  <si>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</si>
  <si>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</si>
  <si>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</si>
  <si>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</si>
  <si>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</si>
  <si>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</si>
  <si>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</si>
  <si>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</si>
  <si>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</si>
  <si>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</si>
  <si>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</si>
  <si>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</si>
  <si>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</si>
  <si>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</si>
  <si>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</si>
  <si>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</si>
  <si>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</si>
  <si>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</si>
  <si>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</si>
  <si>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</si>
  <si>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</si>
  <si>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</si>
  <si>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</si>
  <si>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</si>
  <si>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</si>
  <si>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</si>
  <si>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</si>
  <si>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</si>
  <si>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</si>
  <si>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</si>
  <si>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6-4 部门财政拨款收支总体情况表</t>
  </si>
  <si>
    <t>单位名称:瑞丽市弄岛镇人民政府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</si>
  <si>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</si>
  <si>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</si>
  <si>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</si>
  <si>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</si>
  <si>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</si>
  <si>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</si>
  <si>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</si>
  <si>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</si>
  <si>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</si>
  <si>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</si>
  <si>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</si>
  <si>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</si>
  <si>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</si>
  <si>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</si>
  <si>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</si>
  <si>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</si>
  <si>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</si>
  <si>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</si>
  <si>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</si>
  <si>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</si>
  <si>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</si>
  <si>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</si>
  <si>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</si>
  <si>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</si>
  <si>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</si>
  <si>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</si>
  <si>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</si>
  <si>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</si>
  <si>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</si>
  <si>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</si>
  <si>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</si>
  <si>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</si>
  <si>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</si>
  <si>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</si>
  <si>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</si>
  <si>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</si>
  <si>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</si>
  <si>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备注：2017年财政拨款结转420.5万元，其中：一般公共预算财政拨款结转374.5万元，政府性基金财政拨款结转46万元。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</si>
  <si>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</si>
  <si>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</si>
  <si>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</si>
  <si>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</si>
  <si>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</si>
  <si>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</si>
  <si>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</si>
  <si>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</si>
  <si>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</si>
  <si>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</si>
  <si>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</si>
  <si>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</si>
  <si>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</si>
  <si>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其他资本性支出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</si>
  <si>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</si>
  <si>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</si>
  <si>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</si>
  <si>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</si>
  <si>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</si>
  <si>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</si>
  <si>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</si>
  <si>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</si>
  <si>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</si>
  <si>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</si>
  <si>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</si>
  <si>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</si>
  <si>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</si>
  <si>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</si>
  <si>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</si>
  <si>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</si>
  <si>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</si>
  <si>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</si>
  <si>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</si>
  <si>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</si>
  <si>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</si>
  <si>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</si>
  <si>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</si>
  <si>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</si>
  <si>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</si>
  <si>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</si>
  <si>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</si>
  <si>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</si>
  <si>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</si>
  <si>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</si>
  <si>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</si>
  <si>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</si>
  <si>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</si>
  <si>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</si>
  <si>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</si>
  <si>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</si>
  <si>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</si>
  <si>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</si>
  <si>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</si>
  <si>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</si>
  <si>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</si>
  <si>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</si>
  <si>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一般公共服务支出</t>
  </si>
  <si>
    <t>03</t>
  </si>
  <si>
    <t xml:space="preserve">政府办公厅及相关机构事务支出 </t>
  </si>
  <si>
    <t>01</t>
  </si>
  <si>
    <t>行政运行</t>
  </si>
  <si>
    <t>02</t>
  </si>
  <si>
    <t>一般行政管理事务</t>
  </si>
  <si>
    <t>06</t>
  </si>
  <si>
    <t>财政事务</t>
  </si>
  <si>
    <t>31</t>
  </si>
  <si>
    <t>党委办公厅（室）及相关机构事务</t>
  </si>
  <si>
    <t>99</t>
  </si>
  <si>
    <t>其他党委办公厅（室）及相关机构事务支出</t>
  </si>
  <si>
    <t>32</t>
  </si>
  <si>
    <t>组织事务</t>
  </si>
  <si>
    <t>36</t>
  </si>
  <si>
    <t>其他共产党事务支出</t>
  </si>
  <si>
    <t>其他一般公共服务支出</t>
  </si>
  <si>
    <t>204</t>
  </si>
  <si>
    <t>公共安全支出</t>
  </si>
  <si>
    <t>公安</t>
  </si>
  <si>
    <t>禁毒管理</t>
  </si>
  <si>
    <t>其他公共安全支出</t>
  </si>
  <si>
    <t>207</t>
  </si>
  <si>
    <t>文化体育与传媒支出</t>
  </si>
  <si>
    <t>文化</t>
  </si>
  <si>
    <t>09</t>
  </si>
  <si>
    <t>群众文化</t>
  </si>
  <si>
    <t>208</t>
  </si>
  <si>
    <t>社会保障和就业支出</t>
  </si>
  <si>
    <t>人力资源和社会保障管理事务</t>
  </si>
  <si>
    <t>08</t>
  </si>
  <si>
    <t>信息化建设</t>
  </si>
  <si>
    <t>民政管理事务</t>
  </si>
  <si>
    <t>基层政权和社区建设</t>
  </si>
  <si>
    <t>05</t>
  </si>
  <si>
    <t>行政事业单位离退休</t>
  </si>
  <si>
    <t>归口管理的行政单位离退休</t>
  </si>
  <si>
    <t>事业单位离退休费</t>
  </si>
  <si>
    <t>机关事业单位基本养老保险缴费支出</t>
  </si>
  <si>
    <t>210</t>
  </si>
  <si>
    <t>医疗卫生与计划生育支出</t>
  </si>
  <si>
    <t>04</t>
  </si>
  <si>
    <t>公共卫生</t>
  </si>
  <si>
    <t>重大公共卫生专项</t>
  </si>
  <si>
    <t>07</t>
  </si>
  <si>
    <t>计划生育事务</t>
  </si>
  <si>
    <t>计划生育服务</t>
  </si>
  <si>
    <t>211</t>
  </si>
  <si>
    <t>节能环保支出</t>
  </si>
  <si>
    <t>环境监测与监察</t>
  </si>
  <si>
    <t>其他环境监测与监察</t>
  </si>
  <si>
    <t>212</t>
  </si>
  <si>
    <t>城乡社区支出</t>
  </si>
  <si>
    <t>城乡社区公共设施</t>
  </si>
  <si>
    <t>其他城乡社区公共设施支出</t>
  </si>
  <si>
    <t>农林水支出</t>
  </si>
  <si>
    <t>农业</t>
  </si>
  <si>
    <t>事业运行</t>
  </si>
  <si>
    <t>农业组织化与产业化经营</t>
  </si>
  <si>
    <t>林业</t>
  </si>
  <si>
    <t>林业事业机构</t>
  </si>
  <si>
    <t>扶贫</t>
  </si>
  <si>
    <t>其他扶贫支出</t>
  </si>
  <si>
    <t>215</t>
  </si>
  <si>
    <t>资源勘探信息等支出</t>
  </si>
  <si>
    <t>工业和信息产业监管</t>
  </si>
  <si>
    <t>工业和信息产业支持</t>
  </si>
  <si>
    <t>安全生产监管</t>
  </si>
  <si>
    <t>安全监管监察专项</t>
  </si>
  <si>
    <t>216</t>
  </si>
  <si>
    <t>商业服务业等支出</t>
  </si>
  <si>
    <t>涉外发展服务支出</t>
  </si>
  <si>
    <t>其他涉外发展服务支出</t>
  </si>
  <si>
    <t>221</t>
  </si>
  <si>
    <t>住房保障支出</t>
  </si>
  <si>
    <t>住房改革支出</t>
  </si>
  <si>
    <t>住房公积金</t>
  </si>
  <si>
    <t>备注：2017年一般公共预算财政拨款结转374.5万元，其中：基本支出结转189.4万元，项目支出结转185.1万元。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</si>
  <si>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</si>
  <si>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</si>
  <si>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</si>
  <si>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</si>
  <si>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</si>
  <si>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</si>
  <si>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</si>
  <si>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</si>
  <si>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</si>
  <si>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</si>
  <si>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</si>
  <si>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</si>
  <si>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</si>
  <si>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</si>
  <si>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</si>
  <si>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</si>
  <si>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</si>
  <si>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</si>
  <si>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</si>
  <si>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</si>
  <si>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</si>
  <si>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</si>
  <si>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</si>
  <si>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</si>
  <si>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</si>
  <si>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</si>
  <si>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</si>
  <si>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</si>
  <si>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</si>
  <si>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</si>
  <si>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</si>
  <si>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</si>
  <si>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</si>
  <si>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</si>
  <si>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</si>
  <si>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</si>
  <si>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</si>
  <si>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</si>
  <si>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</si>
  <si>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</si>
  <si>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</si>
  <si>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</si>
  <si>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</si>
  <si>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</si>
  <si>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</si>
  <si>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</si>
  <si>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</si>
  <si>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</si>
  <si>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</si>
  <si>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</si>
  <si>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</si>
  <si>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</si>
  <si>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</si>
  <si>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</si>
  <si>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</si>
  <si>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</si>
  <si>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</si>
  <si>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</si>
  <si>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</si>
  <si>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</si>
  <si>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</si>
  <si>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</si>
  <si>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</si>
  <si>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</si>
  <si>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</si>
  <si>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</si>
  <si>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</si>
  <si>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</si>
  <si>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</si>
  <si>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</si>
  <si>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</si>
  <si>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</si>
  <si>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</si>
  <si>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</si>
  <si>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</si>
  <si>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</si>
  <si>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</si>
  <si>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</si>
  <si>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</si>
  <si>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</si>
  <si>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</si>
  <si>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</si>
  <si>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</si>
  <si>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</si>
  <si>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</si>
  <si>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</si>
  <si>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</si>
  <si>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</si>
  <si>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</si>
  <si>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</si>
  <si>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</si>
  <si>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</si>
  <si>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</si>
  <si>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</si>
  <si>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</si>
  <si>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</si>
  <si>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</si>
  <si>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</si>
  <si>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</si>
  <si>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</si>
  <si>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办公设备购置</t>
  </si>
  <si>
    <r>
      <rPr>
        <b/>
        <sz val="11"/>
        <color theme="1"/>
        <rFont val="宋体"/>
        <charset val="134"/>
      </rPr>
      <t>2017年结转616万元</t>
    </r>
    <r>
      <rPr>
        <sz val="11"/>
        <color theme="1"/>
        <rFont val="宋体"/>
        <charset val="134"/>
      </rPr>
      <t>，其中：</t>
    </r>
    <r>
      <rPr>
        <b/>
        <sz val="11"/>
        <color theme="1"/>
        <rFont val="宋体"/>
        <charset val="134"/>
      </rPr>
      <t>基本支出结转425.9万元</t>
    </r>
    <r>
      <rPr>
        <sz val="11"/>
        <color theme="1"/>
        <rFont val="宋体"/>
        <charset val="134"/>
      </rPr>
      <t>（财政拨款结转基本支出结转235.4万元，其他资金结转基本支出结转190.5万元）;</t>
    </r>
    <r>
      <rPr>
        <b/>
        <sz val="11"/>
        <color theme="1"/>
        <rFont val="宋体"/>
        <charset val="134"/>
      </rPr>
      <t xml:space="preserve"> 项目支出结转190.1万元</t>
    </r>
    <r>
      <rPr>
        <sz val="11"/>
        <color theme="1"/>
        <rFont val="宋体"/>
        <charset val="134"/>
      </rPr>
      <t>（财政拨款结转项目支出结转185.1万元，其他资金结转项目支出结转5万元）</t>
    </r>
  </si>
  <si>
    <t>6-7  部门政府性基金预算支出情况表</t>
  </si>
  <si>
    <t xml:space="preserve">     单位:万元</t>
  </si>
  <si>
    <t>功能科目</t>
  </si>
  <si>
    <t>政府性基金预算支出</t>
  </si>
  <si>
    <t>科目名称</t>
  </si>
  <si>
    <t>229</t>
  </si>
  <si>
    <t>其他支出</t>
  </si>
  <si>
    <t>60</t>
  </si>
  <si>
    <t>彩票公益金安排的支出</t>
  </si>
  <si>
    <t>用于社会福利的彩票公益金支出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</si>
  <si>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</si>
  <si>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</si>
  <si>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</si>
  <si>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</si>
  <si>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</si>
  <si>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</si>
  <si>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</si>
  <si>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</si>
  <si>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</si>
  <si>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</si>
  <si>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</si>
  <si>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</si>
  <si>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</si>
  <si>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</si>
  <si>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</si>
  <si>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</si>
  <si>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</si>
  <si>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</si>
  <si>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</si>
  <si>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</si>
  <si>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</si>
  <si>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</si>
  <si>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</si>
  <si>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</si>
  <si>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</si>
  <si>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</si>
  <si>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</si>
  <si>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</si>
  <si>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</si>
  <si>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</si>
  <si>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</si>
  <si>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</si>
  <si>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</si>
  <si>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</si>
  <si>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</si>
  <si>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</si>
  <si>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</si>
  <si>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</si>
  <si>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</si>
  <si>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</si>
  <si>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</si>
  <si>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</si>
  <si>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</si>
  <si>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</si>
  <si>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</si>
  <si>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</si>
  <si>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</si>
  <si>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</si>
  <si>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</si>
  <si>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</si>
  <si>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</si>
  <si>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</si>
  <si>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</si>
  <si>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</si>
  <si>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</si>
  <si>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</si>
  <si>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</si>
  <si>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</si>
  <si>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</si>
  <si>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</si>
  <si>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</si>
  <si>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</si>
  <si>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</si>
  <si>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</si>
  <si>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</si>
  <si>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</si>
  <si>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</si>
  <si>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</si>
  <si>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</si>
  <si>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</si>
  <si>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</si>
  <si>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</si>
  <si>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</si>
  <si>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</si>
  <si>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</si>
  <si>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</si>
  <si>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</si>
  <si>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</si>
  <si>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</si>
  <si>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</si>
  <si>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</si>
  <si>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</si>
  <si>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</si>
  <si>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</si>
  <si>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</si>
  <si>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</si>
  <si>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</si>
  <si>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</si>
  <si>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</si>
  <si>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</si>
  <si>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</si>
  <si>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</si>
  <si>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</si>
  <si>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</si>
  <si>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</si>
  <si>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</si>
  <si>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</si>
  <si>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</si>
  <si>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</si>
  <si>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</si>
  <si>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</si>
  <si>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</si>
  <si>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</si>
  <si>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</si>
  <si>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</si>
  <si>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</si>
  <si>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</si>
  <si>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</si>
  <si>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</si>
  <si>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</si>
  <si>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</si>
  <si>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</si>
  <si>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</si>
  <si>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</si>
  <si>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</si>
  <si>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</si>
  <si>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</si>
  <si>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</si>
  <si>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</si>
  <si>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</si>
  <si>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</si>
  <si>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</si>
  <si>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</si>
  <si>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</si>
  <si>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</si>
  <si>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</si>
  <si>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</si>
  <si>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</si>
  <si>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</si>
  <si>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</si>
  <si>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</si>
  <si>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</si>
  <si>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</si>
  <si>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</si>
  <si>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</si>
  <si>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</si>
  <si>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</si>
  <si>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</si>
  <si>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</si>
  <si>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</si>
  <si>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</si>
  <si>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</si>
  <si>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</si>
  <si>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</si>
  <si>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</si>
  <si>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</si>
  <si>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</si>
  <si>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</si>
  <si>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</si>
  <si>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</si>
  <si>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</si>
  <si>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</si>
  <si>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部门：瑞丽市弄岛镇人民政府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</si>
  <si>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</si>
  <si>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</si>
  <si>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</si>
  <si>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</si>
  <si>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</si>
  <si>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</si>
  <si>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</si>
  <si>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</si>
  <si>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</si>
  <si>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</si>
  <si>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</si>
  <si>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二、“三公”经费增减变化原因说明:2018年我镇严格支出管理，坚持厉行节约。严把“三公”经费开支，降低行政成本，切实保障民生和重点项目支出。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</si>
  <si>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</si>
  <si>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</si>
  <si>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</si>
  <si>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</si>
  <si>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</si>
  <si>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</si>
  <si>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</si>
  <si>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</si>
  <si>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</si>
  <si>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瑞丽市弄岛镇人民政府</t>
  </si>
  <si>
    <t>（2018年党建为民工程）项目资金100万元，资金用于壮大村集体经济及农村基础设施建设，目标加快村集体经济发展，提高村组党支部领导农村经济社会发展的能力，同时基础设施的建设有效满足农村日益增长的经济文化需求。</t>
  </si>
  <si>
    <t>产品指标</t>
  </si>
  <si>
    <t>效益指标</t>
  </si>
  <si>
    <t>满意度指标</t>
  </si>
  <si>
    <t>瑞发〔2013〕37号印发《关于在基层服务型党组织建设中开展党建为民服务工程的实施方案》的通知</t>
  </si>
  <si>
    <t>按计划完成各项工作，社会经济运行情况良好，社会公众满意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</si>
  <si>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</si>
  <si>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</si>
  <si>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</si>
  <si>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</si>
  <si>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</si>
  <si>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</si>
  <si>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</si>
  <si>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</si>
  <si>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</si>
  <si>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</si>
  <si>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</si>
  <si>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</si>
  <si>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</si>
  <si>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</si>
  <si>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</si>
  <si>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</si>
  <si>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</si>
  <si>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镇政府采购办公耗材、办公设备等</t>
  </si>
  <si>
    <t>货物</t>
  </si>
  <si>
    <t>镇政府项目采购</t>
  </si>
  <si>
    <t>工程</t>
  </si>
  <si>
    <t>镇政府购买服务</t>
  </si>
  <si>
    <t>服务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</si>
</sst>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#;\(\-#,##0.00#\);\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9" fillId="20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33" applyNumberFormat="0" applyAlignment="0" applyProtection="0">
      <alignment vertical="center"/>
    </xf>
    <xf numFmtId="0" fontId="40" fillId="14" borderId="35" applyNumberFormat="0" applyAlignment="0" applyProtection="0">
      <alignment vertical="center"/>
    </xf>
    <xf numFmtId="0" fontId="32" fillId="9" borderId="3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0" fontId="1" fillId="0" borderId="0"/>
  </cellStyleXfs>
  <cellXfs count="18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left" vertical="center" wrapText="1" indent="1"/>
    </xf>
    <xf numFmtId="9" fontId="8" fillId="0" borderId="1" xfId="5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0" fontId="14" fillId="0" borderId="1" xfId="5" applyFill="1" applyBorder="1"/>
    <xf numFmtId="0" fontId="15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/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8" fillId="0" borderId="15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left" vertical="center" wrapText="1"/>
    </xf>
    <xf numFmtId="0" fontId="18" fillId="0" borderId="13" xfId="5" applyFont="1" applyFill="1" applyBorder="1" applyAlignment="1">
      <alignment horizontal="left" vertical="center" wrapText="1"/>
    </xf>
    <xf numFmtId="0" fontId="18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5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0" xfId="0" applyFont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/>
    </xf>
    <xf numFmtId="0" fontId="22" fillId="0" borderId="0" xfId="52" applyFont="1" applyFill="1" applyBorder="1" applyAlignment="1">
      <alignment horizontal="left"/>
    </xf>
    <xf numFmtId="0" fontId="23" fillId="0" borderId="0" xfId="52" applyFont="1" applyFill="1" applyBorder="1" applyAlignment="1">
      <alignment horizontal="left"/>
    </xf>
    <xf numFmtId="0" fontId="23" fillId="0" borderId="0" xfId="52" applyFont="1" applyFill="1" applyBorder="1" applyAlignment="1"/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3" fillId="0" borderId="20" xfId="52" applyFont="1" applyFill="1" applyBorder="1" applyAlignment="1" applyProtection="1">
      <alignment vertical="top" wrapText="1"/>
      <protection locked="0"/>
    </xf>
    <xf numFmtId="0" fontId="23" fillId="0" borderId="21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23" fillId="0" borderId="22" xfId="52" applyFont="1" applyFill="1" applyBorder="1" applyAlignment="1" applyProtection="1">
      <alignment vertical="top" wrapText="1"/>
      <protection locked="0"/>
    </xf>
    <xf numFmtId="0" fontId="23" fillId="0" borderId="23" xfId="52" applyFont="1" applyFill="1" applyBorder="1" applyAlignment="1" applyProtection="1">
      <alignment vertical="top" wrapText="1"/>
      <protection locked="0"/>
    </xf>
    <xf numFmtId="0" fontId="23" fillId="0" borderId="24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2" fillId="0" borderId="25" xfId="52" applyFont="1" applyFill="1" applyBorder="1" applyAlignment="1" applyProtection="1">
      <alignment horizontal="center" vertical="center" wrapText="1" readingOrder="1"/>
      <protection locked="0"/>
    </xf>
    <xf numFmtId="0" fontId="2" fillId="0" borderId="20" xfId="52" applyFont="1" applyFill="1" applyBorder="1" applyAlignment="1" applyProtection="1">
      <alignment horizontal="center" vertical="center" wrapText="1" readingOrder="1"/>
      <protection locked="0"/>
    </xf>
    <xf numFmtId="0" fontId="23" fillId="0" borderId="26" xfId="52" applyFont="1" applyFill="1" applyBorder="1" applyAlignment="1" applyProtection="1">
      <alignment vertical="top" wrapText="1"/>
      <protection locked="0"/>
    </xf>
    <xf numFmtId="0" fontId="23" fillId="0" borderId="27" xfId="52" applyFont="1" applyFill="1" applyBorder="1" applyAlignment="1" applyProtection="1">
      <alignment vertical="top" wrapText="1"/>
      <protection locked="0"/>
    </xf>
    <xf numFmtId="0" fontId="23" fillId="0" borderId="28" xfId="52" applyFont="1" applyFill="1" applyBorder="1" applyAlignment="1" applyProtection="1">
      <alignment vertical="top" wrapText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29" xfId="52" applyFont="1" applyFill="1" applyBorder="1" applyAlignment="1" applyProtection="1">
      <alignment horizontal="center" vertical="center" wrapText="1" readingOrder="1"/>
      <protection locked="0"/>
    </xf>
    <xf numFmtId="0" fontId="2" fillId="0" borderId="30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52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2" applyNumberFormat="1" applyFont="1" applyFill="1" applyBorder="1" applyAlignment="1">
      <alignment horizontal="center" vertical="center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0" fontId="2" fillId="0" borderId="26" xfId="52" applyFont="1" applyFill="1" applyBorder="1" applyAlignment="1" applyProtection="1">
      <alignment horizontal="center" vertical="center" wrapText="1" readingOrder="1"/>
      <protection locked="0"/>
    </xf>
    <xf numFmtId="0" fontId="2" fillId="0" borderId="27" xfId="52" applyFont="1" applyFill="1" applyBorder="1" applyAlignment="1" applyProtection="1">
      <alignment horizontal="center" vertical="center" wrapText="1" readingOrder="1"/>
      <protection locked="0"/>
    </xf>
    <xf numFmtId="0" fontId="2" fillId="0" borderId="28" xfId="52" applyFont="1" applyFill="1" applyBorder="1" applyAlignment="1" applyProtection="1">
      <alignment horizontal="center" vertical="center" wrapText="1" readingOrder="1"/>
      <protection locked="0"/>
    </xf>
    <xf numFmtId="0" fontId="2" fillId="0" borderId="23" xfId="52" applyFont="1" applyFill="1" applyBorder="1" applyAlignment="1" applyProtection="1">
      <alignment horizontal="center" vertical="center" wrapText="1" readingOrder="1"/>
      <protection locked="0"/>
    </xf>
    <xf numFmtId="0" fontId="2" fillId="0" borderId="24" xfId="52" applyFont="1" applyFill="1" applyBorder="1" applyAlignment="1" applyProtection="1">
      <alignment horizontal="center" vertical="center" wrapText="1" readingOrder="1"/>
      <protection locked="0"/>
    </xf>
    <xf numFmtId="0" fontId="24" fillId="0" borderId="1" xfId="5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3" fillId="0" borderId="30" xfId="52" applyFont="1" applyFill="1" applyBorder="1" applyAlignment="1" applyProtection="1">
      <alignment vertical="top" wrapText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5" fillId="0" borderId="0" xfId="52" applyFont="1" applyFill="1" applyAlignment="1"/>
    <xf numFmtId="0" fontId="25" fillId="0" borderId="0" xfId="0" applyNumberFormat="1" applyFont="1" applyFill="1" applyBorder="1" applyAlignment="1" applyProtection="1">
      <alignment horizontal="center" vertical="center"/>
    </xf>
    <xf numFmtId="0" fontId="2" fillId="0" borderId="19" xfId="52" applyFont="1" applyFill="1" applyBorder="1" applyAlignment="1" applyProtection="1">
      <alignment vertical="top" wrapText="1" readingOrder="1"/>
      <protection locked="0"/>
    </xf>
    <xf numFmtId="178" fontId="2" fillId="0" borderId="19" xfId="5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9" xfId="52" applyFont="1" applyFill="1" applyBorder="1" applyAlignment="1" applyProtection="1">
      <alignment horizontal="center" vertical="center" wrapText="1" readingOrder="1"/>
      <protection locked="0"/>
    </xf>
    <xf numFmtId="0" fontId="16" fillId="0" borderId="29" xfId="52" applyFont="1" applyFill="1" applyBorder="1" applyAlignment="1" applyProtection="1">
      <alignment horizontal="center" vertical="center" wrapText="1" readingOrder="1"/>
      <protection locked="0"/>
    </xf>
    <xf numFmtId="178" fontId="16" fillId="0" borderId="19" xfId="52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52" applyFont="1" applyFill="1" applyAlignment="1">
      <alignment horizontal="center"/>
    </xf>
    <xf numFmtId="0" fontId="2" fillId="0" borderId="1" xfId="54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4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6" fillId="0" borderId="1" xfId="54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/>
    <xf numFmtId="0" fontId="26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177" fontId="16" fillId="0" borderId="26" xfId="0" applyNumberFormat="1" applyFont="1" applyFill="1" applyBorder="1" applyAlignment="1" applyProtection="1">
      <alignment horizontal="righ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陇川县2015年预算草案附表(祁)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700;&#38754;&#25991;&#20214;\2017&#24180;&#36130;&#21153;&#23460;1.22\5&#12289;&#39044;&#31639;&#20844;&#24320;\2&#12289;2018&#24180;&#39044;&#31639;&#20844;&#24320;\&#24324;&#23707;&#38215;2018&#24180;&#37096;&#38376;&#39044;&#31639;&#20844;&#24320;\&#24324;&#23707;&#38215;&#39044;&#31639;&#20844;&#24320;\&#38468;&#20214;1.&#24324;&#23707;&#38215;&#20154;&#27665;&#25919;&#24220;&#37096;&#38376;&#39044;&#31639;&#20844;&#24320;&#24773;&#2091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(&#24324;&#23707;&#38215;&#65289;2018&#24180;1&#26376;29&#26085;2018&#24180;&#38468;&#20214;1.&#37096;&#38376;&#39044;&#31639;&#20844;&#24320;&#24773;&#20917;&#34920;&#65288;2018010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8部门政府经济分类预算支出表"/>
    </sheetNames>
    <sheetDataSet>
      <sheetData sheetId="0"/>
      <sheetData sheetId="1">
        <row r="23">
          <cell r="C23">
            <v>56</v>
          </cell>
        </row>
        <row r="31">
          <cell r="C31">
            <v>146.9</v>
          </cell>
        </row>
        <row r="40">
          <cell r="C40">
            <v>10.78</v>
          </cell>
        </row>
        <row r="45">
          <cell r="C45">
            <v>30</v>
          </cell>
        </row>
        <row r="48">
          <cell r="C48">
            <v>32.43</v>
          </cell>
        </row>
        <row r="59">
          <cell r="C59">
            <v>3.5</v>
          </cell>
        </row>
        <row r="64">
          <cell r="C64">
            <v>6.5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财政拨款收支预算总表 (2)"/>
      <sheetName val="附件1-2一般公共预算支出表 (2)"/>
      <sheetName val="附件1-3基本支出预算表"/>
      <sheetName val="附件1-4政府性基金预算支出表 (2)"/>
      <sheetName val="附件1-5部门收支总表"/>
      <sheetName val="附件1-6部门收入总表 (2)"/>
      <sheetName val="附件1-7部门支出总表 (2)"/>
      <sheetName val="附件1-8经济分类科目支出表"/>
      <sheetName val="附件1-9“三公”经费公共预算财政拨款支出情况表"/>
      <sheetName val="附件1-10市本级绩效目标表"/>
      <sheetName val="附件1-11省对下绩效目标表"/>
      <sheetName val="附件1-12政府采购表"/>
      <sheetName val="附件1-13部门政府购买服务表"/>
    </sheetNames>
    <sheetDataSet>
      <sheetData sheetId="0"/>
      <sheetData sheetId="1">
        <row r="7">
          <cell r="C7">
            <v>1011.18</v>
          </cell>
        </row>
        <row r="28">
          <cell r="C28">
            <v>39.85</v>
          </cell>
        </row>
        <row r="51">
          <cell r="C51">
            <v>205.57</v>
          </cell>
        </row>
        <row r="67">
          <cell r="C67">
            <v>63.16</v>
          </cell>
        </row>
      </sheetData>
      <sheetData sheetId="2"/>
      <sheetData sheetId="3"/>
      <sheetData sheetId="4"/>
      <sheetData sheetId="5"/>
      <sheetData sheetId="6">
        <row r="4">
          <cell r="C4">
            <v>1206.68</v>
          </cell>
        </row>
        <row r="20">
          <cell r="C20">
            <v>56</v>
          </cell>
        </row>
        <row r="25">
          <cell r="C25">
            <v>39.85</v>
          </cell>
        </row>
        <row r="28">
          <cell r="C28">
            <v>146.9</v>
          </cell>
        </row>
        <row r="37">
          <cell r="C37">
            <v>10.78</v>
          </cell>
        </row>
        <row r="42">
          <cell r="C42">
            <v>30</v>
          </cell>
        </row>
        <row r="45">
          <cell r="C45">
            <v>32.43</v>
          </cell>
        </row>
        <row r="48">
          <cell r="C48">
            <v>205.57</v>
          </cell>
        </row>
        <row r="56">
          <cell r="C56">
            <v>3.5</v>
          </cell>
        </row>
        <row r="61">
          <cell r="C61">
            <v>6.5</v>
          </cell>
        </row>
        <row r="64">
          <cell r="C64">
            <v>63.16</v>
          </cell>
        </row>
        <row r="67">
          <cell r="C67">
            <v>46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showGridLines="0" tabSelected="1" workbookViewId="0">
      <selection activeCell="D28" sqref="D28"/>
    </sheetView>
  </sheetViews>
  <sheetFormatPr defaultColWidth="8" defaultRowHeight="14.25" customHeight="1"/>
  <cols>
    <col min="1" max="1" width="22.375" style="1" customWidth="1"/>
    <col min="2" max="2" width="18.5" style="1" customWidth="1"/>
    <col min="3" max="3" width="27" style="1" customWidth="1"/>
    <col min="4" max="4" width="17.375" style="1" customWidth="1"/>
    <col min="5" max="16384" width="8" style="1"/>
  </cols>
  <sheetData>
    <row r="1" ht="13.5" spans="1:3">
      <c r="A1" s="2"/>
      <c r="B1" s="2"/>
      <c r="C1" s="2"/>
    </row>
    <row r="2" ht="20.25" spans="1:9">
      <c r="A2" s="3" t="s">
        <v>0</v>
      </c>
      <c r="B2" s="3"/>
      <c r="C2" s="3"/>
      <c r="D2" s="3"/>
      <c r="E2" s="173"/>
      <c r="F2" s="173"/>
      <c r="G2" s="173"/>
      <c r="H2" s="173"/>
      <c r="I2" s="173"/>
    </row>
    <row r="3" ht="19.5" customHeight="1" spans="1:4">
      <c r="A3" s="4" t="s">
        <v>1</v>
      </c>
      <c r="B3" s="159"/>
      <c r="C3" s="159"/>
      <c r="D3" s="28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7</v>
      </c>
      <c r="D5" s="8" t="s">
        <v>6</v>
      </c>
    </row>
    <row r="6" ht="19.5" customHeight="1" spans="1:4">
      <c r="A6" s="8"/>
      <c r="B6" s="8"/>
      <c r="C6" s="8"/>
      <c r="D6" s="8"/>
    </row>
    <row r="7" ht="22" customHeight="1" spans="1:4">
      <c r="A7" s="174" t="s">
        <v>8</v>
      </c>
      <c r="B7" s="175">
        <v>1231.37</v>
      </c>
      <c r="C7" s="176" t="s">
        <v>9</v>
      </c>
      <c r="D7" s="175">
        <f>'[2]附件1-7部门支出总表 (2)'!C4</f>
        <v>1206.68</v>
      </c>
    </row>
    <row r="8" ht="22" customHeight="1" spans="1:4">
      <c r="A8" s="177" t="s">
        <v>10</v>
      </c>
      <c r="B8" s="175"/>
      <c r="C8" s="176" t="s">
        <v>11</v>
      </c>
      <c r="D8" s="175"/>
    </row>
    <row r="9" ht="22" customHeight="1" spans="1:4">
      <c r="A9" s="177" t="s">
        <v>12</v>
      </c>
      <c r="B9" s="175"/>
      <c r="C9" s="176" t="s">
        <v>13</v>
      </c>
      <c r="D9" s="175"/>
    </row>
    <row r="10" ht="22" customHeight="1" spans="1:4">
      <c r="A10" s="177" t="s">
        <v>14</v>
      </c>
      <c r="B10" s="175"/>
      <c r="C10" s="176" t="s">
        <v>15</v>
      </c>
      <c r="D10" s="175">
        <f>'[2]附件1-7部门支出总表 (2)'!C20</f>
        <v>56</v>
      </c>
    </row>
    <row r="11" ht="22" customHeight="1" spans="1:4">
      <c r="A11" s="177" t="s">
        <v>16</v>
      </c>
      <c r="B11" s="175"/>
      <c r="C11" s="176" t="s">
        <v>17</v>
      </c>
      <c r="D11" s="175"/>
    </row>
    <row r="12" ht="22" customHeight="1" spans="1:4">
      <c r="A12" s="177" t="s">
        <v>18</v>
      </c>
      <c r="B12" s="175"/>
      <c r="C12" s="176" t="s">
        <v>19</v>
      </c>
      <c r="D12" s="175"/>
    </row>
    <row r="13" ht="22" customHeight="1" spans="1:4">
      <c r="A13" s="177" t="s">
        <v>20</v>
      </c>
      <c r="B13" s="175">
        <v>616</v>
      </c>
      <c r="C13" s="176" t="s">
        <v>21</v>
      </c>
      <c r="D13" s="175">
        <f>'[2]附件1-7部门支出总表 (2)'!C25</f>
        <v>39.85</v>
      </c>
    </row>
    <row r="14" ht="22" customHeight="1" spans="1:4">
      <c r="A14" s="26"/>
      <c r="B14" s="175"/>
      <c r="C14" s="176" t="s">
        <v>22</v>
      </c>
      <c r="D14" s="175">
        <f>'[2]附件1-7部门支出总表 (2)'!C28</f>
        <v>146.9</v>
      </c>
    </row>
    <row r="15" ht="22" customHeight="1" spans="1:4">
      <c r="A15" s="26"/>
      <c r="B15" s="175"/>
      <c r="C15" s="176" t="s">
        <v>23</v>
      </c>
      <c r="D15" s="175">
        <f>'[2]附件1-7部门支出总表 (2)'!C37</f>
        <v>10.78</v>
      </c>
    </row>
    <row r="16" ht="22" customHeight="1" spans="1:4">
      <c r="A16" s="26"/>
      <c r="B16" s="175"/>
      <c r="C16" s="176" t="s">
        <v>24</v>
      </c>
      <c r="D16" s="175">
        <f>'[2]附件1-7部门支出总表 (2)'!C42</f>
        <v>30</v>
      </c>
    </row>
    <row r="17" ht="22" customHeight="1" spans="1:4">
      <c r="A17" s="26"/>
      <c r="B17" s="178"/>
      <c r="C17" s="176" t="s">
        <v>25</v>
      </c>
      <c r="D17" s="175">
        <f>'[2]附件1-7部门支出总表 (2)'!C45</f>
        <v>32.43</v>
      </c>
    </row>
    <row r="18" ht="22" customHeight="1" spans="1:4">
      <c r="A18" s="26"/>
      <c r="B18" s="179"/>
      <c r="C18" s="176" t="s">
        <v>26</v>
      </c>
      <c r="D18" s="175">
        <f>'[2]附件1-7部门支出总表 (2)'!C48</f>
        <v>205.57</v>
      </c>
    </row>
    <row r="19" ht="22" customHeight="1" spans="1:4">
      <c r="A19" s="26"/>
      <c r="B19" s="179"/>
      <c r="C19" s="176" t="s">
        <v>27</v>
      </c>
      <c r="D19" s="175"/>
    </row>
    <row r="20" ht="22" customHeight="1" spans="1:4">
      <c r="A20" s="26"/>
      <c r="B20" s="179"/>
      <c r="C20" s="177" t="s">
        <v>28</v>
      </c>
      <c r="D20" s="175">
        <f>'[2]附件1-7部门支出总表 (2)'!C56</f>
        <v>3.5</v>
      </c>
    </row>
    <row r="21" ht="22" customHeight="1" spans="1:4">
      <c r="A21" s="180"/>
      <c r="B21" s="179"/>
      <c r="C21" s="177" t="s">
        <v>29</v>
      </c>
      <c r="D21" s="175">
        <f>'[2]附件1-7部门支出总表 (2)'!C61</f>
        <v>6.5</v>
      </c>
    </row>
    <row r="22" ht="22" customHeight="1" spans="1:4">
      <c r="A22" s="176"/>
      <c r="B22" s="179"/>
      <c r="C22" s="177" t="s">
        <v>30</v>
      </c>
      <c r="D22" s="175"/>
    </row>
    <row r="23" ht="22" customHeight="1" spans="1:4">
      <c r="A23" s="176"/>
      <c r="B23" s="179"/>
      <c r="C23" s="177" t="s">
        <v>31</v>
      </c>
      <c r="D23" s="175"/>
    </row>
    <row r="24" ht="22" customHeight="1" spans="1:4">
      <c r="A24" s="176"/>
      <c r="B24" s="179"/>
      <c r="C24" s="177" t="s">
        <v>32</v>
      </c>
      <c r="D24" s="175"/>
    </row>
    <row r="25" ht="22" customHeight="1" spans="1:4">
      <c r="A25" s="176"/>
      <c r="B25" s="179"/>
      <c r="C25" s="177" t="s">
        <v>33</v>
      </c>
      <c r="D25" s="175">
        <f>'[2]附件1-7部门支出总表 (2)'!C64</f>
        <v>63.16</v>
      </c>
    </row>
    <row r="26" ht="22" customHeight="1" spans="1:4">
      <c r="A26" s="176"/>
      <c r="B26" s="179"/>
      <c r="C26" s="177" t="s">
        <v>34</v>
      </c>
      <c r="D26" s="175"/>
    </row>
    <row r="27" ht="22" customHeight="1" spans="1:4">
      <c r="A27" s="176"/>
      <c r="B27" s="179"/>
      <c r="C27" s="177" t="s">
        <v>35</v>
      </c>
      <c r="D27" s="175"/>
    </row>
    <row r="28" ht="22" customHeight="1" spans="1:4">
      <c r="A28" s="176"/>
      <c r="B28" s="179"/>
      <c r="C28" s="177" t="s">
        <v>36</v>
      </c>
      <c r="D28" s="175">
        <f>'[2]附件1-7部门支出总表 (2)'!C67</f>
        <v>46</v>
      </c>
    </row>
    <row r="29" ht="22" customHeight="1" spans="1:4">
      <c r="A29" s="181" t="s">
        <v>37</v>
      </c>
      <c r="B29" s="182">
        <f>B7+B13</f>
        <v>1847.37</v>
      </c>
      <c r="C29" s="67" t="s">
        <v>38</v>
      </c>
      <c r="D29" s="183">
        <f>SUM(D7:D28)</f>
        <v>1847.37</v>
      </c>
    </row>
    <row r="30" ht="49" customHeight="1" spans="1:4">
      <c r="A30" s="184" t="s">
        <v>39</v>
      </c>
      <c r="B30" s="184"/>
      <c r="C30" s="184"/>
      <c r="D30" s="184"/>
    </row>
    <row r="31" ht="29.25" customHeight="1" spans="1:2">
      <c r="A31" s="185"/>
      <c r="B31" s="185"/>
    </row>
  </sheetData>
  <mergeCells count="9">
    <mergeCell ref="A2:D2"/>
    <mergeCell ref="A4:B4"/>
    <mergeCell ref="C4:D4"/>
    <mergeCell ref="A30:D30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fitToHeight="0" orientation="portrait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"/>
  <sheetViews>
    <sheetView workbookViewId="0">
      <selection activeCell="F17" sqref="F17"/>
    </sheetView>
  </sheetViews>
  <sheetFormatPr defaultColWidth="8" defaultRowHeight="12" outlineLevelRow="5" outlineLevelCol="7"/>
  <cols>
    <col min="1" max="1" width="25.375" style="32"/>
    <col min="2" max="2" width="25.375" style="32" customWidth="1"/>
    <col min="3" max="6" width="12.75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524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146" customHeight="1" spans="1:8">
      <c r="A6" s="35" t="s">
        <v>533</v>
      </c>
      <c r="B6" s="35" t="s">
        <v>534</v>
      </c>
      <c r="C6" s="35" t="s">
        <v>535</v>
      </c>
      <c r="D6" s="35" t="s">
        <v>536</v>
      </c>
      <c r="E6" s="35" t="s">
        <v>537</v>
      </c>
      <c r="F6" s="38">
        <v>0.9</v>
      </c>
      <c r="G6" s="35" t="s">
        <v>538</v>
      </c>
      <c r="H6" s="35" t="s">
        <v>539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9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9" sqref="C19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540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541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542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543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8" sqref="C1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544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525</v>
      </c>
      <c r="B4" s="35" t="s">
        <v>526</v>
      </c>
      <c r="C4" s="35" t="s">
        <v>527</v>
      </c>
      <c r="D4" s="35" t="s">
        <v>528</v>
      </c>
      <c r="E4" s="35" t="s">
        <v>529</v>
      </c>
      <c r="F4" s="35" t="s">
        <v>530</v>
      </c>
      <c r="G4" s="35" t="s">
        <v>531</v>
      </c>
      <c r="H4" s="35" t="s">
        <v>532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541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545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546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"/>
  <sheetViews>
    <sheetView workbookViewId="0">
      <selection activeCell="T21" sqref="T21"/>
    </sheetView>
  </sheetViews>
  <sheetFormatPr defaultColWidth="8" defaultRowHeight="14.25" customHeight="1"/>
  <cols>
    <col min="1" max="1" width="17.625" style="1"/>
    <col min="2" max="2" width="9" style="1"/>
    <col min="3" max="6" width="5.125" style="1" customWidth="1"/>
    <col min="7" max="7" width="10.25" style="1" customWidth="1"/>
    <col min="8" max="8" width="10.5" style="1" customWidth="1"/>
    <col min="9" max="10" width="8.75" style="1" customWidth="1"/>
    <col min="11" max="22" width="5.7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547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41</v>
      </c>
    </row>
    <row r="4" ht="15.75" customHeight="1" spans="1:22">
      <c r="A4" s="6" t="s">
        <v>548</v>
      </c>
      <c r="B4" s="7" t="s">
        <v>549</v>
      </c>
      <c r="C4" s="7" t="s">
        <v>550</v>
      </c>
      <c r="D4" s="7" t="s">
        <v>551</v>
      </c>
      <c r="E4" s="7" t="s">
        <v>552</v>
      </c>
      <c r="F4" s="7" t="s">
        <v>553</v>
      </c>
      <c r="G4" s="6" t="s">
        <v>554</v>
      </c>
      <c r="H4" s="8" t="s">
        <v>250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121</v>
      </c>
      <c r="I5" s="21" t="s">
        <v>254</v>
      </c>
      <c r="J5" s="22"/>
      <c r="K5" s="22"/>
      <c r="L5" s="22"/>
      <c r="M5" s="22"/>
      <c r="N5" s="22"/>
      <c r="O5" s="22"/>
      <c r="P5" s="23"/>
      <c r="Q5" s="24" t="s">
        <v>555</v>
      </c>
      <c r="R5" s="6" t="s">
        <v>556</v>
      </c>
      <c r="S5" s="29" t="s">
        <v>253</v>
      </c>
      <c r="T5" s="29"/>
      <c r="U5" s="29"/>
      <c r="V5" s="29"/>
    </row>
    <row r="6" ht="94.5" spans="1:22">
      <c r="A6" s="6"/>
      <c r="B6" s="11"/>
      <c r="C6" s="11"/>
      <c r="D6" s="11"/>
      <c r="E6" s="11"/>
      <c r="F6" s="11"/>
      <c r="G6" s="6"/>
      <c r="H6" s="12"/>
      <c r="I6" s="24" t="s">
        <v>126</v>
      </c>
      <c r="J6" s="24" t="s">
        <v>257</v>
      </c>
      <c r="K6" s="24" t="s">
        <v>258</v>
      </c>
      <c r="L6" s="24" t="s">
        <v>259</v>
      </c>
      <c r="M6" s="24" t="s">
        <v>260</v>
      </c>
      <c r="N6" s="6" t="s">
        <v>261</v>
      </c>
      <c r="O6" s="6" t="s">
        <v>262</v>
      </c>
      <c r="P6" s="6" t="s">
        <v>263</v>
      </c>
      <c r="Q6" s="30"/>
      <c r="R6" s="6"/>
      <c r="S6" s="31" t="s">
        <v>126</v>
      </c>
      <c r="T6" s="31" t="s">
        <v>264</v>
      </c>
      <c r="U6" s="31" t="s">
        <v>265</v>
      </c>
      <c r="V6" s="31" t="s">
        <v>266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33" customHeight="1" spans="1:22">
      <c r="A8" s="13" t="s">
        <v>557</v>
      </c>
      <c r="B8" s="14" t="s">
        <v>558</v>
      </c>
      <c r="C8" s="15"/>
      <c r="D8" s="16"/>
      <c r="E8" s="17"/>
      <c r="F8" s="17"/>
      <c r="G8" s="16" t="s">
        <v>115</v>
      </c>
      <c r="H8" s="18">
        <v>120</v>
      </c>
      <c r="I8" s="18">
        <v>120</v>
      </c>
      <c r="J8" s="18">
        <v>120</v>
      </c>
      <c r="K8" s="25"/>
      <c r="L8" s="25"/>
      <c r="M8" s="25"/>
      <c r="N8" s="25"/>
      <c r="O8" s="25"/>
      <c r="P8" s="25"/>
      <c r="Q8" s="25"/>
      <c r="R8" s="25"/>
      <c r="S8" s="26"/>
      <c r="T8" s="26"/>
      <c r="U8" s="26"/>
      <c r="V8" s="26"/>
    </row>
    <row r="9" ht="22" customHeight="1" spans="1:22">
      <c r="A9" s="14" t="s">
        <v>559</v>
      </c>
      <c r="B9" s="14" t="s">
        <v>560</v>
      </c>
      <c r="C9" s="19"/>
      <c r="D9" s="19"/>
      <c r="E9" s="19"/>
      <c r="F9" s="19"/>
      <c r="G9" s="19" t="s">
        <v>116</v>
      </c>
      <c r="H9" s="18">
        <v>60</v>
      </c>
      <c r="I9" s="18">
        <v>60</v>
      </c>
      <c r="J9" s="18">
        <v>60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ht="22" customHeight="1" spans="1:22">
      <c r="A10" s="14" t="s">
        <v>561</v>
      </c>
      <c r="B10" s="14" t="s">
        <v>562</v>
      </c>
      <c r="C10" s="19"/>
      <c r="D10" s="19"/>
      <c r="E10" s="19"/>
      <c r="F10" s="20"/>
      <c r="G10" s="16" t="s">
        <v>115</v>
      </c>
      <c r="H10" s="18">
        <v>35.1</v>
      </c>
      <c r="I10" s="18">
        <v>35.1</v>
      </c>
      <c r="J10" s="18">
        <v>35.1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3"/>
  <sheetViews>
    <sheetView workbookViewId="0">
      <selection activeCell="C30" sqref="C30"/>
    </sheetView>
  </sheetViews>
  <sheetFormatPr defaultColWidth="9" defaultRowHeight="13.5" outlineLevelCol="3"/>
  <cols>
    <col min="1" max="1" width="7.375" customWidth="1"/>
    <col min="2" max="2" width="33.625" customWidth="1"/>
    <col min="3" max="3" width="38.875" customWidth="1"/>
    <col min="4" max="4" width="10.625" customWidth="1"/>
  </cols>
  <sheetData>
    <row r="1" ht="20.1" customHeight="1" spans="2:4">
      <c r="B1" s="170"/>
      <c r="C1" s="170"/>
      <c r="D1" s="170"/>
    </row>
    <row r="2" ht="39.95" customHeight="1" spans="2:4">
      <c r="B2" s="3" t="s">
        <v>40</v>
      </c>
      <c r="C2" s="3"/>
      <c r="D2" s="171"/>
    </row>
    <row r="3" s="1" customFormat="1" ht="39" customHeight="1" spans="2:3">
      <c r="B3" s="4" t="s">
        <v>1</v>
      </c>
      <c r="C3" s="27" t="s">
        <v>41</v>
      </c>
    </row>
    <row r="4" s="1" customFormat="1" ht="27" customHeight="1" spans="2:3">
      <c r="B4" s="8" t="s">
        <v>5</v>
      </c>
      <c r="C4" s="8" t="s">
        <v>6</v>
      </c>
    </row>
    <row r="5" s="1" customFormat="1" ht="27" customHeight="1" spans="2:3">
      <c r="B5" s="8"/>
      <c r="C5" s="8"/>
    </row>
    <row r="6" s="1" customFormat="1" ht="32" customHeight="1" spans="2:3">
      <c r="B6" s="172" t="s">
        <v>42</v>
      </c>
      <c r="C6" s="167">
        <f>'6-1部门收支总表'!B7</f>
        <v>1231.37</v>
      </c>
    </row>
    <row r="7" s="1" customFormat="1" ht="32" customHeight="1" spans="2:3">
      <c r="B7" s="168" t="s">
        <v>43</v>
      </c>
      <c r="C7" s="167"/>
    </row>
    <row r="8" s="1" customFormat="1" ht="32" customHeight="1" spans="2:3">
      <c r="B8" s="168" t="s">
        <v>44</v>
      </c>
      <c r="C8" s="167"/>
    </row>
    <row r="9" s="1" customFormat="1" ht="32" customHeight="1" spans="2:3">
      <c r="B9" s="168" t="s">
        <v>45</v>
      </c>
      <c r="C9" s="167"/>
    </row>
    <row r="10" s="1" customFormat="1" ht="32" customHeight="1" spans="2:3">
      <c r="B10" s="168" t="s">
        <v>46</v>
      </c>
      <c r="C10" s="167"/>
    </row>
    <row r="11" s="1" customFormat="1" ht="32" customHeight="1" spans="2:3">
      <c r="B11" s="168" t="s">
        <v>47</v>
      </c>
      <c r="C11" s="167"/>
    </row>
    <row r="12" s="1" customFormat="1" ht="32" customHeight="1" spans="2:3">
      <c r="B12" s="168" t="s">
        <v>48</v>
      </c>
      <c r="C12" s="167">
        <f>'6-1部门收支总表'!B13</f>
        <v>616</v>
      </c>
    </row>
    <row r="13" s="1" customFormat="1" ht="32" customHeight="1" spans="2:3">
      <c r="B13" s="67" t="s">
        <v>37</v>
      </c>
      <c r="C13" s="169">
        <f>SUM(C6:C12)</f>
        <v>1847.37</v>
      </c>
    </row>
  </sheetData>
  <mergeCells count="4">
    <mergeCell ref="B1:D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9" workbookViewId="0">
      <selection activeCell="C34" sqref="C3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49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6</v>
      </c>
    </row>
    <row r="5" s="1" customFormat="1" ht="28" customHeight="1" spans="2:3">
      <c r="B5" s="8"/>
      <c r="C5" s="8"/>
    </row>
    <row r="6" s="1" customFormat="1" ht="24" customHeight="1" spans="2:3">
      <c r="B6" s="166" t="s">
        <v>50</v>
      </c>
      <c r="C6" s="167">
        <f>'6-1部门收支总表'!D7</f>
        <v>1206.68</v>
      </c>
    </row>
    <row r="7" s="1" customFormat="1" ht="24" customHeight="1" spans="2:3">
      <c r="B7" s="166" t="s">
        <v>51</v>
      </c>
      <c r="C7" s="167"/>
    </row>
    <row r="8" s="1" customFormat="1" ht="24" customHeight="1" spans="2:3">
      <c r="B8" s="166" t="s">
        <v>52</v>
      </c>
      <c r="C8" s="167"/>
    </row>
    <row r="9" s="1" customFormat="1" ht="24" customHeight="1" spans="2:3">
      <c r="B9" s="166" t="s">
        <v>53</v>
      </c>
      <c r="C9" s="167">
        <f>'6-1部门收支总表'!D10</f>
        <v>56</v>
      </c>
    </row>
    <row r="10" s="1" customFormat="1" ht="24" customHeight="1" spans="2:3">
      <c r="B10" s="166" t="s">
        <v>54</v>
      </c>
      <c r="C10" s="167"/>
    </row>
    <row r="11" s="1" customFormat="1" ht="24" customHeight="1" spans="2:3">
      <c r="B11" s="166" t="s">
        <v>55</v>
      </c>
      <c r="C11" s="167"/>
    </row>
    <row r="12" s="1" customFormat="1" ht="24" customHeight="1" spans="2:3">
      <c r="B12" s="166" t="s">
        <v>56</v>
      </c>
      <c r="C12" s="167">
        <f>'6-1部门收支总表'!D13</f>
        <v>39.85</v>
      </c>
    </row>
    <row r="13" s="1" customFormat="1" ht="24" customHeight="1" spans="2:3">
      <c r="B13" s="166" t="s">
        <v>57</v>
      </c>
      <c r="C13" s="167">
        <v>146.9</v>
      </c>
    </row>
    <row r="14" s="1" customFormat="1" ht="24" customHeight="1" spans="2:3">
      <c r="B14" s="166" t="s">
        <v>58</v>
      </c>
      <c r="C14" s="167">
        <v>10.78</v>
      </c>
    </row>
    <row r="15" s="1" customFormat="1" ht="24" customHeight="1" spans="2:3">
      <c r="B15" s="166" t="s">
        <v>59</v>
      </c>
      <c r="C15" s="167">
        <v>30</v>
      </c>
    </row>
    <row r="16" s="1" customFormat="1" ht="24" customHeight="1" spans="2:3">
      <c r="B16" s="166" t="s">
        <v>60</v>
      </c>
      <c r="C16" s="167">
        <v>32.43</v>
      </c>
    </row>
    <row r="17" s="1" customFormat="1" ht="24" customHeight="1" spans="2:3">
      <c r="B17" s="166" t="s">
        <v>61</v>
      </c>
      <c r="C17" s="167">
        <v>205.57</v>
      </c>
    </row>
    <row r="18" s="1" customFormat="1" ht="24" customHeight="1" spans="2:3">
      <c r="B18" s="166" t="s">
        <v>62</v>
      </c>
      <c r="C18" s="167"/>
    </row>
    <row r="19" s="1" customFormat="1" ht="24" customHeight="1" spans="2:3">
      <c r="B19" s="168" t="s">
        <v>63</v>
      </c>
      <c r="C19" s="167">
        <v>3.5</v>
      </c>
    </row>
    <row r="20" s="1" customFormat="1" ht="24" customHeight="1" spans="2:3">
      <c r="B20" s="168" t="s">
        <v>64</v>
      </c>
      <c r="C20" s="167">
        <v>6.5</v>
      </c>
    </row>
    <row r="21" s="1" customFormat="1" ht="24" customHeight="1" spans="2:3">
      <c r="B21" s="168" t="s">
        <v>65</v>
      </c>
      <c r="C21" s="167"/>
    </row>
    <row r="22" s="1" customFormat="1" ht="24" customHeight="1" spans="2:3">
      <c r="B22" s="168" t="s">
        <v>66</v>
      </c>
      <c r="C22" s="167"/>
    </row>
    <row r="23" s="1" customFormat="1" ht="24" customHeight="1" spans="2:3">
      <c r="B23" s="168" t="s">
        <v>67</v>
      </c>
      <c r="C23" s="167"/>
    </row>
    <row r="24" s="1" customFormat="1" ht="24" customHeight="1" spans="2:3">
      <c r="B24" s="168" t="s">
        <v>68</v>
      </c>
      <c r="C24" s="167">
        <v>63.16</v>
      </c>
    </row>
    <row r="25" s="1" customFormat="1" ht="24" customHeight="1" spans="2:3">
      <c r="B25" s="168" t="s">
        <v>69</v>
      </c>
      <c r="C25" s="167"/>
    </row>
    <row r="26" s="1" customFormat="1" ht="24" customHeight="1" spans="2:3">
      <c r="B26" s="168" t="s">
        <v>70</v>
      </c>
      <c r="C26" s="167"/>
    </row>
    <row r="27" s="1" customFormat="1" ht="24" customHeight="1" spans="2:3">
      <c r="B27" s="168" t="s">
        <v>71</v>
      </c>
      <c r="C27" s="167">
        <v>46</v>
      </c>
    </row>
    <row r="28" s="1" customFormat="1" ht="24" customHeight="1" spans="2:3">
      <c r="B28" s="67" t="s">
        <v>38</v>
      </c>
      <c r="C28" s="169">
        <f>SUM(C6:C27)</f>
        <v>1847.37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8"/>
  <sheetViews>
    <sheetView showGridLines="0" topLeftCell="A16" workbookViewId="0">
      <selection activeCell="J14" sqref="J14"/>
    </sheetView>
  </sheetViews>
  <sheetFormatPr defaultColWidth="9" defaultRowHeight="12.75" outlineLevelCol="4"/>
  <cols>
    <col min="1" max="1" width="1" style="158" customWidth="1"/>
    <col min="2" max="2" width="27.375" style="158" customWidth="1"/>
    <col min="3" max="3" width="17.125" style="158" customWidth="1"/>
    <col min="4" max="4" width="26.125" style="158" customWidth="1"/>
    <col min="5" max="5" width="17.625" style="158" customWidth="1"/>
    <col min="6" max="255" width="9" style="158"/>
    <col min="256" max="256" width="1" style="158" customWidth="1"/>
    <col min="257" max="257" width="25.75" style="158" customWidth="1"/>
    <col min="258" max="258" width="17.5" style="158" customWidth="1"/>
    <col min="259" max="259" width="25.75" style="158" customWidth="1"/>
    <col min="260" max="260" width="17.5" style="158" customWidth="1"/>
    <col min="261" max="261" width="0.75" style="158" customWidth="1"/>
    <col min="262" max="511" width="9" style="158"/>
    <col min="512" max="512" width="1" style="158" customWidth="1"/>
    <col min="513" max="513" width="25.75" style="158" customWidth="1"/>
    <col min="514" max="514" width="17.5" style="158" customWidth="1"/>
    <col min="515" max="515" width="25.75" style="158" customWidth="1"/>
    <col min="516" max="516" width="17.5" style="158" customWidth="1"/>
    <col min="517" max="517" width="0.75" style="158" customWidth="1"/>
    <col min="518" max="767" width="9" style="158"/>
    <col min="768" max="768" width="1" style="158" customWidth="1"/>
    <col min="769" max="769" width="25.75" style="158" customWidth="1"/>
    <col min="770" max="770" width="17.5" style="158" customWidth="1"/>
    <col min="771" max="771" width="25.75" style="158" customWidth="1"/>
    <col min="772" max="772" width="17.5" style="158" customWidth="1"/>
    <col min="773" max="773" width="0.75" style="158" customWidth="1"/>
    <col min="774" max="1023" width="9" style="158"/>
    <col min="1024" max="1024" width="1" style="158" customWidth="1"/>
    <col min="1025" max="1025" width="25.75" style="158" customWidth="1"/>
    <col min="1026" max="1026" width="17.5" style="158" customWidth="1"/>
    <col min="1027" max="1027" width="25.75" style="158" customWidth="1"/>
    <col min="1028" max="1028" width="17.5" style="158" customWidth="1"/>
    <col min="1029" max="1029" width="0.75" style="158" customWidth="1"/>
    <col min="1030" max="1279" width="9" style="158"/>
    <col min="1280" max="1280" width="1" style="158" customWidth="1"/>
    <col min="1281" max="1281" width="25.75" style="158" customWidth="1"/>
    <col min="1282" max="1282" width="17.5" style="158" customWidth="1"/>
    <col min="1283" max="1283" width="25.75" style="158" customWidth="1"/>
    <col min="1284" max="1284" width="17.5" style="158" customWidth="1"/>
    <col min="1285" max="1285" width="0.75" style="158" customWidth="1"/>
    <col min="1286" max="1535" width="9" style="158"/>
    <col min="1536" max="1536" width="1" style="158" customWidth="1"/>
    <col min="1537" max="1537" width="25.75" style="158" customWidth="1"/>
    <col min="1538" max="1538" width="17.5" style="158" customWidth="1"/>
    <col min="1539" max="1539" width="25.75" style="158" customWidth="1"/>
    <col min="1540" max="1540" width="17.5" style="158" customWidth="1"/>
    <col min="1541" max="1541" width="0.75" style="158" customWidth="1"/>
    <col min="1542" max="1791" width="9" style="158"/>
    <col min="1792" max="1792" width="1" style="158" customWidth="1"/>
    <col min="1793" max="1793" width="25.75" style="158" customWidth="1"/>
    <col min="1794" max="1794" width="17.5" style="158" customWidth="1"/>
    <col min="1795" max="1795" width="25.75" style="158" customWidth="1"/>
    <col min="1796" max="1796" width="17.5" style="158" customWidth="1"/>
    <col min="1797" max="1797" width="0.75" style="158" customWidth="1"/>
    <col min="1798" max="2047" width="9" style="158"/>
    <col min="2048" max="2048" width="1" style="158" customWidth="1"/>
    <col min="2049" max="2049" width="25.75" style="158" customWidth="1"/>
    <col min="2050" max="2050" width="17.5" style="158" customWidth="1"/>
    <col min="2051" max="2051" width="25.75" style="158" customWidth="1"/>
    <col min="2052" max="2052" width="17.5" style="158" customWidth="1"/>
    <col min="2053" max="2053" width="0.75" style="158" customWidth="1"/>
    <col min="2054" max="2303" width="9" style="158"/>
    <col min="2304" max="2304" width="1" style="158" customWidth="1"/>
    <col min="2305" max="2305" width="25.75" style="158" customWidth="1"/>
    <col min="2306" max="2306" width="17.5" style="158" customWidth="1"/>
    <col min="2307" max="2307" width="25.75" style="158" customWidth="1"/>
    <col min="2308" max="2308" width="17.5" style="158" customWidth="1"/>
    <col min="2309" max="2309" width="0.75" style="158" customWidth="1"/>
    <col min="2310" max="2559" width="9" style="158"/>
    <col min="2560" max="2560" width="1" style="158" customWidth="1"/>
    <col min="2561" max="2561" width="25.75" style="158" customWidth="1"/>
    <col min="2562" max="2562" width="17.5" style="158" customWidth="1"/>
    <col min="2563" max="2563" width="25.75" style="158" customWidth="1"/>
    <col min="2564" max="2564" width="17.5" style="158" customWidth="1"/>
    <col min="2565" max="2565" width="0.75" style="158" customWidth="1"/>
    <col min="2566" max="2815" width="9" style="158"/>
    <col min="2816" max="2816" width="1" style="158" customWidth="1"/>
    <col min="2817" max="2817" width="25.75" style="158" customWidth="1"/>
    <col min="2818" max="2818" width="17.5" style="158" customWidth="1"/>
    <col min="2819" max="2819" width="25.75" style="158" customWidth="1"/>
    <col min="2820" max="2820" width="17.5" style="158" customWidth="1"/>
    <col min="2821" max="2821" width="0.75" style="158" customWidth="1"/>
    <col min="2822" max="3071" width="9" style="158"/>
    <col min="3072" max="3072" width="1" style="158" customWidth="1"/>
    <col min="3073" max="3073" width="25.75" style="158" customWidth="1"/>
    <col min="3074" max="3074" width="17.5" style="158" customWidth="1"/>
    <col min="3075" max="3075" width="25.75" style="158" customWidth="1"/>
    <col min="3076" max="3076" width="17.5" style="158" customWidth="1"/>
    <col min="3077" max="3077" width="0.75" style="158" customWidth="1"/>
    <col min="3078" max="3327" width="9" style="158"/>
    <col min="3328" max="3328" width="1" style="158" customWidth="1"/>
    <col min="3329" max="3329" width="25.75" style="158" customWidth="1"/>
    <col min="3330" max="3330" width="17.5" style="158" customWidth="1"/>
    <col min="3331" max="3331" width="25.75" style="158" customWidth="1"/>
    <col min="3332" max="3332" width="17.5" style="158" customWidth="1"/>
    <col min="3333" max="3333" width="0.75" style="158" customWidth="1"/>
    <col min="3334" max="3583" width="9" style="158"/>
    <col min="3584" max="3584" width="1" style="158" customWidth="1"/>
    <col min="3585" max="3585" width="25.75" style="158" customWidth="1"/>
    <col min="3586" max="3586" width="17.5" style="158" customWidth="1"/>
    <col min="3587" max="3587" width="25.75" style="158" customWidth="1"/>
    <col min="3588" max="3588" width="17.5" style="158" customWidth="1"/>
    <col min="3589" max="3589" width="0.75" style="158" customWidth="1"/>
    <col min="3590" max="3839" width="9" style="158"/>
    <col min="3840" max="3840" width="1" style="158" customWidth="1"/>
    <col min="3841" max="3841" width="25.75" style="158" customWidth="1"/>
    <col min="3842" max="3842" width="17.5" style="158" customWidth="1"/>
    <col min="3843" max="3843" width="25.75" style="158" customWidth="1"/>
    <col min="3844" max="3844" width="17.5" style="158" customWidth="1"/>
    <col min="3845" max="3845" width="0.75" style="158" customWidth="1"/>
    <col min="3846" max="4095" width="9" style="158"/>
    <col min="4096" max="4096" width="1" style="158" customWidth="1"/>
    <col min="4097" max="4097" width="25.75" style="158" customWidth="1"/>
    <col min="4098" max="4098" width="17.5" style="158" customWidth="1"/>
    <col min="4099" max="4099" width="25.75" style="158" customWidth="1"/>
    <col min="4100" max="4100" width="17.5" style="158" customWidth="1"/>
    <col min="4101" max="4101" width="0.75" style="158" customWidth="1"/>
    <col min="4102" max="4351" width="9" style="158"/>
    <col min="4352" max="4352" width="1" style="158" customWidth="1"/>
    <col min="4353" max="4353" width="25.75" style="158" customWidth="1"/>
    <col min="4354" max="4354" width="17.5" style="158" customWidth="1"/>
    <col min="4355" max="4355" width="25.75" style="158" customWidth="1"/>
    <col min="4356" max="4356" width="17.5" style="158" customWidth="1"/>
    <col min="4357" max="4357" width="0.75" style="158" customWidth="1"/>
    <col min="4358" max="4607" width="9" style="158"/>
    <col min="4608" max="4608" width="1" style="158" customWidth="1"/>
    <col min="4609" max="4609" width="25.75" style="158" customWidth="1"/>
    <col min="4610" max="4610" width="17.5" style="158" customWidth="1"/>
    <col min="4611" max="4611" width="25.75" style="158" customWidth="1"/>
    <col min="4612" max="4612" width="17.5" style="158" customWidth="1"/>
    <col min="4613" max="4613" width="0.75" style="158" customWidth="1"/>
    <col min="4614" max="4863" width="9" style="158"/>
    <col min="4864" max="4864" width="1" style="158" customWidth="1"/>
    <col min="4865" max="4865" width="25.75" style="158" customWidth="1"/>
    <col min="4866" max="4866" width="17.5" style="158" customWidth="1"/>
    <col min="4867" max="4867" width="25.75" style="158" customWidth="1"/>
    <col min="4868" max="4868" width="17.5" style="158" customWidth="1"/>
    <col min="4869" max="4869" width="0.75" style="158" customWidth="1"/>
    <col min="4870" max="5119" width="9" style="158"/>
    <col min="5120" max="5120" width="1" style="158" customWidth="1"/>
    <col min="5121" max="5121" width="25.75" style="158" customWidth="1"/>
    <col min="5122" max="5122" width="17.5" style="158" customWidth="1"/>
    <col min="5123" max="5123" width="25.75" style="158" customWidth="1"/>
    <col min="5124" max="5124" width="17.5" style="158" customWidth="1"/>
    <col min="5125" max="5125" width="0.75" style="158" customWidth="1"/>
    <col min="5126" max="5375" width="9" style="158"/>
    <col min="5376" max="5376" width="1" style="158" customWidth="1"/>
    <col min="5377" max="5377" width="25.75" style="158" customWidth="1"/>
    <col min="5378" max="5378" width="17.5" style="158" customWidth="1"/>
    <col min="5379" max="5379" width="25.75" style="158" customWidth="1"/>
    <col min="5380" max="5380" width="17.5" style="158" customWidth="1"/>
    <col min="5381" max="5381" width="0.75" style="158" customWidth="1"/>
    <col min="5382" max="5631" width="9" style="158"/>
    <col min="5632" max="5632" width="1" style="158" customWidth="1"/>
    <col min="5633" max="5633" width="25.75" style="158" customWidth="1"/>
    <col min="5634" max="5634" width="17.5" style="158" customWidth="1"/>
    <col min="5635" max="5635" width="25.75" style="158" customWidth="1"/>
    <col min="5636" max="5636" width="17.5" style="158" customWidth="1"/>
    <col min="5637" max="5637" width="0.75" style="158" customWidth="1"/>
    <col min="5638" max="5887" width="9" style="158"/>
    <col min="5888" max="5888" width="1" style="158" customWidth="1"/>
    <col min="5889" max="5889" width="25.75" style="158" customWidth="1"/>
    <col min="5890" max="5890" width="17.5" style="158" customWidth="1"/>
    <col min="5891" max="5891" width="25.75" style="158" customWidth="1"/>
    <col min="5892" max="5892" width="17.5" style="158" customWidth="1"/>
    <col min="5893" max="5893" width="0.75" style="158" customWidth="1"/>
    <col min="5894" max="6143" width="9" style="158"/>
    <col min="6144" max="6144" width="1" style="158" customWidth="1"/>
    <col min="6145" max="6145" width="25.75" style="158" customWidth="1"/>
    <col min="6146" max="6146" width="17.5" style="158" customWidth="1"/>
    <col min="6147" max="6147" width="25.75" style="158" customWidth="1"/>
    <col min="6148" max="6148" width="17.5" style="158" customWidth="1"/>
    <col min="6149" max="6149" width="0.75" style="158" customWidth="1"/>
    <col min="6150" max="6399" width="9" style="158"/>
    <col min="6400" max="6400" width="1" style="158" customWidth="1"/>
    <col min="6401" max="6401" width="25.75" style="158" customWidth="1"/>
    <col min="6402" max="6402" width="17.5" style="158" customWidth="1"/>
    <col min="6403" max="6403" width="25.75" style="158" customWidth="1"/>
    <col min="6404" max="6404" width="17.5" style="158" customWidth="1"/>
    <col min="6405" max="6405" width="0.75" style="158" customWidth="1"/>
    <col min="6406" max="6655" width="9" style="158"/>
    <col min="6656" max="6656" width="1" style="158" customWidth="1"/>
    <col min="6657" max="6657" width="25.75" style="158" customWidth="1"/>
    <col min="6658" max="6658" width="17.5" style="158" customWidth="1"/>
    <col min="6659" max="6659" width="25.75" style="158" customWidth="1"/>
    <col min="6660" max="6660" width="17.5" style="158" customWidth="1"/>
    <col min="6661" max="6661" width="0.75" style="158" customWidth="1"/>
    <col min="6662" max="6911" width="9" style="158"/>
    <col min="6912" max="6912" width="1" style="158" customWidth="1"/>
    <col min="6913" max="6913" width="25.75" style="158" customWidth="1"/>
    <col min="6914" max="6914" width="17.5" style="158" customWidth="1"/>
    <col min="6915" max="6915" width="25.75" style="158" customWidth="1"/>
    <col min="6916" max="6916" width="17.5" style="158" customWidth="1"/>
    <col min="6917" max="6917" width="0.75" style="158" customWidth="1"/>
    <col min="6918" max="7167" width="9" style="158"/>
    <col min="7168" max="7168" width="1" style="158" customWidth="1"/>
    <col min="7169" max="7169" width="25.75" style="158" customWidth="1"/>
    <col min="7170" max="7170" width="17.5" style="158" customWidth="1"/>
    <col min="7171" max="7171" width="25.75" style="158" customWidth="1"/>
    <col min="7172" max="7172" width="17.5" style="158" customWidth="1"/>
    <col min="7173" max="7173" width="0.75" style="158" customWidth="1"/>
    <col min="7174" max="7423" width="9" style="158"/>
    <col min="7424" max="7424" width="1" style="158" customWidth="1"/>
    <col min="7425" max="7425" width="25.75" style="158" customWidth="1"/>
    <col min="7426" max="7426" width="17.5" style="158" customWidth="1"/>
    <col min="7427" max="7427" width="25.75" style="158" customWidth="1"/>
    <col min="7428" max="7428" width="17.5" style="158" customWidth="1"/>
    <col min="7429" max="7429" width="0.75" style="158" customWidth="1"/>
    <col min="7430" max="7679" width="9" style="158"/>
    <col min="7680" max="7680" width="1" style="158" customWidth="1"/>
    <col min="7681" max="7681" width="25.75" style="158" customWidth="1"/>
    <col min="7682" max="7682" width="17.5" style="158" customWidth="1"/>
    <col min="7683" max="7683" width="25.75" style="158" customWidth="1"/>
    <col min="7684" max="7684" width="17.5" style="158" customWidth="1"/>
    <col min="7685" max="7685" width="0.75" style="158" customWidth="1"/>
    <col min="7686" max="7935" width="9" style="158"/>
    <col min="7936" max="7936" width="1" style="158" customWidth="1"/>
    <col min="7937" max="7937" width="25.75" style="158" customWidth="1"/>
    <col min="7938" max="7938" width="17.5" style="158" customWidth="1"/>
    <col min="7939" max="7939" width="25.75" style="158" customWidth="1"/>
    <col min="7940" max="7940" width="17.5" style="158" customWidth="1"/>
    <col min="7941" max="7941" width="0.75" style="158" customWidth="1"/>
    <col min="7942" max="8191" width="9" style="158"/>
    <col min="8192" max="8192" width="1" style="158" customWidth="1"/>
    <col min="8193" max="8193" width="25.75" style="158" customWidth="1"/>
    <col min="8194" max="8194" width="17.5" style="158" customWidth="1"/>
    <col min="8195" max="8195" width="25.75" style="158" customWidth="1"/>
    <col min="8196" max="8196" width="17.5" style="158" customWidth="1"/>
    <col min="8197" max="8197" width="0.75" style="158" customWidth="1"/>
    <col min="8198" max="8447" width="9" style="158"/>
    <col min="8448" max="8448" width="1" style="158" customWidth="1"/>
    <col min="8449" max="8449" width="25.75" style="158" customWidth="1"/>
    <col min="8450" max="8450" width="17.5" style="158" customWidth="1"/>
    <col min="8451" max="8451" width="25.75" style="158" customWidth="1"/>
    <col min="8452" max="8452" width="17.5" style="158" customWidth="1"/>
    <col min="8453" max="8453" width="0.75" style="158" customWidth="1"/>
    <col min="8454" max="8703" width="9" style="158"/>
    <col min="8704" max="8704" width="1" style="158" customWidth="1"/>
    <col min="8705" max="8705" width="25.75" style="158" customWidth="1"/>
    <col min="8706" max="8706" width="17.5" style="158" customWidth="1"/>
    <col min="8707" max="8707" width="25.75" style="158" customWidth="1"/>
    <col min="8708" max="8708" width="17.5" style="158" customWidth="1"/>
    <col min="8709" max="8709" width="0.75" style="158" customWidth="1"/>
    <col min="8710" max="8959" width="9" style="158"/>
    <col min="8960" max="8960" width="1" style="158" customWidth="1"/>
    <col min="8961" max="8961" width="25.75" style="158" customWidth="1"/>
    <col min="8962" max="8962" width="17.5" style="158" customWidth="1"/>
    <col min="8963" max="8963" width="25.75" style="158" customWidth="1"/>
    <col min="8964" max="8964" width="17.5" style="158" customWidth="1"/>
    <col min="8965" max="8965" width="0.75" style="158" customWidth="1"/>
    <col min="8966" max="9215" width="9" style="158"/>
    <col min="9216" max="9216" width="1" style="158" customWidth="1"/>
    <col min="9217" max="9217" width="25.75" style="158" customWidth="1"/>
    <col min="9218" max="9218" width="17.5" style="158" customWidth="1"/>
    <col min="9219" max="9219" width="25.75" style="158" customWidth="1"/>
    <col min="9220" max="9220" width="17.5" style="158" customWidth="1"/>
    <col min="9221" max="9221" width="0.75" style="158" customWidth="1"/>
    <col min="9222" max="9471" width="9" style="158"/>
    <col min="9472" max="9472" width="1" style="158" customWidth="1"/>
    <col min="9473" max="9473" width="25.75" style="158" customWidth="1"/>
    <col min="9474" max="9474" width="17.5" style="158" customWidth="1"/>
    <col min="9475" max="9475" width="25.75" style="158" customWidth="1"/>
    <col min="9476" max="9476" width="17.5" style="158" customWidth="1"/>
    <col min="9477" max="9477" width="0.75" style="158" customWidth="1"/>
    <col min="9478" max="9727" width="9" style="158"/>
    <col min="9728" max="9728" width="1" style="158" customWidth="1"/>
    <col min="9729" max="9729" width="25.75" style="158" customWidth="1"/>
    <col min="9730" max="9730" width="17.5" style="158" customWidth="1"/>
    <col min="9731" max="9731" width="25.75" style="158" customWidth="1"/>
    <col min="9732" max="9732" width="17.5" style="158" customWidth="1"/>
    <col min="9733" max="9733" width="0.75" style="158" customWidth="1"/>
    <col min="9734" max="9983" width="9" style="158"/>
    <col min="9984" max="9984" width="1" style="158" customWidth="1"/>
    <col min="9985" max="9985" width="25.75" style="158" customWidth="1"/>
    <col min="9986" max="9986" width="17.5" style="158" customWidth="1"/>
    <col min="9987" max="9987" width="25.75" style="158" customWidth="1"/>
    <col min="9988" max="9988" width="17.5" style="158" customWidth="1"/>
    <col min="9989" max="9989" width="0.75" style="158" customWidth="1"/>
    <col min="9990" max="10239" width="9" style="158"/>
    <col min="10240" max="10240" width="1" style="158" customWidth="1"/>
    <col min="10241" max="10241" width="25.75" style="158" customWidth="1"/>
    <col min="10242" max="10242" width="17.5" style="158" customWidth="1"/>
    <col min="10243" max="10243" width="25.75" style="158" customWidth="1"/>
    <col min="10244" max="10244" width="17.5" style="158" customWidth="1"/>
    <col min="10245" max="10245" width="0.75" style="158" customWidth="1"/>
    <col min="10246" max="10495" width="9" style="158"/>
    <col min="10496" max="10496" width="1" style="158" customWidth="1"/>
    <col min="10497" max="10497" width="25.75" style="158" customWidth="1"/>
    <col min="10498" max="10498" width="17.5" style="158" customWidth="1"/>
    <col min="10499" max="10499" width="25.75" style="158" customWidth="1"/>
    <col min="10500" max="10500" width="17.5" style="158" customWidth="1"/>
    <col min="10501" max="10501" width="0.75" style="158" customWidth="1"/>
    <col min="10502" max="10751" width="9" style="158"/>
    <col min="10752" max="10752" width="1" style="158" customWidth="1"/>
    <col min="10753" max="10753" width="25.75" style="158" customWidth="1"/>
    <col min="10754" max="10754" width="17.5" style="158" customWidth="1"/>
    <col min="10755" max="10755" width="25.75" style="158" customWidth="1"/>
    <col min="10756" max="10756" width="17.5" style="158" customWidth="1"/>
    <col min="10757" max="10757" width="0.75" style="158" customWidth="1"/>
    <col min="10758" max="11007" width="9" style="158"/>
    <col min="11008" max="11008" width="1" style="158" customWidth="1"/>
    <col min="11009" max="11009" width="25.75" style="158" customWidth="1"/>
    <col min="11010" max="11010" width="17.5" style="158" customWidth="1"/>
    <col min="11011" max="11011" width="25.75" style="158" customWidth="1"/>
    <col min="11012" max="11012" width="17.5" style="158" customWidth="1"/>
    <col min="11013" max="11013" width="0.75" style="158" customWidth="1"/>
    <col min="11014" max="11263" width="9" style="158"/>
    <col min="11264" max="11264" width="1" style="158" customWidth="1"/>
    <col min="11265" max="11265" width="25.75" style="158" customWidth="1"/>
    <col min="11266" max="11266" width="17.5" style="158" customWidth="1"/>
    <col min="11267" max="11267" width="25.75" style="158" customWidth="1"/>
    <col min="11268" max="11268" width="17.5" style="158" customWidth="1"/>
    <col min="11269" max="11269" width="0.75" style="158" customWidth="1"/>
    <col min="11270" max="11519" width="9" style="158"/>
    <col min="11520" max="11520" width="1" style="158" customWidth="1"/>
    <col min="11521" max="11521" width="25.75" style="158" customWidth="1"/>
    <col min="11522" max="11522" width="17.5" style="158" customWidth="1"/>
    <col min="11523" max="11523" width="25.75" style="158" customWidth="1"/>
    <col min="11524" max="11524" width="17.5" style="158" customWidth="1"/>
    <col min="11525" max="11525" width="0.75" style="158" customWidth="1"/>
    <col min="11526" max="11775" width="9" style="158"/>
    <col min="11776" max="11776" width="1" style="158" customWidth="1"/>
    <col min="11777" max="11777" width="25.75" style="158" customWidth="1"/>
    <col min="11778" max="11778" width="17.5" style="158" customWidth="1"/>
    <col min="11779" max="11779" width="25.75" style="158" customWidth="1"/>
    <col min="11780" max="11780" width="17.5" style="158" customWidth="1"/>
    <col min="11781" max="11781" width="0.75" style="158" customWidth="1"/>
    <col min="11782" max="12031" width="9" style="158"/>
    <col min="12032" max="12032" width="1" style="158" customWidth="1"/>
    <col min="12033" max="12033" width="25.75" style="158" customWidth="1"/>
    <col min="12034" max="12034" width="17.5" style="158" customWidth="1"/>
    <col min="12035" max="12035" width="25.75" style="158" customWidth="1"/>
    <col min="12036" max="12036" width="17.5" style="158" customWidth="1"/>
    <col min="12037" max="12037" width="0.75" style="158" customWidth="1"/>
    <col min="12038" max="12287" width="9" style="158"/>
    <col min="12288" max="12288" width="1" style="158" customWidth="1"/>
    <col min="12289" max="12289" width="25.75" style="158" customWidth="1"/>
    <col min="12290" max="12290" width="17.5" style="158" customWidth="1"/>
    <col min="12291" max="12291" width="25.75" style="158" customWidth="1"/>
    <col min="12292" max="12292" width="17.5" style="158" customWidth="1"/>
    <col min="12293" max="12293" width="0.75" style="158" customWidth="1"/>
    <col min="12294" max="12543" width="9" style="158"/>
    <col min="12544" max="12544" width="1" style="158" customWidth="1"/>
    <col min="12545" max="12545" width="25.75" style="158" customWidth="1"/>
    <col min="12546" max="12546" width="17.5" style="158" customWidth="1"/>
    <col min="12547" max="12547" width="25.75" style="158" customWidth="1"/>
    <col min="12548" max="12548" width="17.5" style="158" customWidth="1"/>
    <col min="12549" max="12549" width="0.75" style="158" customWidth="1"/>
    <col min="12550" max="12799" width="9" style="158"/>
    <col min="12800" max="12800" width="1" style="158" customWidth="1"/>
    <col min="12801" max="12801" width="25.75" style="158" customWidth="1"/>
    <col min="12802" max="12802" width="17.5" style="158" customWidth="1"/>
    <col min="12803" max="12803" width="25.75" style="158" customWidth="1"/>
    <col min="12804" max="12804" width="17.5" style="158" customWidth="1"/>
    <col min="12805" max="12805" width="0.75" style="158" customWidth="1"/>
    <col min="12806" max="13055" width="9" style="158"/>
    <col min="13056" max="13056" width="1" style="158" customWidth="1"/>
    <col min="13057" max="13057" width="25.75" style="158" customWidth="1"/>
    <col min="13058" max="13058" width="17.5" style="158" customWidth="1"/>
    <col min="13059" max="13059" width="25.75" style="158" customWidth="1"/>
    <col min="13060" max="13060" width="17.5" style="158" customWidth="1"/>
    <col min="13061" max="13061" width="0.75" style="158" customWidth="1"/>
    <col min="13062" max="13311" width="9" style="158"/>
    <col min="13312" max="13312" width="1" style="158" customWidth="1"/>
    <col min="13313" max="13313" width="25.75" style="158" customWidth="1"/>
    <col min="13314" max="13314" width="17.5" style="158" customWidth="1"/>
    <col min="13315" max="13315" width="25.75" style="158" customWidth="1"/>
    <col min="13316" max="13316" width="17.5" style="158" customWidth="1"/>
    <col min="13317" max="13317" width="0.75" style="158" customWidth="1"/>
    <col min="13318" max="13567" width="9" style="158"/>
    <col min="13568" max="13568" width="1" style="158" customWidth="1"/>
    <col min="13569" max="13569" width="25.75" style="158" customWidth="1"/>
    <col min="13570" max="13570" width="17.5" style="158" customWidth="1"/>
    <col min="13571" max="13571" width="25.75" style="158" customWidth="1"/>
    <col min="13572" max="13572" width="17.5" style="158" customWidth="1"/>
    <col min="13573" max="13573" width="0.75" style="158" customWidth="1"/>
    <col min="13574" max="13823" width="9" style="158"/>
    <col min="13824" max="13824" width="1" style="158" customWidth="1"/>
    <col min="13825" max="13825" width="25.75" style="158" customWidth="1"/>
    <col min="13826" max="13826" width="17.5" style="158" customWidth="1"/>
    <col min="13827" max="13827" width="25.75" style="158" customWidth="1"/>
    <col min="13828" max="13828" width="17.5" style="158" customWidth="1"/>
    <col min="13829" max="13829" width="0.75" style="158" customWidth="1"/>
    <col min="13830" max="14079" width="9" style="158"/>
    <col min="14080" max="14080" width="1" style="158" customWidth="1"/>
    <col min="14081" max="14081" width="25.75" style="158" customWidth="1"/>
    <col min="14082" max="14082" width="17.5" style="158" customWidth="1"/>
    <col min="14083" max="14083" width="25.75" style="158" customWidth="1"/>
    <col min="14084" max="14084" width="17.5" style="158" customWidth="1"/>
    <col min="14085" max="14085" width="0.75" style="158" customWidth="1"/>
    <col min="14086" max="14335" width="9" style="158"/>
    <col min="14336" max="14336" width="1" style="158" customWidth="1"/>
    <col min="14337" max="14337" width="25.75" style="158" customWidth="1"/>
    <col min="14338" max="14338" width="17.5" style="158" customWidth="1"/>
    <col min="14339" max="14339" width="25.75" style="158" customWidth="1"/>
    <col min="14340" max="14340" width="17.5" style="158" customWidth="1"/>
    <col min="14341" max="14341" width="0.75" style="158" customWidth="1"/>
    <col min="14342" max="14591" width="9" style="158"/>
    <col min="14592" max="14592" width="1" style="158" customWidth="1"/>
    <col min="14593" max="14593" width="25.75" style="158" customWidth="1"/>
    <col min="14594" max="14594" width="17.5" style="158" customWidth="1"/>
    <col min="14595" max="14595" width="25.75" style="158" customWidth="1"/>
    <col min="14596" max="14596" width="17.5" style="158" customWidth="1"/>
    <col min="14597" max="14597" width="0.75" style="158" customWidth="1"/>
    <col min="14598" max="14847" width="9" style="158"/>
    <col min="14848" max="14848" width="1" style="158" customWidth="1"/>
    <col min="14849" max="14849" width="25.75" style="158" customWidth="1"/>
    <col min="14850" max="14850" width="17.5" style="158" customWidth="1"/>
    <col min="14851" max="14851" width="25.75" style="158" customWidth="1"/>
    <col min="14852" max="14852" width="17.5" style="158" customWidth="1"/>
    <col min="14853" max="14853" width="0.75" style="158" customWidth="1"/>
    <col min="14854" max="15103" width="9" style="158"/>
    <col min="15104" max="15104" width="1" style="158" customWidth="1"/>
    <col min="15105" max="15105" width="25.75" style="158" customWidth="1"/>
    <col min="15106" max="15106" width="17.5" style="158" customWidth="1"/>
    <col min="15107" max="15107" width="25.75" style="158" customWidth="1"/>
    <col min="15108" max="15108" width="17.5" style="158" customWidth="1"/>
    <col min="15109" max="15109" width="0.75" style="158" customWidth="1"/>
    <col min="15110" max="15359" width="9" style="158"/>
    <col min="15360" max="15360" width="1" style="158" customWidth="1"/>
    <col min="15361" max="15361" width="25.75" style="158" customWidth="1"/>
    <col min="15362" max="15362" width="17.5" style="158" customWidth="1"/>
    <col min="15363" max="15363" width="25.75" style="158" customWidth="1"/>
    <col min="15364" max="15364" width="17.5" style="158" customWidth="1"/>
    <col min="15365" max="15365" width="0.75" style="158" customWidth="1"/>
    <col min="15366" max="15615" width="9" style="158"/>
    <col min="15616" max="15616" width="1" style="158" customWidth="1"/>
    <col min="15617" max="15617" width="25.75" style="158" customWidth="1"/>
    <col min="15618" max="15618" width="17.5" style="158" customWidth="1"/>
    <col min="15619" max="15619" width="25.75" style="158" customWidth="1"/>
    <col min="15620" max="15620" width="17.5" style="158" customWidth="1"/>
    <col min="15621" max="15621" width="0.75" style="158" customWidth="1"/>
    <col min="15622" max="15871" width="9" style="158"/>
    <col min="15872" max="15872" width="1" style="158" customWidth="1"/>
    <col min="15873" max="15873" width="25.75" style="158" customWidth="1"/>
    <col min="15874" max="15874" width="17.5" style="158" customWidth="1"/>
    <col min="15875" max="15875" width="25.75" style="158" customWidth="1"/>
    <col min="15876" max="15876" width="17.5" style="158" customWidth="1"/>
    <col min="15877" max="15877" width="0.75" style="158" customWidth="1"/>
    <col min="15878" max="16127" width="9" style="158"/>
    <col min="16128" max="16128" width="1" style="158" customWidth="1"/>
    <col min="16129" max="16129" width="25.75" style="158" customWidth="1"/>
    <col min="16130" max="16130" width="17.5" style="158" customWidth="1"/>
    <col min="16131" max="16131" width="25.75" style="158" customWidth="1"/>
    <col min="16132" max="16132" width="17.5" style="158" customWidth="1"/>
    <col min="16133" max="16133" width="0.75" style="158" customWidth="1"/>
    <col min="16134" max="16384" width="9" style="158"/>
  </cols>
  <sheetData>
    <row r="1" ht="31" customHeight="1" spans="2:5">
      <c r="B1" s="3" t="s">
        <v>72</v>
      </c>
      <c r="C1" s="3"/>
      <c r="D1" s="3"/>
      <c r="E1" s="3"/>
    </row>
    <row r="2" ht="15" customHeight="1" spans="2:5">
      <c r="B2" s="4" t="s">
        <v>73</v>
      </c>
      <c r="C2" s="159"/>
      <c r="D2" s="159"/>
      <c r="E2" s="28" t="s">
        <v>2</v>
      </c>
    </row>
    <row r="3" ht="25" customHeight="1" spans="2:5">
      <c r="B3" s="160" t="s">
        <v>74</v>
      </c>
      <c r="C3" s="136">
        <v>1231.37</v>
      </c>
      <c r="D3" s="160" t="s">
        <v>75</v>
      </c>
      <c r="E3" s="161">
        <f>SUM(E4:E25)</f>
        <v>1651.87</v>
      </c>
    </row>
    <row r="4" ht="25" customHeight="1" spans="2:5">
      <c r="B4" s="160" t="s">
        <v>76</v>
      </c>
      <c r="C4" s="136">
        <f>SUM(C5:C10)</f>
        <v>1231.37</v>
      </c>
      <c r="D4" s="160" t="s">
        <v>77</v>
      </c>
      <c r="E4" s="161">
        <f>'[2]附件1-2一般公共预算支出表 (2)'!C7</f>
        <v>1011.18</v>
      </c>
    </row>
    <row r="5" ht="25" customHeight="1" spans="2:5">
      <c r="B5" s="160" t="s">
        <v>78</v>
      </c>
      <c r="C5" s="136">
        <f>C3-C8-C10</f>
        <v>1229.57</v>
      </c>
      <c r="D5" s="160" t="s">
        <v>79</v>
      </c>
      <c r="E5" s="161">
        <v>0</v>
      </c>
    </row>
    <row r="6" ht="25" customHeight="1" spans="2:5">
      <c r="B6" s="160" t="s">
        <v>80</v>
      </c>
      <c r="C6" s="136"/>
      <c r="D6" s="160" t="s">
        <v>81</v>
      </c>
      <c r="E6" s="161">
        <v>0</v>
      </c>
    </row>
    <row r="7" ht="25" customHeight="1" spans="2:5">
      <c r="B7" s="160" t="s">
        <v>82</v>
      </c>
      <c r="C7" s="136"/>
      <c r="D7" s="160" t="s">
        <v>83</v>
      </c>
      <c r="E7" s="161">
        <f>'[1]附件1-2一般公共预算支出表'!C23</f>
        <v>56</v>
      </c>
    </row>
    <row r="8" ht="25" customHeight="1" spans="2:5">
      <c r="B8" s="160" t="s">
        <v>84</v>
      </c>
      <c r="C8" s="136">
        <v>0.3</v>
      </c>
      <c r="D8" s="160" t="s">
        <v>85</v>
      </c>
      <c r="E8" s="161">
        <v>0</v>
      </c>
    </row>
    <row r="9" ht="25" customHeight="1" spans="2:5">
      <c r="B9" s="160" t="s">
        <v>86</v>
      </c>
      <c r="C9" s="136"/>
      <c r="D9" s="160" t="s">
        <v>87</v>
      </c>
      <c r="E9" s="161">
        <v>0</v>
      </c>
    </row>
    <row r="10" ht="25" customHeight="1" spans="2:5">
      <c r="B10" s="160" t="s">
        <v>88</v>
      </c>
      <c r="C10" s="136">
        <v>1.5</v>
      </c>
      <c r="D10" s="160" t="s">
        <v>89</v>
      </c>
      <c r="E10" s="161">
        <f>'[2]附件1-2一般公共预算支出表 (2)'!C28</f>
        <v>39.85</v>
      </c>
    </row>
    <row r="11" ht="25" customHeight="1" spans="2:5">
      <c r="B11" s="160" t="s">
        <v>90</v>
      </c>
      <c r="C11" s="136"/>
      <c r="D11" s="160" t="s">
        <v>91</v>
      </c>
      <c r="E11" s="161">
        <f>'[1]附件1-2一般公共预算支出表'!C31</f>
        <v>146.9</v>
      </c>
    </row>
    <row r="12" ht="25" customHeight="1" spans="2:5">
      <c r="B12" s="160" t="s">
        <v>92</v>
      </c>
      <c r="C12" s="136"/>
      <c r="D12" s="160" t="s">
        <v>93</v>
      </c>
      <c r="E12" s="161">
        <f>'[1]附件1-2一般公共预算支出表'!C40</f>
        <v>10.78</v>
      </c>
    </row>
    <row r="13" ht="25" customHeight="1" spans="2:5">
      <c r="B13" s="160" t="s">
        <v>94</v>
      </c>
      <c r="C13" s="136">
        <v>420.5</v>
      </c>
      <c r="D13" s="160" t="s">
        <v>95</v>
      </c>
      <c r="E13" s="161">
        <f>'[1]附件1-2一般公共预算支出表'!C45</f>
        <v>30</v>
      </c>
    </row>
    <row r="14" ht="25" customHeight="1" spans="2:5">
      <c r="B14" s="160"/>
      <c r="C14" s="136"/>
      <c r="D14" s="160" t="s">
        <v>96</v>
      </c>
      <c r="E14" s="161">
        <f>'[1]附件1-2一般公共预算支出表'!C48</f>
        <v>32.43</v>
      </c>
    </row>
    <row r="15" ht="25" customHeight="1" spans="2:5">
      <c r="B15" s="160"/>
      <c r="C15" s="136"/>
      <c r="D15" s="160" t="s">
        <v>97</v>
      </c>
      <c r="E15" s="161">
        <f>'[2]附件1-2一般公共预算支出表 (2)'!C51</f>
        <v>205.57</v>
      </c>
    </row>
    <row r="16" ht="25" customHeight="1" spans="2:5">
      <c r="B16" s="160"/>
      <c r="C16" s="136"/>
      <c r="D16" s="160" t="s">
        <v>98</v>
      </c>
      <c r="E16" s="161">
        <v>0</v>
      </c>
    </row>
    <row r="17" ht="25" customHeight="1" spans="2:5">
      <c r="B17" s="160"/>
      <c r="C17" s="136"/>
      <c r="D17" s="160" t="s">
        <v>99</v>
      </c>
      <c r="E17" s="161">
        <f>'[1]附件1-2一般公共预算支出表'!C59</f>
        <v>3.5</v>
      </c>
    </row>
    <row r="18" ht="25" customHeight="1" spans="2:5">
      <c r="B18" s="160"/>
      <c r="C18" s="136"/>
      <c r="D18" s="160" t="s">
        <v>100</v>
      </c>
      <c r="E18" s="161">
        <f>'[1]附件1-2一般公共预算支出表'!C64</f>
        <v>6.5</v>
      </c>
    </row>
    <row r="19" ht="25" customHeight="1" spans="2:5">
      <c r="B19" s="160"/>
      <c r="C19" s="136"/>
      <c r="D19" s="160" t="s">
        <v>101</v>
      </c>
      <c r="E19" s="161">
        <v>0</v>
      </c>
    </row>
    <row r="20" ht="25" customHeight="1" spans="2:5">
      <c r="B20" s="160"/>
      <c r="C20" s="136"/>
      <c r="D20" s="160" t="s">
        <v>102</v>
      </c>
      <c r="E20" s="161">
        <v>0</v>
      </c>
    </row>
    <row r="21" ht="25" customHeight="1" spans="2:5">
      <c r="B21" s="160"/>
      <c r="C21" s="136"/>
      <c r="D21" s="160" t="s">
        <v>103</v>
      </c>
      <c r="E21" s="161">
        <v>0</v>
      </c>
    </row>
    <row r="22" ht="25" customHeight="1" spans="2:5">
      <c r="B22" s="160"/>
      <c r="C22" s="136"/>
      <c r="D22" s="160" t="s">
        <v>104</v>
      </c>
      <c r="E22" s="161">
        <f>'[2]附件1-2一般公共预算支出表 (2)'!C67</f>
        <v>63.16</v>
      </c>
    </row>
    <row r="23" ht="25" customHeight="1" spans="2:5">
      <c r="B23" s="160"/>
      <c r="C23" s="136"/>
      <c r="D23" s="160" t="s">
        <v>105</v>
      </c>
      <c r="E23" s="161">
        <v>0</v>
      </c>
    </row>
    <row r="24" ht="25" customHeight="1" spans="2:5">
      <c r="B24" s="160"/>
      <c r="C24" s="136"/>
      <c r="D24" s="160" t="s">
        <v>106</v>
      </c>
      <c r="E24" s="161">
        <v>0</v>
      </c>
    </row>
    <row r="25" ht="25" customHeight="1" spans="2:5">
      <c r="B25" s="160"/>
      <c r="C25" s="136"/>
      <c r="D25" s="160" t="s">
        <v>107</v>
      </c>
      <c r="E25" s="161">
        <v>46</v>
      </c>
    </row>
    <row r="26" ht="25" customHeight="1" spans="2:5">
      <c r="B26" s="162"/>
      <c r="C26" s="163"/>
      <c r="D26" s="160" t="s">
        <v>108</v>
      </c>
      <c r="E26" s="122"/>
    </row>
    <row r="27" ht="25" customHeight="1" spans="2:5">
      <c r="B27" s="162" t="s">
        <v>109</v>
      </c>
      <c r="C27" s="163">
        <f>C3+C11+C13</f>
        <v>1651.87</v>
      </c>
      <c r="D27" s="162" t="s">
        <v>110</v>
      </c>
      <c r="E27" s="164">
        <f>E3</f>
        <v>1651.87</v>
      </c>
    </row>
    <row r="28" ht="25" customHeight="1" spans="2:5">
      <c r="B28" s="165" t="s">
        <v>111</v>
      </c>
      <c r="C28" s="165"/>
      <c r="D28" s="165"/>
      <c r="E28" s="165"/>
    </row>
  </sheetData>
  <mergeCells count="2">
    <mergeCell ref="B1:E1"/>
    <mergeCell ref="B28:E28"/>
  </mergeCells>
  <printOptions horizontalCentered="1"/>
  <pageMargins left="0.590277777777778" right="0.590277777777778" top="0.786805555555556" bottom="0.393055555555556" header="0" footer="0"/>
  <pageSetup paperSize="9" fitToWidth="0" orientation="portrait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74"/>
  <sheetViews>
    <sheetView workbookViewId="0">
      <pane xSplit="6" ySplit="7" topLeftCell="S8" activePane="bottomRight" state="frozen"/>
      <selection/>
      <selection pane="topRight"/>
      <selection pane="bottomLeft"/>
      <selection pane="bottomRight" activeCell="AF16" sqref="AF16"/>
    </sheetView>
  </sheetViews>
  <sheetFormatPr defaultColWidth="9" defaultRowHeight="13.5"/>
  <cols>
    <col min="1" max="3" width="6.75" style="73" customWidth="1"/>
    <col min="4" max="4" width="13.375" style="73" customWidth="1"/>
    <col min="5" max="16384" width="9" style="73"/>
  </cols>
  <sheetData>
    <row r="1" ht="20.25" spans="1:30">
      <c r="A1" s="104" t="s">
        <v>112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>
      <c r="A2" s="119" t="s">
        <v>1</v>
      </c>
      <c r="B2" s="120"/>
      <c r="C2" s="120"/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54" t="s">
        <v>41</v>
      </c>
    </row>
    <row r="3" spans="1:30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0">
      <c r="A4" s="122" t="s">
        <v>113</v>
      </c>
      <c r="B4" s="123"/>
      <c r="C4" s="124"/>
      <c r="D4" s="125" t="s">
        <v>114</v>
      </c>
      <c r="E4" s="122" t="s">
        <v>115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3"/>
      <c r="S4" s="123"/>
      <c r="T4" s="123"/>
      <c r="U4" s="123"/>
      <c r="V4" s="123"/>
      <c r="W4" s="123"/>
      <c r="X4" s="123"/>
      <c r="Y4" s="123"/>
      <c r="Z4" s="123"/>
      <c r="AA4" s="124"/>
      <c r="AB4" s="124"/>
      <c r="AC4" s="122" t="s">
        <v>116</v>
      </c>
      <c r="AD4" s="124"/>
    </row>
    <row r="5" spans="1:30">
      <c r="A5" s="127"/>
      <c r="B5" s="121"/>
      <c r="C5" s="128"/>
      <c r="D5" s="129"/>
      <c r="E5" s="130" t="s">
        <v>117</v>
      </c>
      <c r="F5" s="131"/>
      <c r="G5" s="131"/>
      <c r="H5" s="131"/>
      <c r="I5" s="131"/>
      <c r="J5" s="131"/>
      <c r="K5" s="131"/>
      <c r="L5" s="131"/>
      <c r="M5" s="131"/>
      <c r="N5" s="131"/>
      <c r="O5" s="144"/>
      <c r="P5" s="125" t="s">
        <v>118</v>
      </c>
      <c r="Q5" s="125" t="s">
        <v>119</v>
      </c>
      <c r="R5" s="145" t="s">
        <v>120</v>
      </c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32"/>
      <c r="AD5" s="134"/>
    </row>
    <row r="6" spans="1:30">
      <c r="A6" s="132"/>
      <c r="B6" s="133"/>
      <c r="C6" s="134"/>
      <c r="D6" s="129"/>
      <c r="E6" s="129" t="s">
        <v>121</v>
      </c>
      <c r="F6" s="135" t="s">
        <v>122</v>
      </c>
      <c r="G6" s="133"/>
      <c r="H6" s="133"/>
      <c r="I6" s="134"/>
      <c r="J6" s="145" t="s">
        <v>123</v>
      </c>
      <c r="K6" s="146"/>
      <c r="L6" s="146"/>
      <c r="M6" s="147"/>
      <c r="N6" s="148" t="s">
        <v>124</v>
      </c>
      <c r="O6" s="149" t="s">
        <v>125</v>
      </c>
      <c r="P6" s="129"/>
      <c r="Q6" s="129"/>
      <c r="R6" s="125" t="s">
        <v>121</v>
      </c>
      <c r="S6" s="122" t="s">
        <v>122</v>
      </c>
      <c r="T6" s="126"/>
      <c r="U6" s="126"/>
      <c r="V6" s="153"/>
      <c r="W6" s="122" t="s">
        <v>123</v>
      </c>
      <c r="X6" s="126"/>
      <c r="Y6" s="126"/>
      <c r="Z6" s="153"/>
      <c r="AA6" s="125" t="s">
        <v>124</v>
      </c>
      <c r="AB6" s="125" t="s">
        <v>125</v>
      </c>
      <c r="AC6" s="125" t="s">
        <v>126</v>
      </c>
      <c r="AD6" s="125" t="s">
        <v>127</v>
      </c>
    </row>
    <row r="7" spans="1:30">
      <c r="A7" s="125" t="s">
        <v>128</v>
      </c>
      <c r="B7" s="125" t="s">
        <v>129</v>
      </c>
      <c r="C7" s="125" t="s">
        <v>130</v>
      </c>
      <c r="D7" s="129"/>
      <c r="E7" s="129"/>
      <c r="F7" s="125" t="s">
        <v>126</v>
      </c>
      <c r="G7" s="136" t="s">
        <v>131</v>
      </c>
      <c r="H7" s="137"/>
      <c r="I7" s="144" t="s">
        <v>132</v>
      </c>
      <c r="J7" s="125" t="s">
        <v>121</v>
      </c>
      <c r="K7" s="125" t="s">
        <v>133</v>
      </c>
      <c r="L7" s="125" t="s">
        <v>134</v>
      </c>
      <c r="M7" s="125" t="s">
        <v>135</v>
      </c>
      <c r="N7" s="148"/>
      <c r="O7" s="149"/>
      <c r="P7" s="129"/>
      <c r="Q7" s="129"/>
      <c r="R7" s="129"/>
      <c r="S7" s="130" t="s">
        <v>126</v>
      </c>
      <c r="T7" s="136" t="s">
        <v>131</v>
      </c>
      <c r="U7" s="137"/>
      <c r="V7" s="144" t="s">
        <v>132</v>
      </c>
      <c r="W7" s="130" t="s">
        <v>126</v>
      </c>
      <c r="X7" s="130" t="s">
        <v>133</v>
      </c>
      <c r="Y7" s="130" t="s">
        <v>134</v>
      </c>
      <c r="Z7" s="130" t="s">
        <v>135</v>
      </c>
      <c r="AA7" s="129"/>
      <c r="AB7" s="129"/>
      <c r="AC7" s="129"/>
      <c r="AD7" s="129"/>
    </row>
    <row r="8" ht="24" spans="1:30">
      <c r="A8" s="135"/>
      <c r="B8" s="135"/>
      <c r="C8" s="135"/>
      <c r="D8" s="135"/>
      <c r="E8" s="135"/>
      <c r="F8" s="135"/>
      <c r="G8" s="138" t="s">
        <v>136</v>
      </c>
      <c r="H8" s="138" t="s">
        <v>137</v>
      </c>
      <c r="I8" s="147"/>
      <c r="J8" s="135"/>
      <c r="K8" s="135"/>
      <c r="L8" s="135"/>
      <c r="M8" s="135"/>
      <c r="N8" s="145"/>
      <c r="O8" s="147"/>
      <c r="P8" s="135"/>
      <c r="Q8" s="135"/>
      <c r="R8" s="135"/>
      <c r="S8" s="145"/>
      <c r="T8" s="138" t="s">
        <v>136</v>
      </c>
      <c r="U8" s="138" t="s">
        <v>137</v>
      </c>
      <c r="V8" s="147"/>
      <c r="W8" s="145"/>
      <c r="X8" s="145"/>
      <c r="Y8" s="145"/>
      <c r="Z8" s="145"/>
      <c r="AA8" s="135"/>
      <c r="AB8" s="135"/>
      <c r="AC8" s="135"/>
      <c r="AD8" s="135"/>
    </row>
    <row r="9" spans="1:30">
      <c r="A9" s="125" t="s">
        <v>138</v>
      </c>
      <c r="B9" s="125" t="s">
        <v>139</v>
      </c>
      <c r="C9" s="125" t="s">
        <v>140</v>
      </c>
      <c r="D9" s="125" t="s">
        <v>141</v>
      </c>
      <c r="E9" s="125" t="s">
        <v>142</v>
      </c>
      <c r="F9" s="125" t="s">
        <v>143</v>
      </c>
      <c r="G9" s="125" t="s">
        <v>144</v>
      </c>
      <c r="H9" s="125" t="s">
        <v>145</v>
      </c>
      <c r="I9" s="125" t="s">
        <v>146</v>
      </c>
      <c r="J9" s="125" t="s">
        <v>147</v>
      </c>
      <c r="K9" s="125" t="s">
        <v>148</v>
      </c>
      <c r="L9" s="125" t="s">
        <v>149</v>
      </c>
      <c r="M9" s="125" t="s">
        <v>150</v>
      </c>
      <c r="N9" s="125" t="s">
        <v>151</v>
      </c>
      <c r="O9" s="125" t="s">
        <v>152</v>
      </c>
      <c r="P9" s="125" t="s">
        <v>153</v>
      </c>
      <c r="Q9" s="125" t="s">
        <v>154</v>
      </c>
      <c r="R9" s="125" t="s">
        <v>155</v>
      </c>
      <c r="S9" s="125" t="s">
        <v>156</v>
      </c>
      <c r="T9" s="125" t="s">
        <v>157</v>
      </c>
      <c r="U9" s="125" t="s">
        <v>158</v>
      </c>
      <c r="V9" s="125" t="s">
        <v>159</v>
      </c>
      <c r="W9" s="125" t="s">
        <v>160</v>
      </c>
      <c r="X9" s="125" t="s">
        <v>161</v>
      </c>
      <c r="Y9" s="125" t="s">
        <v>162</v>
      </c>
      <c r="Z9" s="125" t="s">
        <v>163</v>
      </c>
      <c r="AA9" s="125" t="s">
        <v>164</v>
      </c>
      <c r="AB9" s="125" t="s">
        <v>165</v>
      </c>
      <c r="AC9" s="125" t="s">
        <v>166</v>
      </c>
      <c r="AD9" s="125" t="s">
        <v>167</v>
      </c>
    </row>
    <row r="10" ht="21" customHeight="1" spans="1:30">
      <c r="A10" s="139"/>
      <c r="B10" s="139"/>
      <c r="C10" s="139"/>
      <c r="D10" s="140" t="s">
        <v>121</v>
      </c>
      <c r="E10" s="108">
        <f t="shared" ref="E10:G10" si="0">E11+E27+E32+E35+E44+E49+E52+E55+E63+E68+E71</f>
        <v>1320.77</v>
      </c>
      <c r="F10" s="108">
        <f t="shared" si="0"/>
        <v>918.89</v>
      </c>
      <c r="G10" s="108">
        <f t="shared" si="0"/>
        <v>508.19</v>
      </c>
      <c r="H10" s="108">
        <f t="shared" ref="F10:O10" si="1">H11+H27+H32+H35+H44+H49+H52+H55+H63+H68+H71</f>
        <v>279.41</v>
      </c>
      <c r="I10" s="108">
        <f t="shared" si="1"/>
        <v>131.29</v>
      </c>
      <c r="J10" s="108">
        <f t="shared" si="1"/>
        <v>352.99</v>
      </c>
      <c r="K10" s="108">
        <f t="shared" si="1"/>
        <v>1.8</v>
      </c>
      <c r="L10" s="108">
        <f t="shared" si="1"/>
        <v>5</v>
      </c>
      <c r="M10" s="108">
        <f t="shared" si="1"/>
        <v>42.24</v>
      </c>
      <c r="N10" s="108">
        <f t="shared" si="1"/>
        <v>29.79</v>
      </c>
      <c r="O10" s="108">
        <f t="shared" si="1"/>
        <v>19.1</v>
      </c>
      <c r="P10" s="150"/>
      <c r="Q10" s="150"/>
      <c r="R10" s="108">
        <v>1320.77</v>
      </c>
      <c r="S10" s="108">
        <v>918.89</v>
      </c>
      <c r="T10" s="108">
        <v>508.19</v>
      </c>
      <c r="U10" s="108">
        <v>279.41</v>
      </c>
      <c r="V10" s="108">
        <v>131.29</v>
      </c>
      <c r="W10" s="108">
        <v>352.99</v>
      </c>
      <c r="X10" s="108">
        <v>1.8</v>
      </c>
      <c r="Y10" s="108">
        <v>5</v>
      </c>
      <c r="Z10" s="108">
        <v>42.24</v>
      </c>
      <c r="AA10" s="108">
        <v>29.79</v>
      </c>
      <c r="AB10" s="108">
        <v>19.1</v>
      </c>
      <c r="AC10" s="108">
        <f>AC11+AC27+AC49+AC52+AC55</f>
        <v>285.1</v>
      </c>
      <c r="AD10" s="108">
        <f>AD11+AD27+AD49+AD52+AD55</f>
        <v>285.1</v>
      </c>
    </row>
    <row r="11" s="118" customFormat="1" ht="21" customHeight="1" spans="1:30">
      <c r="A11" s="141">
        <v>201</v>
      </c>
      <c r="B11" s="141"/>
      <c r="C11" s="141"/>
      <c r="D11" s="142" t="s">
        <v>168</v>
      </c>
      <c r="E11" s="108">
        <f>E12+E15+E17+E21+E23+E25</f>
        <v>838.87</v>
      </c>
      <c r="F11" s="108">
        <f t="shared" ref="F11:O11" si="2">F12+F15+F17+F21+F23+F25</f>
        <v>525.68</v>
      </c>
      <c r="G11" s="108">
        <f t="shared" si="2"/>
        <v>359.54</v>
      </c>
      <c r="H11" s="108">
        <f t="shared" si="2"/>
        <v>43.25</v>
      </c>
      <c r="I11" s="108">
        <f t="shared" si="2"/>
        <v>122.89</v>
      </c>
      <c r="J11" s="108">
        <f t="shared" si="2"/>
        <v>265.3</v>
      </c>
      <c r="K11" s="108">
        <f t="shared" si="2"/>
        <v>1.8</v>
      </c>
      <c r="L11" s="108">
        <f t="shared" si="2"/>
        <v>5</v>
      </c>
      <c r="M11" s="108">
        <f t="shared" si="2"/>
        <v>42.24</v>
      </c>
      <c r="N11" s="108">
        <f t="shared" si="2"/>
        <v>29.79</v>
      </c>
      <c r="O11" s="108">
        <f t="shared" si="2"/>
        <v>18.1</v>
      </c>
      <c r="P11" s="151"/>
      <c r="Q11" s="151"/>
      <c r="R11" s="151">
        <v>838.87</v>
      </c>
      <c r="S11" s="151">
        <v>525.68</v>
      </c>
      <c r="T11" s="151">
        <v>359.54</v>
      </c>
      <c r="U11" s="151">
        <v>43.25</v>
      </c>
      <c r="V11" s="151">
        <v>122.89</v>
      </c>
      <c r="W11" s="151">
        <v>265.3</v>
      </c>
      <c r="X11" s="151">
        <v>1.8</v>
      </c>
      <c r="Y11" s="151">
        <v>5</v>
      </c>
      <c r="Z11" s="151">
        <v>42.24</v>
      </c>
      <c r="AA11" s="151">
        <v>29.79</v>
      </c>
      <c r="AB11" s="151">
        <v>18.1</v>
      </c>
      <c r="AC11" s="151">
        <f>AC13+AC19</f>
        <v>172.31</v>
      </c>
      <c r="AD11" s="151">
        <f>AD13+AD19</f>
        <v>172.31</v>
      </c>
    </row>
    <row r="12" ht="27" customHeight="1" spans="1:30">
      <c r="A12" s="141"/>
      <c r="B12" s="141" t="s">
        <v>169</v>
      </c>
      <c r="C12" s="141"/>
      <c r="D12" s="142" t="s">
        <v>170</v>
      </c>
      <c r="E12" s="108">
        <f>E13+E14</f>
        <v>712.19</v>
      </c>
      <c r="F12" s="108">
        <f>F13+F14</f>
        <v>485.54</v>
      </c>
      <c r="G12" s="108">
        <f t="shared" ref="F12:N12" si="3">G13+G14</f>
        <v>319.4</v>
      </c>
      <c r="H12" s="108">
        <f t="shared" si="3"/>
        <v>43.25</v>
      </c>
      <c r="I12" s="108">
        <f t="shared" si="3"/>
        <v>122.89</v>
      </c>
      <c r="J12" s="108">
        <f t="shared" si="3"/>
        <v>196.86</v>
      </c>
      <c r="K12" s="108">
        <f t="shared" si="3"/>
        <v>1.8</v>
      </c>
      <c r="L12" s="108">
        <f t="shared" si="3"/>
        <v>5</v>
      </c>
      <c r="M12" s="108">
        <f t="shared" si="3"/>
        <v>37.2</v>
      </c>
      <c r="N12" s="108">
        <f t="shared" si="3"/>
        <v>29.79</v>
      </c>
      <c r="O12" s="108"/>
      <c r="P12" s="152"/>
      <c r="Q12" s="152"/>
      <c r="R12" s="151">
        <v>712.19</v>
      </c>
      <c r="S12" s="151">
        <v>485.54</v>
      </c>
      <c r="T12" s="151">
        <v>319.4</v>
      </c>
      <c r="U12" s="151">
        <v>43.25</v>
      </c>
      <c r="V12" s="151">
        <v>122.89</v>
      </c>
      <c r="W12" s="151">
        <v>196.86</v>
      </c>
      <c r="X12" s="151">
        <v>1.8</v>
      </c>
      <c r="Y12" s="151">
        <v>5</v>
      </c>
      <c r="Z12" s="151">
        <v>37.2</v>
      </c>
      <c r="AA12" s="151">
        <v>29.79</v>
      </c>
      <c r="AB12" s="151"/>
      <c r="AC12" s="108"/>
      <c r="AD12" s="108"/>
    </row>
    <row r="13" s="73" customFormat="1" ht="21" customHeight="1" spans="1:30">
      <c r="A13" s="141"/>
      <c r="B13" s="141"/>
      <c r="C13" s="141" t="s">
        <v>171</v>
      </c>
      <c r="D13" s="142" t="s">
        <v>172</v>
      </c>
      <c r="E13" s="108">
        <f t="shared" ref="E13:E16" si="4">F13+J13+N13</f>
        <v>685.47</v>
      </c>
      <c r="F13" s="108">
        <f t="shared" ref="F13:F16" si="5">G13+H13+I13</f>
        <v>485.54</v>
      </c>
      <c r="G13" s="108">
        <f>356.44+0.16-37.2</f>
        <v>319.4</v>
      </c>
      <c r="H13" s="108">
        <v>43.25</v>
      </c>
      <c r="I13" s="108">
        <v>122.89</v>
      </c>
      <c r="J13" s="108">
        <f>132.94+37.2</f>
        <v>170.14</v>
      </c>
      <c r="K13" s="108">
        <v>1.8</v>
      </c>
      <c r="L13" s="108">
        <v>5</v>
      </c>
      <c r="M13" s="108">
        <v>37.2</v>
      </c>
      <c r="N13" s="108">
        <v>29.79</v>
      </c>
      <c r="O13" s="108"/>
      <c r="P13" s="152"/>
      <c r="Q13" s="152"/>
      <c r="R13" s="151">
        <v>685.47</v>
      </c>
      <c r="S13" s="151">
        <v>485.54</v>
      </c>
      <c r="T13" s="151">
        <v>319.4</v>
      </c>
      <c r="U13" s="151">
        <v>43.25</v>
      </c>
      <c r="V13" s="151">
        <v>122.89</v>
      </c>
      <c r="W13" s="151">
        <v>170.14</v>
      </c>
      <c r="X13" s="151">
        <v>1.8</v>
      </c>
      <c r="Y13" s="151">
        <v>5</v>
      </c>
      <c r="Z13" s="151">
        <v>37.2</v>
      </c>
      <c r="AA13" s="151">
        <v>29.79</v>
      </c>
      <c r="AB13" s="151"/>
      <c r="AC13" s="108">
        <v>22.31</v>
      </c>
      <c r="AD13" s="108">
        <v>22.31</v>
      </c>
    </row>
    <row r="14" ht="21" customHeight="1" spans="1:30">
      <c r="A14" s="141"/>
      <c r="B14" s="141"/>
      <c r="C14" s="141" t="s">
        <v>173</v>
      </c>
      <c r="D14" s="142" t="s">
        <v>174</v>
      </c>
      <c r="E14" s="108">
        <f t="shared" si="4"/>
        <v>26.72</v>
      </c>
      <c r="F14" s="108">
        <f t="shared" si="5"/>
        <v>0</v>
      </c>
      <c r="G14" s="108"/>
      <c r="H14" s="108"/>
      <c r="I14" s="108"/>
      <c r="J14" s="108">
        <v>26.72</v>
      </c>
      <c r="K14" s="108"/>
      <c r="L14" s="108"/>
      <c r="M14" s="108"/>
      <c r="N14" s="108"/>
      <c r="O14" s="108"/>
      <c r="P14" s="152"/>
      <c r="Q14" s="152"/>
      <c r="R14" s="151">
        <v>26.72</v>
      </c>
      <c r="S14" s="151">
        <v>0</v>
      </c>
      <c r="T14" s="151"/>
      <c r="U14" s="151"/>
      <c r="V14" s="151"/>
      <c r="W14" s="151">
        <v>26.72</v>
      </c>
      <c r="X14" s="151"/>
      <c r="Y14" s="151"/>
      <c r="Z14" s="151"/>
      <c r="AA14" s="151"/>
      <c r="AB14" s="151"/>
      <c r="AC14" s="108"/>
      <c r="AD14" s="108"/>
    </row>
    <row r="15" ht="21" customHeight="1" spans="1:30">
      <c r="A15" s="141"/>
      <c r="B15" s="141" t="s">
        <v>175</v>
      </c>
      <c r="C15" s="141"/>
      <c r="D15" s="142" t="s">
        <v>176</v>
      </c>
      <c r="E15" s="108">
        <f>E16</f>
        <v>26.94</v>
      </c>
      <c r="F15" s="108">
        <f t="shared" ref="F15:N15" si="6">F16</f>
        <v>21.24</v>
      </c>
      <c r="G15" s="108">
        <f t="shared" si="6"/>
        <v>21.24</v>
      </c>
      <c r="H15" s="108">
        <f t="shared" si="6"/>
        <v>0</v>
      </c>
      <c r="I15" s="108">
        <f t="shared" si="6"/>
        <v>0</v>
      </c>
      <c r="J15" s="108">
        <f t="shared" si="6"/>
        <v>5.7</v>
      </c>
      <c r="K15" s="108">
        <f t="shared" si="6"/>
        <v>0</v>
      </c>
      <c r="L15" s="108">
        <f t="shared" si="6"/>
        <v>0</v>
      </c>
      <c r="M15" s="108">
        <f t="shared" si="6"/>
        <v>2.7</v>
      </c>
      <c r="N15" s="108">
        <f t="shared" si="6"/>
        <v>0</v>
      </c>
      <c r="O15" s="108"/>
      <c r="P15" s="152"/>
      <c r="Q15" s="152"/>
      <c r="R15" s="151">
        <v>26.94</v>
      </c>
      <c r="S15" s="151">
        <v>21.24</v>
      </c>
      <c r="T15" s="151">
        <v>21.24</v>
      </c>
      <c r="U15" s="151">
        <v>0</v>
      </c>
      <c r="V15" s="151">
        <v>0</v>
      </c>
      <c r="W15" s="151">
        <v>5.7</v>
      </c>
      <c r="X15" s="151">
        <v>0</v>
      </c>
      <c r="Y15" s="151">
        <v>0</v>
      </c>
      <c r="Z15" s="151">
        <v>2.7</v>
      </c>
      <c r="AA15" s="151">
        <v>0</v>
      </c>
      <c r="AB15" s="151"/>
      <c r="AC15" s="108"/>
      <c r="AD15" s="108"/>
    </row>
    <row r="16" ht="21" customHeight="1" spans="1:30">
      <c r="A16" s="141"/>
      <c r="B16" s="141"/>
      <c r="C16" s="141" t="s">
        <v>171</v>
      </c>
      <c r="D16" s="142" t="s">
        <v>172</v>
      </c>
      <c r="E16" s="108">
        <f t="shared" si="4"/>
        <v>26.94</v>
      </c>
      <c r="F16" s="108">
        <f t="shared" si="5"/>
        <v>21.24</v>
      </c>
      <c r="G16" s="108">
        <f>23.94-2.7</f>
        <v>21.24</v>
      </c>
      <c r="H16" s="108"/>
      <c r="I16" s="108"/>
      <c r="J16" s="108">
        <f>3+2.7</f>
        <v>5.7</v>
      </c>
      <c r="K16" s="108"/>
      <c r="L16" s="108"/>
      <c r="M16" s="108">
        <v>2.7</v>
      </c>
      <c r="N16" s="108"/>
      <c r="O16" s="108"/>
      <c r="P16" s="152"/>
      <c r="Q16" s="152"/>
      <c r="R16" s="151">
        <v>26.94</v>
      </c>
      <c r="S16" s="151">
        <v>21.24</v>
      </c>
      <c r="T16" s="151">
        <v>21.24</v>
      </c>
      <c r="U16" s="151"/>
      <c r="V16" s="151"/>
      <c r="W16" s="151">
        <v>5.7</v>
      </c>
      <c r="X16" s="151"/>
      <c r="Y16" s="151"/>
      <c r="Z16" s="151">
        <v>2.7</v>
      </c>
      <c r="AA16" s="151"/>
      <c r="AB16" s="151"/>
      <c r="AC16" s="108"/>
      <c r="AD16" s="108"/>
    </row>
    <row r="17" ht="21" customHeight="1" spans="1:30">
      <c r="A17" s="141"/>
      <c r="B17" s="141" t="s">
        <v>177</v>
      </c>
      <c r="C17" s="141"/>
      <c r="D17" s="142" t="s">
        <v>178</v>
      </c>
      <c r="E17" s="108">
        <f>E18+E19+E20</f>
        <v>94.51</v>
      </c>
      <c r="F17" s="108">
        <f t="shared" ref="F17:O17" si="7">F18+F19+F20</f>
        <v>18.9</v>
      </c>
      <c r="G17" s="108">
        <f t="shared" si="7"/>
        <v>18.9</v>
      </c>
      <c r="H17" s="108">
        <f t="shared" si="7"/>
        <v>0</v>
      </c>
      <c r="I17" s="108">
        <f t="shared" si="7"/>
        <v>0</v>
      </c>
      <c r="J17" s="108">
        <f t="shared" si="7"/>
        <v>57.51</v>
      </c>
      <c r="K17" s="108">
        <f t="shared" si="7"/>
        <v>0</v>
      </c>
      <c r="L17" s="108">
        <f t="shared" si="7"/>
        <v>0</v>
      </c>
      <c r="M17" s="108">
        <f t="shared" si="7"/>
        <v>2.34</v>
      </c>
      <c r="N17" s="108">
        <f t="shared" si="7"/>
        <v>0</v>
      </c>
      <c r="O17" s="108">
        <f t="shared" si="7"/>
        <v>18.1</v>
      </c>
      <c r="P17" s="152"/>
      <c r="Q17" s="152"/>
      <c r="R17" s="151">
        <v>94.51</v>
      </c>
      <c r="S17" s="151">
        <v>18.9</v>
      </c>
      <c r="T17" s="151">
        <v>18.9</v>
      </c>
      <c r="U17" s="151">
        <v>0</v>
      </c>
      <c r="V17" s="151">
        <v>0</v>
      </c>
      <c r="W17" s="151">
        <v>57.51</v>
      </c>
      <c r="X17" s="151">
        <v>0</v>
      </c>
      <c r="Y17" s="151">
        <v>0</v>
      </c>
      <c r="Z17" s="151">
        <v>2.34</v>
      </c>
      <c r="AA17" s="151">
        <v>0</v>
      </c>
      <c r="AB17" s="151">
        <v>18.1</v>
      </c>
      <c r="AC17" s="108"/>
      <c r="AD17" s="108"/>
    </row>
    <row r="18" ht="21" customHeight="1" spans="1:30">
      <c r="A18" s="141"/>
      <c r="B18" s="141"/>
      <c r="C18" s="141" t="s">
        <v>171</v>
      </c>
      <c r="D18" s="142" t="s">
        <v>172</v>
      </c>
      <c r="E18" s="108">
        <f>F18+J18+N18+O18</f>
        <v>83.67</v>
      </c>
      <c r="F18" s="108">
        <f t="shared" ref="F18:F20" si="8">G18+H18+I18</f>
        <v>18.9</v>
      </c>
      <c r="G18" s="108">
        <f>21.24-2.34</f>
        <v>18.9</v>
      </c>
      <c r="H18" s="108"/>
      <c r="I18" s="108"/>
      <c r="J18" s="108">
        <f>44.33+2.34</f>
        <v>46.67</v>
      </c>
      <c r="K18" s="108"/>
      <c r="L18" s="108"/>
      <c r="M18" s="108">
        <v>2.34</v>
      </c>
      <c r="N18" s="108"/>
      <c r="O18" s="108">
        <v>18.1</v>
      </c>
      <c r="P18" s="152"/>
      <c r="Q18" s="152"/>
      <c r="R18" s="151">
        <v>83.67</v>
      </c>
      <c r="S18" s="151">
        <v>18.9</v>
      </c>
      <c r="T18" s="151">
        <v>18.9</v>
      </c>
      <c r="U18" s="151"/>
      <c r="V18" s="151"/>
      <c r="W18" s="151">
        <v>46.67</v>
      </c>
      <c r="X18" s="151"/>
      <c r="Y18" s="151"/>
      <c r="Z18" s="151">
        <v>2.34</v>
      </c>
      <c r="AA18" s="151"/>
      <c r="AB18" s="151">
        <v>18.1</v>
      </c>
      <c r="AC18" s="108"/>
      <c r="AD18" s="108"/>
    </row>
    <row r="19" ht="21" customHeight="1" spans="1:30">
      <c r="A19" s="141"/>
      <c r="B19" s="141"/>
      <c r="C19" s="141" t="s">
        <v>173</v>
      </c>
      <c r="D19" s="142" t="s">
        <v>174</v>
      </c>
      <c r="E19" s="108">
        <f t="shared" ref="E19:E22" si="9">F19+J19+N19</f>
        <v>0</v>
      </c>
      <c r="F19" s="108">
        <f t="shared" si="8"/>
        <v>0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52"/>
      <c r="Q19" s="152"/>
      <c r="R19" s="151">
        <v>0</v>
      </c>
      <c r="S19" s="151">
        <v>0</v>
      </c>
      <c r="T19" s="151"/>
      <c r="U19" s="151"/>
      <c r="V19" s="151"/>
      <c r="W19" s="151"/>
      <c r="X19" s="151"/>
      <c r="Y19" s="151"/>
      <c r="Z19" s="151"/>
      <c r="AA19" s="151"/>
      <c r="AB19" s="151"/>
      <c r="AC19" s="108">
        <v>150</v>
      </c>
      <c r="AD19" s="108">
        <v>150</v>
      </c>
    </row>
    <row r="20" ht="21" customHeight="1" spans="1:30">
      <c r="A20" s="141"/>
      <c r="B20" s="141"/>
      <c r="C20" s="141" t="s">
        <v>179</v>
      </c>
      <c r="D20" s="142" t="s">
        <v>180</v>
      </c>
      <c r="E20" s="108">
        <f t="shared" si="9"/>
        <v>10.84</v>
      </c>
      <c r="F20" s="108">
        <f t="shared" si="8"/>
        <v>0</v>
      </c>
      <c r="G20" s="108"/>
      <c r="H20" s="108"/>
      <c r="I20" s="108"/>
      <c r="J20" s="108">
        <v>10.84</v>
      </c>
      <c r="K20" s="108"/>
      <c r="L20" s="108"/>
      <c r="M20" s="108"/>
      <c r="N20" s="108"/>
      <c r="O20" s="108"/>
      <c r="P20" s="152"/>
      <c r="Q20" s="152"/>
      <c r="R20" s="151">
        <v>10.84</v>
      </c>
      <c r="S20" s="151">
        <v>0</v>
      </c>
      <c r="T20" s="151"/>
      <c r="U20" s="151"/>
      <c r="V20" s="151"/>
      <c r="W20" s="151">
        <v>10.84</v>
      </c>
      <c r="X20" s="151"/>
      <c r="Y20" s="151"/>
      <c r="Z20" s="151"/>
      <c r="AA20" s="151"/>
      <c r="AB20" s="151"/>
      <c r="AC20" s="108"/>
      <c r="AD20" s="108"/>
    </row>
    <row r="21" ht="21" customHeight="1" spans="1:30">
      <c r="A21" s="141"/>
      <c r="B21" s="141" t="s">
        <v>181</v>
      </c>
      <c r="C21" s="141"/>
      <c r="D21" s="142" t="s">
        <v>182</v>
      </c>
      <c r="E21" s="108">
        <f t="shared" ref="E21:E25" si="10">E22</f>
        <v>1</v>
      </c>
      <c r="F21" s="108">
        <f t="shared" ref="F21:N21" si="11">F22</f>
        <v>0</v>
      </c>
      <c r="G21" s="108">
        <f t="shared" si="11"/>
        <v>0</v>
      </c>
      <c r="H21" s="108">
        <f t="shared" si="11"/>
        <v>0</v>
      </c>
      <c r="I21" s="108">
        <f t="shared" si="11"/>
        <v>0</v>
      </c>
      <c r="J21" s="108">
        <f t="shared" si="11"/>
        <v>1</v>
      </c>
      <c r="K21" s="108">
        <f t="shared" si="11"/>
        <v>0</v>
      </c>
      <c r="L21" s="108">
        <f t="shared" si="11"/>
        <v>0</v>
      </c>
      <c r="M21" s="108">
        <f t="shared" si="11"/>
        <v>0</v>
      </c>
      <c r="N21" s="108">
        <f t="shared" si="11"/>
        <v>0</v>
      </c>
      <c r="O21" s="108"/>
      <c r="P21" s="152"/>
      <c r="Q21" s="152"/>
      <c r="R21" s="151">
        <v>1</v>
      </c>
      <c r="S21" s="151">
        <v>0</v>
      </c>
      <c r="T21" s="151">
        <v>0</v>
      </c>
      <c r="U21" s="151">
        <v>0</v>
      </c>
      <c r="V21" s="151">
        <v>0</v>
      </c>
      <c r="W21" s="151">
        <v>1</v>
      </c>
      <c r="X21" s="151">
        <v>0</v>
      </c>
      <c r="Y21" s="151">
        <v>0</v>
      </c>
      <c r="Z21" s="151">
        <v>0</v>
      </c>
      <c r="AA21" s="151">
        <v>0</v>
      </c>
      <c r="AB21" s="151"/>
      <c r="AC21" s="108"/>
      <c r="AD21" s="108"/>
    </row>
    <row r="22" ht="21" customHeight="1" spans="1:30">
      <c r="A22" s="141"/>
      <c r="B22" s="141"/>
      <c r="C22" s="141" t="s">
        <v>173</v>
      </c>
      <c r="D22" s="142" t="s">
        <v>174</v>
      </c>
      <c r="E22" s="108">
        <f t="shared" si="9"/>
        <v>1</v>
      </c>
      <c r="F22" s="108">
        <f t="shared" ref="F22:F26" si="12">G22+H22+I22</f>
        <v>0</v>
      </c>
      <c r="G22" s="108"/>
      <c r="H22" s="108"/>
      <c r="I22" s="108"/>
      <c r="J22" s="108">
        <v>1</v>
      </c>
      <c r="K22" s="108"/>
      <c r="L22" s="108"/>
      <c r="M22" s="108"/>
      <c r="N22" s="108"/>
      <c r="O22" s="108"/>
      <c r="P22" s="152"/>
      <c r="Q22" s="152"/>
      <c r="R22" s="151">
        <v>1</v>
      </c>
      <c r="S22" s="151">
        <v>0</v>
      </c>
      <c r="T22" s="151"/>
      <c r="U22" s="151"/>
      <c r="V22" s="151"/>
      <c r="W22" s="151">
        <v>1</v>
      </c>
      <c r="X22" s="151"/>
      <c r="Y22" s="151"/>
      <c r="Z22" s="151"/>
      <c r="AA22" s="151"/>
      <c r="AB22" s="151"/>
      <c r="AC22" s="108"/>
      <c r="AD22" s="108"/>
    </row>
    <row r="23" ht="21" customHeight="1" spans="1:30">
      <c r="A23" s="141"/>
      <c r="B23" s="141" t="s">
        <v>183</v>
      </c>
      <c r="C23" s="141"/>
      <c r="D23" s="142" t="s">
        <v>184</v>
      </c>
      <c r="E23" s="108">
        <f t="shared" si="10"/>
        <v>4.13</v>
      </c>
      <c r="F23" s="108">
        <f t="shared" ref="F23:N23" si="13">F24</f>
        <v>0</v>
      </c>
      <c r="G23" s="108">
        <f t="shared" si="13"/>
        <v>0</v>
      </c>
      <c r="H23" s="108">
        <f t="shared" si="13"/>
        <v>0</v>
      </c>
      <c r="I23" s="108">
        <f t="shared" si="13"/>
        <v>0</v>
      </c>
      <c r="J23" s="108">
        <f t="shared" si="13"/>
        <v>4.13</v>
      </c>
      <c r="K23" s="108">
        <f t="shared" si="13"/>
        <v>0</v>
      </c>
      <c r="L23" s="108">
        <f t="shared" si="13"/>
        <v>0</v>
      </c>
      <c r="M23" s="108">
        <f t="shared" si="13"/>
        <v>0</v>
      </c>
      <c r="N23" s="108">
        <f t="shared" si="13"/>
        <v>0</v>
      </c>
      <c r="O23" s="108"/>
      <c r="P23" s="152"/>
      <c r="Q23" s="152"/>
      <c r="R23" s="151">
        <v>4.13</v>
      </c>
      <c r="S23" s="151">
        <v>0</v>
      </c>
      <c r="T23" s="151">
        <v>0</v>
      </c>
      <c r="U23" s="151">
        <v>0</v>
      </c>
      <c r="V23" s="151">
        <v>0</v>
      </c>
      <c r="W23" s="151">
        <v>4.13</v>
      </c>
      <c r="X23" s="151">
        <v>0</v>
      </c>
      <c r="Y23" s="151">
        <v>0</v>
      </c>
      <c r="Z23" s="151">
        <v>0</v>
      </c>
      <c r="AA23" s="151">
        <v>0</v>
      </c>
      <c r="AB23" s="151"/>
      <c r="AC23" s="108"/>
      <c r="AD23" s="108"/>
    </row>
    <row r="24" ht="21" customHeight="1" spans="1:30">
      <c r="A24" s="141"/>
      <c r="B24" s="141"/>
      <c r="C24" s="141" t="s">
        <v>179</v>
      </c>
      <c r="D24" s="142" t="s">
        <v>184</v>
      </c>
      <c r="E24" s="108">
        <f>F24+J24+N24</f>
        <v>4.13</v>
      </c>
      <c r="F24" s="108">
        <f t="shared" si="12"/>
        <v>0</v>
      </c>
      <c r="G24" s="108"/>
      <c r="H24" s="108"/>
      <c r="I24" s="108"/>
      <c r="J24" s="108">
        <v>4.13</v>
      </c>
      <c r="K24" s="108"/>
      <c r="L24" s="108"/>
      <c r="M24" s="108"/>
      <c r="N24" s="108"/>
      <c r="O24" s="108"/>
      <c r="P24" s="152"/>
      <c r="Q24" s="152"/>
      <c r="R24" s="151">
        <v>4.13</v>
      </c>
      <c r="S24" s="151">
        <v>0</v>
      </c>
      <c r="T24" s="151"/>
      <c r="U24" s="151"/>
      <c r="V24" s="151"/>
      <c r="W24" s="151">
        <v>4.13</v>
      </c>
      <c r="X24" s="151"/>
      <c r="Y24" s="151"/>
      <c r="Z24" s="151"/>
      <c r="AA24" s="151"/>
      <c r="AB24" s="151"/>
      <c r="AC24" s="108"/>
      <c r="AD24" s="108"/>
    </row>
    <row r="25" ht="21" customHeight="1" spans="1:30">
      <c r="A25" s="141"/>
      <c r="B25" s="141" t="s">
        <v>179</v>
      </c>
      <c r="C25" s="141"/>
      <c r="D25" s="142" t="s">
        <v>185</v>
      </c>
      <c r="E25" s="108">
        <f t="shared" si="10"/>
        <v>0.1</v>
      </c>
      <c r="F25" s="108">
        <f t="shared" ref="F25:N25" si="14">F26</f>
        <v>0</v>
      </c>
      <c r="G25" s="108">
        <f t="shared" si="14"/>
        <v>0</v>
      </c>
      <c r="H25" s="108">
        <f t="shared" si="14"/>
        <v>0</v>
      </c>
      <c r="I25" s="108">
        <f t="shared" si="14"/>
        <v>0</v>
      </c>
      <c r="J25" s="108">
        <f t="shared" si="14"/>
        <v>0.1</v>
      </c>
      <c r="K25" s="108">
        <f t="shared" si="14"/>
        <v>0</v>
      </c>
      <c r="L25" s="108">
        <f t="shared" si="14"/>
        <v>0</v>
      </c>
      <c r="M25" s="108">
        <f t="shared" si="14"/>
        <v>0</v>
      </c>
      <c r="N25" s="108">
        <f t="shared" si="14"/>
        <v>0</v>
      </c>
      <c r="O25" s="108"/>
      <c r="P25" s="152"/>
      <c r="Q25" s="152"/>
      <c r="R25" s="151">
        <v>0.1</v>
      </c>
      <c r="S25" s="151">
        <v>0</v>
      </c>
      <c r="T25" s="151">
        <v>0</v>
      </c>
      <c r="U25" s="151">
        <v>0</v>
      </c>
      <c r="V25" s="151">
        <v>0</v>
      </c>
      <c r="W25" s="151">
        <v>0.1</v>
      </c>
      <c r="X25" s="151">
        <v>0</v>
      </c>
      <c r="Y25" s="151">
        <v>0</v>
      </c>
      <c r="Z25" s="151">
        <v>0</v>
      </c>
      <c r="AA25" s="151">
        <v>0</v>
      </c>
      <c r="AB25" s="151"/>
      <c r="AC25" s="108"/>
      <c r="AD25" s="108"/>
    </row>
    <row r="26" ht="21" customHeight="1" spans="1:30">
      <c r="A26" s="141"/>
      <c r="B26" s="141"/>
      <c r="C26" s="141" t="s">
        <v>179</v>
      </c>
      <c r="D26" s="142" t="s">
        <v>185</v>
      </c>
      <c r="E26" s="108">
        <f>F26+J26+N26</f>
        <v>0.1</v>
      </c>
      <c r="F26" s="108">
        <f t="shared" si="12"/>
        <v>0</v>
      </c>
      <c r="G26" s="108"/>
      <c r="H26" s="108"/>
      <c r="I26" s="108"/>
      <c r="J26" s="108">
        <v>0.1</v>
      </c>
      <c r="K26" s="108"/>
      <c r="L26" s="108"/>
      <c r="M26" s="108"/>
      <c r="N26" s="108"/>
      <c r="O26" s="108"/>
      <c r="P26" s="152"/>
      <c r="Q26" s="152"/>
      <c r="R26" s="151">
        <v>0.1</v>
      </c>
      <c r="S26" s="151">
        <v>0</v>
      </c>
      <c r="T26" s="151"/>
      <c r="U26" s="151"/>
      <c r="V26" s="151"/>
      <c r="W26" s="151">
        <v>0.1</v>
      </c>
      <c r="X26" s="151"/>
      <c r="Y26" s="151"/>
      <c r="Z26" s="151"/>
      <c r="AA26" s="151"/>
      <c r="AB26" s="151"/>
      <c r="AC26" s="108"/>
      <c r="AD26" s="108"/>
    </row>
    <row r="27" ht="21" customHeight="1" spans="1:30">
      <c r="A27" s="141" t="s">
        <v>186</v>
      </c>
      <c r="B27" s="141"/>
      <c r="C27" s="141"/>
      <c r="D27" s="142" t="s">
        <v>187</v>
      </c>
      <c r="E27" s="108">
        <f>E28+E30</f>
        <v>6</v>
      </c>
      <c r="F27" s="108">
        <f t="shared" ref="F27:O27" si="15">F28+F30</f>
        <v>0</v>
      </c>
      <c r="G27" s="108">
        <f t="shared" si="15"/>
        <v>0</v>
      </c>
      <c r="H27" s="108">
        <f t="shared" si="15"/>
        <v>0</v>
      </c>
      <c r="I27" s="108">
        <f t="shared" si="15"/>
        <v>0</v>
      </c>
      <c r="J27" s="108">
        <f t="shared" si="15"/>
        <v>5</v>
      </c>
      <c r="K27" s="108">
        <f t="shared" si="15"/>
        <v>0</v>
      </c>
      <c r="L27" s="108">
        <f t="shared" si="15"/>
        <v>0</v>
      </c>
      <c r="M27" s="108">
        <f t="shared" si="15"/>
        <v>0</v>
      </c>
      <c r="N27" s="108">
        <f t="shared" si="15"/>
        <v>0</v>
      </c>
      <c r="O27" s="108">
        <f t="shared" si="15"/>
        <v>1</v>
      </c>
      <c r="P27" s="152"/>
      <c r="Q27" s="152"/>
      <c r="R27" s="151">
        <v>6</v>
      </c>
      <c r="S27" s="151">
        <v>0</v>
      </c>
      <c r="T27" s="151">
        <v>0</v>
      </c>
      <c r="U27" s="151">
        <v>0</v>
      </c>
      <c r="V27" s="151">
        <v>0</v>
      </c>
      <c r="W27" s="151">
        <v>5</v>
      </c>
      <c r="X27" s="151">
        <v>0</v>
      </c>
      <c r="Y27" s="151">
        <v>0</v>
      </c>
      <c r="Z27" s="151">
        <v>0</v>
      </c>
      <c r="AA27" s="151">
        <v>0</v>
      </c>
      <c r="AB27" s="151">
        <v>1</v>
      </c>
      <c r="AC27" s="108">
        <v>50</v>
      </c>
      <c r="AD27" s="108">
        <v>50</v>
      </c>
    </row>
    <row r="28" ht="21" customHeight="1" spans="1:30">
      <c r="A28" s="141"/>
      <c r="B28" s="141" t="s">
        <v>173</v>
      </c>
      <c r="C28" s="141"/>
      <c r="D28" s="142" t="s">
        <v>188</v>
      </c>
      <c r="E28" s="108">
        <f t="shared" ref="E28:E33" si="16">E29</f>
        <v>6</v>
      </c>
      <c r="F28" s="108">
        <f t="shared" ref="F28:O28" si="17">F29</f>
        <v>0</v>
      </c>
      <c r="G28" s="108">
        <f t="shared" si="17"/>
        <v>0</v>
      </c>
      <c r="H28" s="108">
        <f t="shared" si="17"/>
        <v>0</v>
      </c>
      <c r="I28" s="108">
        <f t="shared" si="17"/>
        <v>0</v>
      </c>
      <c r="J28" s="108">
        <f t="shared" si="17"/>
        <v>5</v>
      </c>
      <c r="K28" s="108">
        <f t="shared" si="17"/>
        <v>0</v>
      </c>
      <c r="L28" s="108">
        <f t="shared" si="17"/>
        <v>0</v>
      </c>
      <c r="M28" s="108">
        <f t="shared" si="17"/>
        <v>0</v>
      </c>
      <c r="N28" s="108">
        <f t="shared" si="17"/>
        <v>0</v>
      </c>
      <c r="O28" s="108">
        <f t="shared" si="17"/>
        <v>1</v>
      </c>
      <c r="P28" s="152"/>
      <c r="Q28" s="152"/>
      <c r="R28" s="151">
        <v>6</v>
      </c>
      <c r="S28" s="151">
        <v>0</v>
      </c>
      <c r="T28" s="151">
        <v>0</v>
      </c>
      <c r="U28" s="151">
        <v>0</v>
      </c>
      <c r="V28" s="151">
        <v>0</v>
      </c>
      <c r="W28" s="151">
        <v>5</v>
      </c>
      <c r="X28" s="151">
        <v>0</v>
      </c>
      <c r="Y28" s="151">
        <v>0</v>
      </c>
      <c r="Z28" s="151">
        <v>0</v>
      </c>
      <c r="AA28" s="151">
        <v>0</v>
      </c>
      <c r="AB28" s="151">
        <v>1</v>
      </c>
      <c r="AC28" s="108"/>
      <c r="AD28" s="108"/>
    </row>
    <row r="29" ht="21" customHeight="1" spans="1:30">
      <c r="A29" s="141"/>
      <c r="B29" s="141"/>
      <c r="C29" s="141" t="s">
        <v>148</v>
      </c>
      <c r="D29" s="142" t="s">
        <v>189</v>
      </c>
      <c r="E29" s="108">
        <f>F29+J29+N29+O29</f>
        <v>6</v>
      </c>
      <c r="F29" s="108">
        <f t="shared" ref="F29:F34" si="18">G29+H29+I29</f>
        <v>0</v>
      </c>
      <c r="G29" s="108"/>
      <c r="H29" s="108"/>
      <c r="I29" s="108"/>
      <c r="J29" s="108">
        <f>5</f>
        <v>5</v>
      </c>
      <c r="K29" s="108"/>
      <c r="L29" s="108"/>
      <c r="M29" s="108"/>
      <c r="N29" s="108"/>
      <c r="O29" s="108">
        <v>1</v>
      </c>
      <c r="P29" s="152"/>
      <c r="Q29" s="152"/>
      <c r="R29" s="151">
        <v>6</v>
      </c>
      <c r="S29" s="151">
        <v>0</v>
      </c>
      <c r="T29" s="151"/>
      <c r="U29" s="151"/>
      <c r="V29" s="151"/>
      <c r="W29" s="151">
        <v>5</v>
      </c>
      <c r="X29" s="151"/>
      <c r="Y29" s="151"/>
      <c r="Z29" s="151"/>
      <c r="AA29" s="151"/>
      <c r="AB29" s="151">
        <v>1</v>
      </c>
      <c r="AC29" s="108"/>
      <c r="AD29" s="108"/>
    </row>
    <row r="30" ht="21" customHeight="1" spans="1:30">
      <c r="A30" s="141"/>
      <c r="B30" s="141" t="s">
        <v>179</v>
      </c>
      <c r="C30" s="141"/>
      <c r="D30" s="142" t="s">
        <v>190</v>
      </c>
      <c r="E30" s="108">
        <f t="shared" si="16"/>
        <v>0</v>
      </c>
      <c r="F30" s="108">
        <f t="shared" ref="F30:N30" si="19">F31</f>
        <v>0</v>
      </c>
      <c r="G30" s="108">
        <f t="shared" si="19"/>
        <v>0</v>
      </c>
      <c r="H30" s="108">
        <f t="shared" si="19"/>
        <v>0</v>
      </c>
      <c r="I30" s="108">
        <f t="shared" si="19"/>
        <v>0</v>
      </c>
      <c r="J30" s="108">
        <f t="shared" si="19"/>
        <v>0</v>
      </c>
      <c r="K30" s="108">
        <f t="shared" si="19"/>
        <v>0</v>
      </c>
      <c r="L30" s="108">
        <f t="shared" si="19"/>
        <v>0</v>
      </c>
      <c r="M30" s="108">
        <f t="shared" si="19"/>
        <v>0</v>
      </c>
      <c r="N30" s="108">
        <f t="shared" si="19"/>
        <v>0</v>
      </c>
      <c r="O30" s="108"/>
      <c r="P30" s="152"/>
      <c r="Q30" s="152"/>
      <c r="R30" s="151">
        <v>0</v>
      </c>
      <c r="S30" s="151">
        <v>0</v>
      </c>
      <c r="T30" s="151">
        <v>0</v>
      </c>
      <c r="U30" s="151">
        <v>0</v>
      </c>
      <c r="V30" s="151">
        <v>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/>
      <c r="AC30" s="108"/>
      <c r="AD30" s="108"/>
    </row>
    <row r="31" ht="21" customHeight="1" spans="1:30">
      <c r="A31" s="141"/>
      <c r="B31" s="141"/>
      <c r="C31" s="141" t="s">
        <v>171</v>
      </c>
      <c r="D31" s="142" t="s">
        <v>190</v>
      </c>
      <c r="E31" s="108">
        <f>F31+J31+N31</f>
        <v>0</v>
      </c>
      <c r="F31" s="108">
        <f t="shared" si="18"/>
        <v>0</v>
      </c>
      <c r="G31" s="108"/>
      <c r="H31" s="108"/>
      <c r="I31" s="108"/>
      <c r="J31" s="108"/>
      <c r="K31" s="108"/>
      <c r="L31" s="108"/>
      <c r="M31" s="108"/>
      <c r="N31" s="108"/>
      <c r="O31" s="108"/>
      <c r="P31" s="152"/>
      <c r="Q31" s="152"/>
      <c r="R31" s="151">
        <v>0</v>
      </c>
      <c r="S31" s="151">
        <v>0</v>
      </c>
      <c r="T31" s="151"/>
      <c r="U31" s="151"/>
      <c r="V31" s="151"/>
      <c r="W31" s="151"/>
      <c r="X31" s="151"/>
      <c r="Y31" s="151"/>
      <c r="Z31" s="151"/>
      <c r="AA31" s="151"/>
      <c r="AB31" s="151"/>
      <c r="AC31" s="108">
        <v>50</v>
      </c>
      <c r="AD31" s="108">
        <v>50</v>
      </c>
    </row>
    <row r="32" ht="21" customHeight="1" spans="1:30">
      <c r="A32" s="141" t="s">
        <v>191</v>
      </c>
      <c r="B32" s="141"/>
      <c r="C32" s="141"/>
      <c r="D32" s="142" t="s">
        <v>192</v>
      </c>
      <c r="E32" s="108">
        <f t="shared" si="16"/>
        <v>39.85</v>
      </c>
      <c r="F32" s="108">
        <f t="shared" ref="F32:N32" si="20">F33</f>
        <v>34.85</v>
      </c>
      <c r="G32" s="108">
        <f t="shared" si="20"/>
        <v>0</v>
      </c>
      <c r="H32" s="108">
        <f t="shared" si="20"/>
        <v>34.85</v>
      </c>
      <c r="I32" s="108">
        <f t="shared" si="20"/>
        <v>0</v>
      </c>
      <c r="J32" s="108">
        <f t="shared" si="20"/>
        <v>5</v>
      </c>
      <c r="K32" s="108">
        <f t="shared" si="20"/>
        <v>0</v>
      </c>
      <c r="L32" s="108">
        <f t="shared" si="20"/>
        <v>0</v>
      </c>
      <c r="M32" s="108">
        <f t="shared" si="20"/>
        <v>0</v>
      </c>
      <c r="N32" s="108">
        <f t="shared" si="20"/>
        <v>0</v>
      </c>
      <c r="O32" s="108"/>
      <c r="P32" s="152"/>
      <c r="Q32" s="152"/>
      <c r="R32" s="151">
        <v>39.85</v>
      </c>
      <c r="S32" s="151">
        <v>34.85</v>
      </c>
      <c r="T32" s="151">
        <v>0</v>
      </c>
      <c r="U32" s="151">
        <v>34.85</v>
      </c>
      <c r="V32" s="151">
        <v>0</v>
      </c>
      <c r="W32" s="151">
        <v>5</v>
      </c>
      <c r="X32" s="151">
        <v>0</v>
      </c>
      <c r="Y32" s="151">
        <v>0</v>
      </c>
      <c r="Z32" s="151">
        <v>0</v>
      </c>
      <c r="AA32" s="151">
        <v>0</v>
      </c>
      <c r="AB32" s="151"/>
      <c r="AC32" s="108"/>
      <c r="AD32" s="108"/>
    </row>
    <row r="33" ht="21" customHeight="1" spans="1:30">
      <c r="A33" s="141"/>
      <c r="B33" s="141" t="s">
        <v>171</v>
      </c>
      <c r="C33" s="141"/>
      <c r="D33" s="142" t="s">
        <v>193</v>
      </c>
      <c r="E33" s="108">
        <f t="shared" si="16"/>
        <v>39.85</v>
      </c>
      <c r="F33" s="108">
        <f t="shared" ref="F33:N33" si="21">F34</f>
        <v>34.85</v>
      </c>
      <c r="G33" s="108">
        <f t="shared" si="21"/>
        <v>0</v>
      </c>
      <c r="H33" s="108">
        <f t="shared" si="21"/>
        <v>34.85</v>
      </c>
      <c r="I33" s="108">
        <f t="shared" si="21"/>
        <v>0</v>
      </c>
      <c r="J33" s="108">
        <f t="shared" si="21"/>
        <v>5</v>
      </c>
      <c r="K33" s="108">
        <f t="shared" si="21"/>
        <v>0</v>
      </c>
      <c r="L33" s="108">
        <f t="shared" si="21"/>
        <v>0</v>
      </c>
      <c r="M33" s="108">
        <f t="shared" si="21"/>
        <v>0</v>
      </c>
      <c r="N33" s="108">
        <f t="shared" si="21"/>
        <v>0</v>
      </c>
      <c r="O33" s="108"/>
      <c r="P33" s="152"/>
      <c r="Q33" s="152"/>
      <c r="R33" s="151">
        <v>39.85</v>
      </c>
      <c r="S33" s="151">
        <v>34.85</v>
      </c>
      <c r="T33" s="151">
        <v>0</v>
      </c>
      <c r="U33" s="151">
        <v>34.85</v>
      </c>
      <c r="V33" s="151">
        <v>0</v>
      </c>
      <c r="W33" s="151">
        <v>5</v>
      </c>
      <c r="X33" s="151">
        <v>0</v>
      </c>
      <c r="Y33" s="151">
        <v>0</v>
      </c>
      <c r="Z33" s="151">
        <v>0</v>
      </c>
      <c r="AA33" s="151">
        <v>0</v>
      </c>
      <c r="AB33" s="151"/>
      <c r="AC33" s="108"/>
      <c r="AD33" s="108"/>
    </row>
    <row r="34" ht="21" customHeight="1" spans="1:30">
      <c r="A34" s="141"/>
      <c r="B34" s="141"/>
      <c r="C34" s="141" t="s">
        <v>194</v>
      </c>
      <c r="D34" s="142" t="s">
        <v>195</v>
      </c>
      <c r="E34" s="108">
        <f t="shared" ref="E34:E39" si="22">F34+J34+N34</f>
        <v>39.85</v>
      </c>
      <c r="F34" s="108">
        <f t="shared" si="18"/>
        <v>34.85</v>
      </c>
      <c r="G34" s="108"/>
      <c r="H34" s="108">
        <v>34.85</v>
      </c>
      <c r="I34" s="108"/>
      <c r="J34" s="108">
        <v>5</v>
      </c>
      <c r="K34" s="108"/>
      <c r="L34" s="108"/>
      <c r="M34" s="108"/>
      <c r="N34" s="108"/>
      <c r="O34" s="108"/>
      <c r="P34" s="152"/>
      <c r="Q34" s="152"/>
      <c r="R34" s="151">
        <v>39.85</v>
      </c>
      <c r="S34" s="151">
        <v>34.85</v>
      </c>
      <c r="T34" s="151"/>
      <c r="U34" s="151">
        <v>34.85</v>
      </c>
      <c r="V34" s="151"/>
      <c r="W34" s="151">
        <v>5</v>
      </c>
      <c r="X34" s="151"/>
      <c r="Y34" s="151"/>
      <c r="Z34" s="151"/>
      <c r="AA34" s="151"/>
      <c r="AB34" s="151"/>
      <c r="AC34" s="108"/>
      <c r="AD34" s="108"/>
    </row>
    <row r="35" ht="21" customHeight="1" spans="1:30">
      <c r="A35" s="141" t="s">
        <v>196</v>
      </c>
      <c r="B35" s="141"/>
      <c r="C35" s="141"/>
      <c r="D35" s="142" t="s">
        <v>197</v>
      </c>
      <c r="E35" s="108">
        <f>E36+E38+E40</f>
        <v>146.9</v>
      </c>
      <c r="F35" s="108">
        <f t="shared" ref="F35:N35" si="23">F36+F38+F40</f>
        <v>110.72</v>
      </c>
      <c r="G35" s="108">
        <f t="shared" si="23"/>
        <v>110.72</v>
      </c>
      <c r="H35" s="108">
        <f t="shared" si="23"/>
        <v>0</v>
      </c>
      <c r="I35" s="108">
        <f t="shared" si="23"/>
        <v>0</v>
      </c>
      <c r="J35" s="108">
        <f t="shared" si="23"/>
        <v>36.18</v>
      </c>
      <c r="K35" s="108">
        <f t="shared" si="23"/>
        <v>0</v>
      </c>
      <c r="L35" s="108">
        <f t="shared" si="23"/>
        <v>0</v>
      </c>
      <c r="M35" s="108">
        <f t="shared" si="23"/>
        <v>0</v>
      </c>
      <c r="N35" s="108">
        <f t="shared" si="23"/>
        <v>0</v>
      </c>
      <c r="O35" s="108"/>
      <c r="P35" s="152"/>
      <c r="Q35" s="152"/>
      <c r="R35" s="151">
        <v>146.9</v>
      </c>
      <c r="S35" s="151">
        <v>110.72</v>
      </c>
      <c r="T35" s="151">
        <v>110.72</v>
      </c>
      <c r="U35" s="151">
        <v>0</v>
      </c>
      <c r="V35" s="151">
        <v>0</v>
      </c>
      <c r="W35" s="151">
        <v>36.18</v>
      </c>
      <c r="X35" s="151">
        <v>0</v>
      </c>
      <c r="Y35" s="151">
        <v>0</v>
      </c>
      <c r="Z35" s="151">
        <v>0</v>
      </c>
      <c r="AA35" s="151">
        <v>0</v>
      </c>
      <c r="AB35" s="151"/>
      <c r="AC35" s="108"/>
      <c r="AD35" s="108"/>
    </row>
    <row r="36" ht="21" customHeight="1" spans="1:30">
      <c r="A36" s="141"/>
      <c r="B36" s="141" t="s">
        <v>171</v>
      </c>
      <c r="C36" s="141"/>
      <c r="D36" s="142" t="s">
        <v>198</v>
      </c>
      <c r="E36" s="108">
        <f>E37</f>
        <v>4.2</v>
      </c>
      <c r="F36" s="108">
        <f t="shared" ref="F36:N36" si="24">F37</f>
        <v>0</v>
      </c>
      <c r="G36" s="108">
        <f t="shared" si="24"/>
        <v>0</v>
      </c>
      <c r="H36" s="108">
        <f t="shared" si="24"/>
        <v>0</v>
      </c>
      <c r="I36" s="108">
        <f t="shared" si="24"/>
        <v>0</v>
      </c>
      <c r="J36" s="108">
        <f t="shared" si="24"/>
        <v>4.2</v>
      </c>
      <c r="K36" s="108">
        <f t="shared" si="24"/>
        <v>0</v>
      </c>
      <c r="L36" s="108">
        <f t="shared" si="24"/>
        <v>0</v>
      </c>
      <c r="M36" s="108">
        <f t="shared" si="24"/>
        <v>0</v>
      </c>
      <c r="N36" s="108">
        <f t="shared" si="24"/>
        <v>0</v>
      </c>
      <c r="O36" s="108"/>
      <c r="P36" s="152"/>
      <c r="Q36" s="152"/>
      <c r="R36" s="151">
        <v>4.2</v>
      </c>
      <c r="S36" s="151">
        <v>0</v>
      </c>
      <c r="T36" s="151">
        <v>0</v>
      </c>
      <c r="U36" s="151">
        <v>0</v>
      </c>
      <c r="V36" s="151">
        <v>0</v>
      </c>
      <c r="W36" s="151">
        <v>4.2</v>
      </c>
      <c r="X36" s="151">
        <v>0</v>
      </c>
      <c r="Y36" s="151">
        <v>0</v>
      </c>
      <c r="Z36" s="151">
        <v>0</v>
      </c>
      <c r="AA36" s="151">
        <v>0</v>
      </c>
      <c r="AB36" s="151"/>
      <c r="AC36" s="108"/>
      <c r="AD36" s="108"/>
    </row>
    <row r="37" ht="21" customHeight="1" spans="1:30">
      <c r="A37" s="141"/>
      <c r="B37" s="141"/>
      <c r="C37" s="141" t="s">
        <v>199</v>
      </c>
      <c r="D37" s="142" t="s">
        <v>200</v>
      </c>
      <c r="E37" s="108">
        <f t="shared" si="22"/>
        <v>4.2</v>
      </c>
      <c r="F37" s="108">
        <f t="shared" ref="F37:F43" si="25">G37+H37+I37</f>
        <v>0</v>
      </c>
      <c r="G37" s="108"/>
      <c r="H37" s="108"/>
      <c r="I37" s="108"/>
      <c r="J37" s="108">
        <v>4.2</v>
      </c>
      <c r="K37" s="108"/>
      <c r="L37" s="108"/>
      <c r="M37" s="108"/>
      <c r="N37" s="108"/>
      <c r="O37" s="108"/>
      <c r="P37" s="152"/>
      <c r="Q37" s="152"/>
      <c r="R37" s="151">
        <v>4.2</v>
      </c>
      <c r="S37" s="151">
        <v>0</v>
      </c>
      <c r="T37" s="151"/>
      <c r="U37" s="151"/>
      <c r="V37" s="151"/>
      <c r="W37" s="151">
        <v>4.2</v>
      </c>
      <c r="X37" s="151"/>
      <c r="Y37" s="151"/>
      <c r="Z37" s="151"/>
      <c r="AA37" s="151"/>
      <c r="AB37" s="151"/>
      <c r="AC37" s="108"/>
      <c r="AD37" s="108"/>
    </row>
    <row r="38" ht="21" customHeight="1" spans="1:30">
      <c r="A38" s="141"/>
      <c r="B38" s="141" t="s">
        <v>173</v>
      </c>
      <c r="C38" s="141"/>
      <c r="D38" s="142" t="s">
        <v>201</v>
      </c>
      <c r="E38" s="108">
        <f>E39</f>
        <v>30</v>
      </c>
      <c r="F38" s="108">
        <f t="shared" ref="F38:N38" si="26">F39</f>
        <v>0</v>
      </c>
      <c r="G38" s="108">
        <f t="shared" si="26"/>
        <v>0</v>
      </c>
      <c r="H38" s="108">
        <f t="shared" si="26"/>
        <v>0</v>
      </c>
      <c r="I38" s="108">
        <f t="shared" si="26"/>
        <v>0</v>
      </c>
      <c r="J38" s="108">
        <f t="shared" si="26"/>
        <v>30</v>
      </c>
      <c r="K38" s="108">
        <f t="shared" si="26"/>
        <v>0</v>
      </c>
      <c r="L38" s="108">
        <f t="shared" si="26"/>
        <v>0</v>
      </c>
      <c r="M38" s="108">
        <f t="shared" si="26"/>
        <v>0</v>
      </c>
      <c r="N38" s="108">
        <f t="shared" si="26"/>
        <v>0</v>
      </c>
      <c r="O38" s="108"/>
      <c r="P38" s="152"/>
      <c r="Q38" s="152"/>
      <c r="R38" s="151">
        <v>30</v>
      </c>
      <c r="S38" s="151">
        <v>0</v>
      </c>
      <c r="T38" s="151">
        <v>0</v>
      </c>
      <c r="U38" s="151">
        <v>0</v>
      </c>
      <c r="V38" s="151">
        <v>0</v>
      </c>
      <c r="W38" s="151">
        <v>30</v>
      </c>
      <c r="X38" s="151">
        <v>0</v>
      </c>
      <c r="Y38" s="151">
        <v>0</v>
      </c>
      <c r="Z38" s="151">
        <v>0</v>
      </c>
      <c r="AA38" s="151">
        <v>0</v>
      </c>
      <c r="AB38" s="151"/>
      <c r="AC38" s="108"/>
      <c r="AD38" s="108"/>
    </row>
    <row r="39" ht="21" customHeight="1" spans="1:30">
      <c r="A39" s="141"/>
      <c r="B39" s="141"/>
      <c r="C39" s="141" t="s">
        <v>199</v>
      </c>
      <c r="D39" s="142" t="s">
        <v>202</v>
      </c>
      <c r="E39" s="108">
        <f t="shared" si="22"/>
        <v>30</v>
      </c>
      <c r="F39" s="108">
        <f t="shared" si="25"/>
        <v>0</v>
      </c>
      <c r="G39" s="108"/>
      <c r="H39" s="108"/>
      <c r="I39" s="108"/>
      <c r="J39" s="108">
        <v>30</v>
      </c>
      <c r="K39" s="108"/>
      <c r="L39" s="108"/>
      <c r="M39" s="108"/>
      <c r="N39" s="108"/>
      <c r="O39" s="108"/>
      <c r="P39" s="152"/>
      <c r="Q39" s="152"/>
      <c r="R39" s="151">
        <v>30</v>
      </c>
      <c r="S39" s="151">
        <v>0</v>
      </c>
      <c r="T39" s="151"/>
      <c r="U39" s="151"/>
      <c r="V39" s="151"/>
      <c r="W39" s="151">
        <v>30</v>
      </c>
      <c r="X39" s="151"/>
      <c r="Y39" s="151"/>
      <c r="Z39" s="151"/>
      <c r="AA39" s="151"/>
      <c r="AB39" s="151"/>
      <c r="AC39" s="108"/>
      <c r="AD39" s="108"/>
    </row>
    <row r="40" ht="21" customHeight="1" spans="1:30">
      <c r="A40" s="141"/>
      <c r="B40" s="141" t="s">
        <v>203</v>
      </c>
      <c r="C40" s="141"/>
      <c r="D40" s="142" t="s">
        <v>204</v>
      </c>
      <c r="E40" s="108">
        <f>E41+E42+E43</f>
        <v>112.7</v>
      </c>
      <c r="F40" s="108">
        <f t="shared" ref="F40:N40" si="27">F41+F42+F43</f>
        <v>110.72</v>
      </c>
      <c r="G40" s="108">
        <f t="shared" si="27"/>
        <v>110.72</v>
      </c>
      <c r="H40" s="108">
        <f t="shared" si="27"/>
        <v>0</v>
      </c>
      <c r="I40" s="108">
        <f t="shared" si="27"/>
        <v>0</v>
      </c>
      <c r="J40" s="108">
        <f t="shared" si="27"/>
        <v>1.98</v>
      </c>
      <c r="K40" s="108">
        <f t="shared" si="27"/>
        <v>0</v>
      </c>
      <c r="L40" s="108">
        <f t="shared" si="27"/>
        <v>0</v>
      </c>
      <c r="M40" s="108">
        <f t="shared" si="27"/>
        <v>0</v>
      </c>
      <c r="N40" s="108">
        <f t="shared" si="27"/>
        <v>0</v>
      </c>
      <c r="O40" s="108"/>
      <c r="P40" s="152"/>
      <c r="Q40" s="152"/>
      <c r="R40" s="151">
        <v>112.7</v>
      </c>
      <c r="S40" s="151">
        <v>110.72</v>
      </c>
      <c r="T40" s="151">
        <v>110.72</v>
      </c>
      <c r="U40" s="151">
        <v>0</v>
      </c>
      <c r="V40" s="151">
        <v>0</v>
      </c>
      <c r="W40" s="151">
        <v>1.98</v>
      </c>
      <c r="X40" s="151">
        <v>0</v>
      </c>
      <c r="Y40" s="151">
        <v>0</v>
      </c>
      <c r="Z40" s="151">
        <v>0</v>
      </c>
      <c r="AA40" s="151">
        <v>0</v>
      </c>
      <c r="AB40" s="151"/>
      <c r="AC40" s="108"/>
      <c r="AD40" s="108"/>
    </row>
    <row r="41" ht="21" customHeight="1" spans="1:30">
      <c r="A41" s="141"/>
      <c r="B41" s="141"/>
      <c r="C41" s="141" t="s">
        <v>171</v>
      </c>
      <c r="D41" s="142" t="s">
        <v>205</v>
      </c>
      <c r="E41" s="108">
        <f t="shared" ref="E41:E43" si="28">F41+J41+N41</f>
        <v>1.91</v>
      </c>
      <c r="F41" s="108">
        <f t="shared" si="25"/>
        <v>0.29</v>
      </c>
      <c r="G41" s="108">
        <v>0.29</v>
      </c>
      <c r="H41" s="108"/>
      <c r="I41" s="108"/>
      <c r="J41" s="108">
        <v>1.62</v>
      </c>
      <c r="K41" s="108"/>
      <c r="L41" s="108"/>
      <c r="M41" s="108"/>
      <c r="N41" s="108"/>
      <c r="O41" s="108"/>
      <c r="P41" s="152"/>
      <c r="Q41" s="152"/>
      <c r="R41" s="151">
        <v>1.91</v>
      </c>
      <c r="S41" s="151">
        <v>0.29</v>
      </c>
      <c r="T41" s="151">
        <v>0.29</v>
      </c>
      <c r="U41" s="151"/>
      <c r="V41" s="151"/>
      <c r="W41" s="151">
        <v>1.62</v>
      </c>
      <c r="X41" s="151"/>
      <c r="Y41" s="151"/>
      <c r="Z41" s="151"/>
      <c r="AA41" s="151"/>
      <c r="AB41" s="151"/>
      <c r="AC41" s="108"/>
      <c r="AD41" s="108"/>
    </row>
    <row r="42" ht="21" customHeight="1" spans="1:30">
      <c r="A42" s="141"/>
      <c r="B42" s="141"/>
      <c r="C42" s="141" t="s">
        <v>173</v>
      </c>
      <c r="D42" s="142" t="s">
        <v>206</v>
      </c>
      <c r="E42" s="108">
        <f t="shared" si="28"/>
        <v>0.36</v>
      </c>
      <c r="F42" s="108">
        <f t="shared" si="25"/>
        <v>0</v>
      </c>
      <c r="G42" s="108"/>
      <c r="H42" s="108"/>
      <c r="I42" s="108"/>
      <c r="J42" s="108">
        <v>0.36</v>
      </c>
      <c r="K42" s="108"/>
      <c r="L42" s="108"/>
      <c r="M42" s="108"/>
      <c r="N42" s="108"/>
      <c r="O42" s="108"/>
      <c r="P42" s="152"/>
      <c r="Q42" s="152"/>
      <c r="R42" s="151">
        <v>0.36</v>
      </c>
      <c r="S42" s="151">
        <v>0</v>
      </c>
      <c r="T42" s="151"/>
      <c r="U42" s="151"/>
      <c r="V42" s="151"/>
      <c r="W42" s="151">
        <v>0.36</v>
      </c>
      <c r="X42" s="151"/>
      <c r="Y42" s="151"/>
      <c r="Z42" s="151"/>
      <c r="AA42" s="151"/>
      <c r="AB42" s="151"/>
      <c r="AC42" s="108"/>
      <c r="AD42" s="108"/>
    </row>
    <row r="43" ht="21" customHeight="1" spans="1:30">
      <c r="A43" s="141"/>
      <c r="B43" s="141"/>
      <c r="C43" s="141" t="s">
        <v>203</v>
      </c>
      <c r="D43" s="142" t="s">
        <v>207</v>
      </c>
      <c r="E43" s="108">
        <f t="shared" si="28"/>
        <v>110.43</v>
      </c>
      <c r="F43" s="108">
        <f t="shared" si="25"/>
        <v>110.43</v>
      </c>
      <c r="G43" s="143">
        <v>110.43</v>
      </c>
      <c r="H43" s="108"/>
      <c r="I43" s="108"/>
      <c r="J43" s="108"/>
      <c r="K43" s="108"/>
      <c r="L43" s="108"/>
      <c r="M43" s="108"/>
      <c r="N43" s="108"/>
      <c r="O43" s="108"/>
      <c r="P43" s="152"/>
      <c r="Q43" s="152"/>
      <c r="R43" s="151">
        <v>110.43</v>
      </c>
      <c r="S43" s="151">
        <v>110.43</v>
      </c>
      <c r="T43" s="151">
        <v>110.43</v>
      </c>
      <c r="U43" s="151"/>
      <c r="V43" s="151"/>
      <c r="W43" s="151"/>
      <c r="X43" s="151"/>
      <c r="Y43" s="151"/>
      <c r="Z43" s="151"/>
      <c r="AA43" s="151"/>
      <c r="AB43" s="151"/>
      <c r="AC43" s="108"/>
      <c r="AD43" s="108"/>
    </row>
    <row r="44" ht="21" customHeight="1" spans="1:30">
      <c r="A44" s="141" t="s">
        <v>208</v>
      </c>
      <c r="B44" s="141"/>
      <c r="C44" s="141"/>
      <c r="D44" s="142" t="s">
        <v>209</v>
      </c>
      <c r="E44" s="108">
        <f>E45+E47</f>
        <v>10.78</v>
      </c>
      <c r="F44" s="108">
        <f t="shared" ref="F44:N44" si="29">F45+F47</f>
        <v>8.4</v>
      </c>
      <c r="G44" s="108">
        <f t="shared" si="29"/>
        <v>0</v>
      </c>
      <c r="H44" s="108">
        <f t="shared" si="29"/>
        <v>0</v>
      </c>
      <c r="I44" s="108">
        <f t="shared" si="29"/>
        <v>8.4</v>
      </c>
      <c r="J44" s="108">
        <f t="shared" si="29"/>
        <v>2.38</v>
      </c>
      <c r="K44" s="108">
        <f t="shared" si="29"/>
        <v>0</v>
      </c>
      <c r="L44" s="108">
        <f t="shared" si="29"/>
        <v>0</v>
      </c>
      <c r="M44" s="108">
        <f t="shared" si="29"/>
        <v>0</v>
      </c>
      <c r="N44" s="108">
        <f t="shared" si="29"/>
        <v>0</v>
      </c>
      <c r="O44" s="108"/>
      <c r="P44" s="152"/>
      <c r="Q44" s="152"/>
      <c r="R44" s="151">
        <v>10.78</v>
      </c>
      <c r="S44" s="151">
        <v>8.4</v>
      </c>
      <c r="T44" s="151">
        <v>0</v>
      </c>
      <c r="U44" s="151">
        <v>0</v>
      </c>
      <c r="V44" s="151">
        <v>8.4</v>
      </c>
      <c r="W44" s="151">
        <v>2.38</v>
      </c>
      <c r="X44" s="151">
        <v>0</v>
      </c>
      <c r="Y44" s="151">
        <v>0</v>
      </c>
      <c r="Z44" s="151">
        <v>0</v>
      </c>
      <c r="AA44" s="151">
        <v>0</v>
      </c>
      <c r="AB44" s="151"/>
      <c r="AC44" s="108"/>
      <c r="AD44" s="108"/>
    </row>
    <row r="45" ht="21" customHeight="1" spans="1:30">
      <c r="A45" s="141"/>
      <c r="B45" s="141" t="s">
        <v>210</v>
      </c>
      <c r="C45" s="141"/>
      <c r="D45" s="142" t="s">
        <v>211</v>
      </c>
      <c r="E45" s="108">
        <f t="shared" ref="E45:E50" si="30">E46</f>
        <v>2.38</v>
      </c>
      <c r="F45" s="108">
        <f t="shared" ref="F45:N45" si="31">F46</f>
        <v>0</v>
      </c>
      <c r="G45" s="108">
        <f t="shared" si="31"/>
        <v>0</v>
      </c>
      <c r="H45" s="108">
        <f t="shared" si="31"/>
        <v>0</v>
      </c>
      <c r="I45" s="108">
        <f t="shared" si="31"/>
        <v>0</v>
      </c>
      <c r="J45" s="108">
        <f t="shared" si="31"/>
        <v>2.38</v>
      </c>
      <c r="K45" s="108">
        <f t="shared" si="31"/>
        <v>0</v>
      </c>
      <c r="L45" s="108">
        <f t="shared" si="31"/>
        <v>0</v>
      </c>
      <c r="M45" s="108">
        <f t="shared" si="31"/>
        <v>0</v>
      </c>
      <c r="N45" s="108">
        <f t="shared" si="31"/>
        <v>0</v>
      </c>
      <c r="O45" s="108"/>
      <c r="P45" s="152"/>
      <c r="Q45" s="152"/>
      <c r="R45" s="151">
        <v>2.38</v>
      </c>
      <c r="S45" s="151">
        <v>0</v>
      </c>
      <c r="T45" s="151">
        <v>0</v>
      </c>
      <c r="U45" s="151">
        <v>0</v>
      </c>
      <c r="V45" s="151">
        <v>0</v>
      </c>
      <c r="W45" s="151">
        <v>2.38</v>
      </c>
      <c r="X45" s="151">
        <v>0</v>
      </c>
      <c r="Y45" s="151">
        <v>0</v>
      </c>
      <c r="Z45" s="151">
        <v>0</v>
      </c>
      <c r="AA45" s="151">
        <v>0</v>
      </c>
      <c r="AB45" s="151"/>
      <c r="AC45" s="108"/>
      <c r="AD45" s="108"/>
    </row>
    <row r="46" ht="21" customHeight="1" spans="1:30">
      <c r="A46" s="141"/>
      <c r="B46" s="141"/>
      <c r="C46" s="141" t="s">
        <v>194</v>
      </c>
      <c r="D46" s="142" t="s">
        <v>212</v>
      </c>
      <c r="E46" s="108">
        <f t="shared" ref="E46:E51" si="32">F46+J46+N46</f>
        <v>2.38</v>
      </c>
      <c r="F46" s="108">
        <f t="shared" ref="F46:F51" si="33">G46+H46+I46</f>
        <v>0</v>
      </c>
      <c r="G46" s="108"/>
      <c r="H46" s="108"/>
      <c r="I46" s="108"/>
      <c r="J46" s="108">
        <v>2.38</v>
      </c>
      <c r="K46" s="108"/>
      <c r="L46" s="108"/>
      <c r="M46" s="108"/>
      <c r="N46" s="108"/>
      <c r="O46" s="108"/>
      <c r="P46" s="152"/>
      <c r="Q46" s="152"/>
      <c r="R46" s="151">
        <v>2.38</v>
      </c>
      <c r="S46" s="151">
        <v>0</v>
      </c>
      <c r="T46" s="151"/>
      <c r="U46" s="151"/>
      <c r="V46" s="151"/>
      <c r="W46" s="151">
        <v>2.38</v>
      </c>
      <c r="X46" s="151"/>
      <c r="Y46" s="151"/>
      <c r="Z46" s="151"/>
      <c r="AA46" s="151"/>
      <c r="AB46" s="151"/>
      <c r="AC46" s="108"/>
      <c r="AD46" s="108"/>
    </row>
    <row r="47" ht="21" customHeight="1" spans="1:30">
      <c r="A47" s="141"/>
      <c r="B47" s="141" t="s">
        <v>213</v>
      </c>
      <c r="C47" s="141"/>
      <c r="D47" s="142" t="s">
        <v>214</v>
      </c>
      <c r="E47" s="108">
        <f t="shared" si="30"/>
        <v>8.4</v>
      </c>
      <c r="F47" s="108">
        <f t="shared" ref="F47:N47" si="34">F48</f>
        <v>8.4</v>
      </c>
      <c r="G47" s="108">
        <f t="shared" si="34"/>
        <v>0</v>
      </c>
      <c r="H47" s="108">
        <f t="shared" si="34"/>
        <v>0</v>
      </c>
      <c r="I47" s="108">
        <f t="shared" si="34"/>
        <v>8.4</v>
      </c>
      <c r="J47" s="108">
        <f t="shared" si="34"/>
        <v>0</v>
      </c>
      <c r="K47" s="108">
        <f t="shared" si="34"/>
        <v>0</v>
      </c>
      <c r="L47" s="108">
        <f t="shared" si="34"/>
        <v>0</v>
      </c>
      <c r="M47" s="108">
        <f t="shared" si="34"/>
        <v>0</v>
      </c>
      <c r="N47" s="108">
        <f t="shared" si="34"/>
        <v>0</v>
      </c>
      <c r="O47" s="108"/>
      <c r="P47" s="152"/>
      <c r="Q47" s="152"/>
      <c r="R47" s="151">
        <v>8.4</v>
      </c>
      <c r="S47" s="151">
        <v>8.4</v>
      </c>
      <c r="T47" s="151">
        <v>0</v>
      </c>
      <c r="U47" s="151">
        <v>0</v>
      </c>
      <c r="V47" s="151">
        <v>8.4</v>
      </c>
      <c r="W47" s="151">
        <v>0</v>
      </c>
      <c r="X47" s="151">
        <v>0</v>
      </c>
      <c r="Y47" s="151">
        <v>0</v>
      </c>
      <c r="Z47" s="151">
        <v>0</v>
      </c>
      <c r="AA47" s="151">
        <v>0</v>
      </c>
      <c r="AB47" s="151"/>
      <c r="AC47" s="108"/>
      <c r="AD47" s="108"/>
    </row>
    <row r="48" ht="21" customHeight="1" spans="1:30">
      <c r="A48" s="141"/>
      <c r="B48" s="141"/>
      <c r="C48" s="141" t="s">
        <v>154</v>
      </c>
      <c r="D48" s="142" t="s">
        <v>215</v>
      </c>
      <c r="E48" s="108">
        <f t="shared" si="32"/>
        <v>8.4</v>
      </c>
      <c r="F48" s="108">
        <f t="shared" si="33"/>
        <v>8.4</v>
      </c>
      <c r="G48" s="108"/>
      <c r="H48" s="108"/>
      <c r="I48" s="108">
        <v>8.4</v>
      </c>
      <c r="J48" s="108"/>
      <c r="K48" s="108"/>
      <c r="L48" s="108"/>
      <c r="M48" s="108"/>
      <c r="N48" s="108"/>
      <c r="O48" s="108"/>
      <c r="P48" s="152"/>
      <c r="Q48" s="152"/>
      <c r="R48" s="151">
        <v>8.4</v>
      </c>
      <c r="S48" s="151">
        <v>8.4</v>
      </c>
      <c r="T48" s="151"/>
      <c r="U48" s="151"/>
      <c r="V48" s="151">
        <v>8.4</v>
      </c>
      <c r="W48" s="151"/>
      <c r="X48" s="151"/>
      <c r="Y48" s="151"/>
      <c r="Z48" s="151"/>
      <c r="AA48" s="151"/>
      <c r="AB48" s="151"/>
      <c r="AC48" s="108"/>
      <c r="AD48" s="108"/>
    </row>
    <row r="49" ht="21" customHeight="1" spans="1:30">
      <c r="A49" s="141" t="s">
        <v>216</v>
      </c>
      <c r="B49" s="141"/>
      <c r="C49" s="141"/>
      <c r="D49" s="142" t="s">
        <v>217</v>
      </c>
      <c r="E49" s="108">
        <f t="shared" si="30"/>
        <v>0</v>
      </c>
      <c r="F49" s="108">
        <f t="shared" ref="F49:N49" si="35">F50</f>
        <v>0</v>
      </c>
      <c r="G49" s="108">
        <f t="shared" si="35"/>
        <v>0</v>
      </c>
      <c r="H49" s="108">
        <f t="shared" si="35"/>
        <v>0</v>
      </c>
      <c r="I49" s="108">
        <f t="shared" si="35"/>
        <v>0</v>
      </c>
      <c r="J49" s="108">
        <f t="shared" si="35"/>
        <v>0</v>
      </c>
      <c r="K49" s="108">
        <f t="shared" si="35"/>
        <v>0</v>
      </c>
      <c r="L49" s="108">
        <f t="shared" si="35"/>
        <v>0</v>
      </c>
      <c r="M49" s="108">
        <f t="shared" si="35"/>
        <v>0</v>
      </c>
      <c r="N49" s="108">
        <f t="shared" si="35"/>
        <v>0</v>
      </c>
      <c r="O49" s="108"/>
      <c r="P49" s="152"/>
      <c r="Q49" s="152"/>
      <c r="R49" s="151">
        <v>0</v>
      </c>
      <c r="S49" s="151">
        <v>0</v>
      </c>
      <c r="T49" s="151">
        <v>0</v>
      </c>
      <c r="U49" s="151">
        <v>0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/>
      <c r="AC49" s="108">
        <v>30</v>
      </c>
      <c r="AD49" s="108">
        <v>30</v>
      </c>
    </row>
    <row r="50" ht="21" customHeight="1" spans="1:30">
      <c r="A50" s="141"/>
      <c r="B50" s="141" t="s">
        <v>173</v>
      </c>
      <c r="C50" s="141"/>
      <c r="D50" s="142" t="s">
        <v>218</v>
      </c>
      <c r="E50" s="108">
        <f t="shared" si="30"/>
        <v>0</v>
      </c>
      <c r="F50" s="108">
        <f t="shared" ref="F50:N50" si="36">F51</f>
        <v>0</v>
      </c>
      <c r="G50" s="108">
        <f t="shared" si="36"/>
        <v>0</v>
      </c>
      <c r="H50" s="108">
        <f t="shared" si="36"/>
        <v>0</v>
      </c>
      <c r="I50" s="108">
        <f t="shared" si="36"/>
        <v>0</v>
      </c>
      <c r="J50" s="108">
        <f t="shared" si="36"/>
        <v>0</v>
      </c>
      <c r="K50" s="108">
        <f t="shared" si="36"/>
        <v>0</v>
      </c>
      <c r="L50" s="108">
        <f t="shared" si="36"/>
        <v>0</v>
      </c>
      <c r="M50" s="108">
        <f t="shared" si="36"/>
        <v>0</v>
      </c>
      <c r="N50" s="108">
        <f t="shared" si="36"/>
        <v>0</v>
      </c>
      <c r="O50" s="108"/>
      <c r="P50" s="152"/>
      <c r="Q50" s="152"/>
      <c r="R50" s="151">
        <v>0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/>
      <c r="AC50" s="108">
        <v>30</v>
      </c>
      <c r="AD50" s="108">
        <v>30</v>
      </c>
    </row>
    <row r="51" ht="21" customHeight="1" spans="1:30">
      <c r="A51" s="141"/>
      <c r="B51" s="141"/>
      <c r="C51" s="141" t="s">
        <v>179</v>
      </c>
      <c r="D51" s="142" t="s">
        <v>219</v>
      </c>
      <c r="E51" s="108">
        <f t="shared" si="32"/>
        <v>0</v>
      </c>
      <c r="F51" s="108">
        <f t="shared" si="33"/>
        <v>0</v>
      </c>
      <c r="G51" s="108"/>
      <c r="H51" s="108"/>
      <c r="I51" s="108"/>
      <c r="J51" s="108"/>
      <c r="K51" s="108"/>
      <c r="L51" s="108"/>
      <c r="M51" s="108"/>
      <c r="N51" s="108"/>
      <c r="O51" s="108"/>
      <c r="P51" s="152"/>
      <c r="Q51" s="152"/>
      <c r="R51" s="151">
        <v>0</v>
      </c>
      <c r="S51" s="151">
        <v>0</v>
      </c>
      <c r="T51" s="151"/>
      <c r="U51" s="151"/>
      <c r="V51" s="151"/>
      <c r="W51" s="151"/>
      <c r="X51" s="151"/>
      <c r="Y51" s="151"/>
      <c r="Z51" s="151"/>
      <c r="AA51" s="151"/>
      <c r="AB51" s="151"/>
      <c r="AC51" s="108">
        <v>30</v>
      </c>
      <c r="AD51" s="108">
        <v>30</v>
      </c>
    </row>
    <row r="52" ht="21" customHeight="1" spans="1:30">
      <c r="A52" s="141" t="s">
        <v>220</v>
      </c>
      <c r="B52" s="141"/>
      <c r="C52" s="141"/>
      <c r="D52" s="142" t="s">
        <v>221</v>
      </c>
      <c r="E52" s="108">
        <f>E53</f>
        <v>0</v>
      </c>
      <c r="F52" s="108">
        <f t="shared" ref="F52:N52" si="37">F53</f>
        <v>0</v>
      </c>
      <c r="G52" s="108">
        <f t="shared" si="37"/>
        <v>0</v>
      </c>
      <c r="H52" s="108">
        <f t="shared" si="37"/>
        <v>0</v>
      </c>
      <c r="I52" s="108">
        <f t="shared" si="37"/>
        <v>0</v>
      </c>
      <c r="J52" s="108">
        <f t="shared" si="37"/>
        <v>0</v>
      </c>
      <c r="K52" s="108">
        <f t="shared" si="37"/>
        <v>0</v>
      </c>
      <c r="L52" s="108">
        <f t="shared" si="37"/>
        <v>0</v>
      </c>
      <c r="M52" s="108">
        <f t="shared" si="37"/>
        <v>0</v>
      </c>
      <c r="N52" s="108">
        <f t="shared" si="37"/>
        <v>0</v>
      </c>
      <c r="O52" s="108"/>
      <c r="P52" s="152"/>
      <c r="Q52" s="152"/>
      <c r="R52" s="151">
        <v>0</v>
      </c>
      <c r="S52" s="151">
        <v>0</v>
      </c>
      <c r="T52" s="151">
        <v>0</v>
      </c>
      <c r="U52" s="151">
        <v>0</v>
      </c>
      <c r="V52" s="151">
        <v>0</v>
      </c>
      <c r="W52" s="151">
        <v>0</v>
      </c>
      <c r="X52" s="151">
        <v>0</v>
      </c>
      <c r="Y52" s="151">
        <v>0</v>
      </c>
      <c r="Z52" s="151">
        <v>0</v>
      </c>
      <c r="AA52" s="151">
        <v>0</v>
      </c>
      <c r="AB52" s="151"/>
      <c r="AC52" s="108">
        <v>32.43</v>
      </c>
      <c r="AD52" s="108">
        <v>32.43</v>
      </c>
    </row>
    <row r="53" ht="21" customHeight="1" spans="1:30">
      <c r="A53" s="141"/>
      <c r="B53" s="141" t="s">
        <v>169</v>
      </c>
      <c r="C53" s="141"/>
      <c r="D53" s="142" t="s">
        <v>222</v>
      </c>
      <c r="E53" s="108">
        <f>E54</f>
        <v>0</v>
      </c>
      <c r="F53" s="108">
        <f t="shared" ref="F53:N53" si="38">F54</f>
        <v>0</v>
      </c>
      <c r="G53" s="108">
        <f t="shared" si="38"/>
        <v>0</v>
      </c>
      <c r="H53" s="108">
        <f t="shared" si="38"/>
        <v>0</v>
      </c>
      <c r="I53" s="108">
        <f t="shared" si="38"/>
        <v>0</v>
      </c>
      <c r="J53" s="108">
        <f t="shared" si="38"/>
        <v>0</v>
      </c>
      <c r="K53" s="108">
        <f t="shared" si="38"/>
        <v>0</v>
      </c>
      <c r="L53" s="108">
        <f t="shared" si="38"/>
        <v>0</v>
      </c>
      <c r="M53" s="108">
        <f t="shared" si="38"/>
        <v>0</v>
      </c>
      <c r="N53" s="108">
        <f t="shared" si="38"/>
        <v>0</v>
      </c>
      <c r="O53" s="108"/>
      <c r="P53" s="152"/>
      <c r="Q53" s="152"/>
      <c r="R53" s="151">
        <v>0</v>
      </c>
      <c r="S53" s="151">
        <v>0</v>
      </c>
      <c r="T53" s="151">
        <v>0</v>
      </c>
      <c r="U53" s="151">
        <v>0</v>
      </c>
      <c r="V53" s="151">
        <v>0</v>
      </c>
      <c r="W53" s="151">
        <v>0</v>
      </c>
      <c r="X53" s="151">
        <v>0</v>
      </c>
      <c r="Y53" s="151">
        <v>0</v>
      </c>
      <c r="Z53" s="151">
        <v>0</v>
      </c>
      <c r="AA53" s="151">
        <v>0</v>
      </c>
      <c r="AB53" s="151"/>
      <c r="AC53" s="108">
        <v>32.43</v>
      </c>
      <c r="AD53" s="108">
        <v>32.43</v>
      </c>
    </row>
    <row r="54" ht="21" customHeight="1" spans="1:30">
      <c r="A54" s="141"/>
      <c r="B54" s="141"/>
      <c r="C54" s="141" t="s">
        <v>179</v>
      </c>
      <c r="D54" s="142" t="s">
        <v>223</v>
      </c>
      <c r="E54" s="108">
        <f t="shared" ref="E54:E58" si="39">F54+J54+N54</f>
        <v>0</v>
      </c>
      <c r="F54" s="108">
        <f t="shared" ref="F54:F58" si="40">G54+H54+I54</f>
        <v>0</v>
      </c>
      <c r="G54" s="108"/>
      <c r="H54" s="108"/>
      <c r="I54" s="108"/>
      <c r="J54" s="108"/>
      <c r="K54" s="108"/>
      <c r="L54" s="108"/>
      <c r="M54" s="108"/>
      <c r="N54" s="108"/>
      <c r="O54" s="108"/>
      <c r="P54" s="152"/>
      <c r="Q54" s="152"/>
      <c r="R54" s="151">
        <v>0</v>
      </c>
      <c r="S54" s="151">
        <v>0</v>
      </c>
      <c r="T54" s="151"/>
      <c r="U54" s="151"/>
      <c r="V54" s="151"/>
      <c r="W54" s="151"/>
      <c r="X54" s="151"/>
      <c r="Y54" s="151"/>
      <c r="Z54" s="151"/>
      <c r="AA54" s="151"/>
      <c r="AB54" s="151"/>
      <c r="AC54" s="108">
        <v>32.43</v>
      </c>
      <c r="AD54" s="108">
        <v>32.43</v>
      </c>
    </row>
    <row r="55" ht="21" customHeight="1" spans="1:30">
      <c r="A55" s="141">
        <v>213</v>
      </c>
      <c r="B55" s="141"/>
      <c r="C55" s="141"/>
      <c r="D55" s="142" t="s">
        <v>224</v>
      </c>
      <c r="E55" s="108">
        <f>E56+E59+E61</f>
        <v>205.21</v>
      </c>
      <c r="F55" s="108">
        <f t="shared" ref="F55:N55" si="41">F56+F59+F61</f>
        <v>176.08</v>
      </c>
      <c r="G55" s="108">
        <f t="shared" si="41"/>
        <v>0</v>
      </c>
      <c r="H55" s="108">
        <f t="shared" si="41"/>
        <v>176.08</v>
      </c>
      <c r="I55" s="108">
        <f t="shared" si="41"/>
        <v>0</v>
      </c>
      <c r="J55" s="108">
        <f t="shared" si="41"/>
        <v>29.13</v>
      </c>
      <c r="K55" s="108">
        <f t="shared" si="41"/>
        <v>0</v>
      </c>
      <c r="L55" s="108">
        <f t="shared" si="41"/>
        <v>0</v>
      </c>
      <c r="M55" s="108">
        <f t="shared" si="41"/>
        <v>0</v>
      </c>
      <c r="N55" s="108">
        <f t="shared" si="41"/>
        <v>0</v>
      </c>
      <c r="O55" s="108"/>
      <c r="P55" s="152"/>
      <c r="Q55" s="152"/>
      <c r="R55" s="151">
        <v>205.21</v>
      </c>
      <c r="S55" s="151">
        <v>176.08</v>
      </c>
      <c r="T55" s="151">
        <v>0</v>
      </c>
      <c r="U55" s="151">
        <v>176.08</v>
      </c>
      <c r="V55" s="151">
        <v>0</v>
      </c>
      <c r="W55" s="151">
        <v>29.13</v>
      </c>
      <c r="X55" s="151">
        <v>0</v>
      </c>
      <c r="Y55" s="151">
        <v>0</v>
      </c>
      <c r="Z55" s="151">
        <v>0</v>
      </c>
      <c r="AA55" s="151">
        <v>0</v>
      </c>
      <c r="AB55" s="151"/>
      <c r="AC55" s="108">
        <v>0.36</v>
      </c>
      <c r="AD55" s="108">
        <v>0.36</v>
      </c>
    </row>
    <row r="56" ht="21" customHeight="1" spans="1:30">
      <c r="A56" s="141"/>
      <c r="B56" s="141" t="s">
        <v>171</v>
      </c>
      <c r="C56" s="141"/>
      <c r="D56" s="142" t="s">
        <v>225</v>
      </c>
      <c r="E56" s="108">
        <f>E57+E58</f>
        <v>180.57</v>
      </c>
      <c r="F56" s="108">
        <f t="shared" ref="F56:N56" si="42">F57+F58</f>
        <v>154.44</v>
      </c>
      <c r="G56" s="108">
        <f t="shared" si="42"/>
        <v>0</v>
      </c>
      <c r="H56" s="108">
        <f t="shared" si="42"/>
        <v>154.44</v>
      </c>
      <c r="I56" s="108">
        <f t="shared" si="42"/>
        <v>0</v>
      </c>
      <c r="J56" s="108">
        <f t="shared" si="42"/>
        <v>26.13</v>
      </c>
      <c r="K56" s="108">
        <f t="shared" si="42"/>
        <v>0</v>
      </c>
      <c r="L56" s="108">
        <f t="shared" si="42"/>
        <v>0</v>
      </c>
      <c r="M56" s="108">
        <f t="shared" si="42"/>
        <v>0</v>
      </c>
      <c r="N56" s="108">
        <f t="shared" si="42"/>
        <v>0</v>
      </c>
      <c r="O56" s="108"/>
      <c r="P56" s="152"/>
      <c r="Q56" s="152"/>
      <c r="R56" s="151">
        <v>180.57</v>
      </c>
      <c r="S56" s="151">
        <v>154.44</v>
      </c>
      <c r="T56" s="151">
        <v>0</v>
      </c>
      <c r="U56" s="151">
        <v>154.44</v>
      </c>
      <c r="V56" s="151">
        <v>0</v>
      </c>
      <c r="W56" s="151">
        <v>26.13</v>
      </c>
      <c r="X56" s="151">
        <v>0</v>
      </c>
      <c r="Y56" s="151">
        <v>0</v>
      </c>
      <c r="Z56" s="151">
        <v>0</v>
      </c>
      <c r="AA56" s="151">
        <v>0</v>
      </c>
      <c r="AB56" s="151"/>
      <c r="AC56" s="108"/>
      <c r="AD56" s="108"/>
    </row>
    <row r="57" ht="21" customHeight="1" spans="1:30">
      <c r="A57" s="141"/>
      <c r="B57" s="141"/>
      <c r="C57" s="141" t="s">
        <v>210</v>
      </c>
      <c r="D57" s="142" t="s">
        <v>226</v>
      </c>
      <c r="E57" s="108">
        <f t="shared" si="39"/>
        <v>173.44</v>
      </c>
      <c r="F57" s="108">
        <f t="shared" si="40"/>
        <v>154.44</v>
      </c>
      <c r="G57" s="108"/>
      <c r="H57" s="108">
        <v>154.44</v>
      </c>
      <c r="I57" s="108"/>
      <c r="J57" s="108">
        <v>19</v>
      </c>
      <c r="K57" s="108"/>
      <c r="L57" s="108"/>
      <c r="M57" s="108"/>
      <c r="N57" s="108"/>
      <c r="O57" s="108"/>
      <c r="P57" s="152"/>
      <c r="Q57" s="152"/>
      <c r="R57" s="151">
        <v>173.44</v>
      </c>
      <c r="S57" s="151">
        <v>154.44</v>
      </c>
      <c r="T57" s="151"/>
      <c r="U57" s="151">
        <v>154.44</v>
      </c>
      <c r="V57" s="151"/>
      <c r="W57" s="151">
        <v>19</v>
      </c>
      <c r="X57" s="151"/>
      <c r="Y57" s="151"/>
      <c r="Z57" s="151"/>
      <c r="AA57" s="151"/>
      <c r="AB57" s="151"/>
      <c r="AC57" s="108"/>
      <c r="AD57" s="108"/>
    </row>
    <row r="58" ht="21" customHeight="1" spans="1:30">
      <c r="A58" s="141"/>
      <c r="B58" s="141"/>
      <c r="C58" s="141" t="s">
        <v>161</v>
      </c>
      <c r="D58" s="142" t="s">
        <v>227</v>
      </c>
      <c r="E58" s="108">
        <f t="shared" si="39"/>
        <v>7.13</v>
      </c>
      <c r="F58" s="108">
        <f t="shared" si="40"/>
        <v>0</v>
      </c>
      <c r="G58" s="108"/>
      <c r="H58" s="108"/>
      <c r="I58" s="108"/>
      <c r="J58" s="108">
        <v>7.13</v>
      </c>
      <c r="K58" s="108"/>
      <c r="L58" s="108"/>
      <c r="M58" s="108"/>
      <c r="N58" s="108"/>
      <c r="O58" s="108"/>
      <c r="P58" s="152"/>
      <c r="Q58" s="152"/>
      <c r="R58" s="151">
        <v>7.13</v>
      </c>
      <c r="S58" s="151">
        <v>0</v>
      </c>
      <c r="T58" s="151"/>
      <c r="U58" s="151"/>
      <c r="V58" s="151"/>
      <c r="W58" s="151">
        <v>7.13</v>
      </c>
      <c r="X58" s="151"/>
      <c r="Y58" s="151"/>
      <c r="Z58" s="151"/>
      <c r="AA58" s="151"/>
      <c r="AB58" s="151"/>
      <c r="AC58" s="108"/>
      <c r="AD58" s="108"/>
    </row>
    <row r="59" ht="21" customHeight="1" spans="1:30">
      <c r="A59" s="141"/>
      <c r="B59" s="141" t="s">
        <v>173</v>
      </c>
      <c r="C59" s="141"/>
      <c r="D59" s="142" t="s">
        <v>228</v>
      </c>
      <c r="E59" s="108">
        <f t="shared" ref="E59:E64" si="43">E60</f>
        <v>24.64</v>
      </c>
      <c r="F59" s="108">
        <f t="shared" ref="F59:N59" si="44">F60</f>
        <v>21.64</v>
      </c>
      <c r="G59" s="108">
        <f t="shared" si="44"/>
        <v>0</v>
      </c>
      <c r="H59" s="108">
        <f t="shared" si="44"/>
        <v>21.64</v>
      </c>
      <c r="I59" s="108">
        <f t="shared" si="44"/>
        <v>0</v>
      </c>
      <c r="J59" s="108">
        <f t="shared" si="44"/>
        <v>3</v>
      </c>
      <c r="K59" s="108">
        <f t="shared" si="44"/>
        <v>0</v>
      </c>
      <c r="L59" s="108">
        <f t="shared" si="44"/>
        <v>0</v>
      </c>
      <c r="M59" s="108">
        <f t="shared" si="44"/>
        <v>0</v>
      </c>
      <c r="N59" s="108">
        <f t="shared" si="44"/>
        <v>0</v>
      </c>
      <c r="O59" s="108"/>
      <c r="P59" s="152"/>
      <c r="Q59" s="152"/>
      <c r="R59" s="151">
        <v>24.64</v>
      </c>
      <c r="S59" s="151">
        <v>21.64</v>
      </c>
      <c r="T59" s="151">
        <v>0</v>
      </c>
      <c r="U59" s="151">
        <v>21.64</v>
      </c>
      <c r="V59" s="151">
        <v>0</v>
      </c>
      <c r="W59" s="151">
        <v>3</v>
      </c>
      <c r="X59" s="151">
        <v>0</v>
      </c>
      <c r="Y59" s="151">
        <v>0</v>
      </c>
      <c r="Z59" s="151">
        <v>0</v>
      </c>
      <c r="AA59" s="151">
        <v>0</v>
      </c>
      <c r="AB59" s="151"/>
      <c r="AC59" s="108"/>
      <c r="AD59" s="108"/>
    </row>
    <row r="60" ht="21" customHeight="1" spans="1:30">
      <c r="A60" s="141"/>
      <c r="B60" s="141"/>
      <c r="C60" s="141" t="s">
        <v>210</v>
      </c>
      <c r="D60" s="142" t="s">
        <v>229</v>
      </c>
      <c r="E60" s="108">
        <f t="shared" ref="E60:E65" si="45">F60+J60+N60</f>
        <v>24.64</v>
      </c>
      <c r="F60" s="108">
        <f t="shared" ref="F60:F65" si="46">G60+H60+I60</f>
        <v>21.64</v>
      </c>
      <c r="G60" s="108"/>
      <c r="H60" s="108">
        <v>21.64</v>
      </c>
      <c r="I60" s="108"/>
      <c r="J60" s="108">
        <v>3</v>
      </c>
      <c r="K60" s="108"/>
      <c r="L60" s="108"/>
      <c r="M60" s="108"/>
      <c r="N60" s="108"/>
      <c r="O60" s="108"/>
      <c r="P60" s="152"/>
      <c r="Q60" s="152"/>
      <c r="R60" s="151">
        <v>24.64</v>
      </c>
      <c r="S60" s="151">
        <v>21.64</v>
      </c>
      <c r="T60" s="151"/>
      <c r="U60" s="151">
        <v>21.64</v>
      </c>
      <c r="V60" s="151"/>
      <c r="W60" s="151">
        <v>3</v>
      </c>
      <c r="X60" s="151"/>
      <c r="Y60" s="151"/>
      <c r="Z60" s="151"/>
      <c r="AA60" s="151"/>
      <c r="AB60" s="151"/>
      <c r="AC60" s="108"/>
      <c r="AD60" s="108"/>
    </row>
    <row r="61" ht="21" customHeight="1" spans="1:30">
      <c r="A61" s="141"/>
      <c r="B61" s="141" t="s">
        <v>203</v>
      </c>
      <c r="C61" s="141"/>
      <c r="D61" s="142" t="s">
        <v>230</v>
      </c>
      <c r="E61" s="108">
        <f t="shared" si="43"/>
        <v>0</v>
      </c>
      <c r="F61" s="108">
        <f t="shared" ref="F61:N61" si="47">F62</f>
        <v>0</v>
      </c>
      <c r="G61" s="108">
        <f t="shared" si="47"/>
        <v>0</v>
      </c>
      <c r="H61" s="108">
        <f t="shared" si="47"/>
        <v>0</v>
      </c>
      <c r="I61" s="108">
        <f t="shared" si="47"/>
        <v>0</v>
      </c>
      <c r="J61" s="108">
        <f t="shared" si="47"/>
        <v>0</v>
      </c>
      <c r="K61" s="108">
        <f t="shared" si="47"/>
        <v>0</v>
      </c>
      <c r="L61" s="108">
        <f t="shared" si="47"/>
        <v>0</v>
      </c>
      <c r="M61" s="108">
        <f t="shared" si="47"/>
        <v>0</v>
      </c>
      <c r="N61" s="108">
        <f t="shared" si="47"/>
        <v>0</v>
      </c>
      <c r="O61" s="108"/>
      <c r="P61" s="152"/>
      <c r="Q61" s="152"/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151">
        <v>0</v>
      </c>
      <c r="X61" s="151">
        <v>0</v>
      </c>
      <c r="Y61" s="151">
        <v>0</v>
      </c>
      <c r="Z61" s="151">
        <v>0</v>
      </c>
      <c r="AA61" s="151">
        <v>0</v>
      </c>
      <c r="AB61" s="151"/>
      <c r="AC61" s="108">
        <v>0.36</v>
      </c>
      <c r="AD61" s="108">
        <v>0.36</v>
      </c>
    </row>
    <row r="62" ht="21" customHeight="1" spans="1:30">
      <c r="A62" s="141"/>
      <c r="B62" s="141"/>
      <c r="C62" s="141" t="s">
        <v>179</v>
      </c>
      <c r="D62" s="142" t="s">
        <v>231</v>
      </c>
      <c r="E62" s="108">
        <f t="shared" si="45"/>
        <v>0</v>
      </c>
      <c r="F62" s="108">
        <f t="shared" si="46"/>
        <v>0</v>
      </c>
      <c r="G62" s="108"/>
      <c r="H62" s="108"/>
      <c r="I62" s="108"/>
      <c r="J62" s="108"/>
      <c r="K62" s="108"/>
      <c r="L62" s="108"/>
      <c r="M62" s="108"/>
      <c r="N62" s="108"/>
      <c r="O62" s="108"/>
      <c r="P62" s="152"/>
      <c r="Q62" s="152"/>
      <c r="R62" s="151">
        <v>0</v>
      </c>
      <c r="S62" s="151">
        <v>0</v>
      </c>
      <c r="T62" s="151"/>
      <c r="U62" s="151"/>
      <c r="V62" s="151"/>
      <c r="W62" s="151"/>
      <c r="X62" s="151"/>
      <c r="Y62" s="151"/>
      <c r="Z62" s="151"/>
      <c r="AA62" s="151"/>
      <c r="AB62" s="151"/>
      <c r="AC62" s="108">
        <v>0.36</v>
      </c>
      <c r="AD62" s="108">
        <v>0.36</v>
      </c>
    </row>
    <row r="63" ht="21" customHeight="1" spans="1:30">
      <c r="A63" s="141" t="s">
        <v>232</v>
      </c>
      <c r="B63" s="141"/>
      <c r="C63" s="141"/>
      <c r="D63" s="142" t="s">
        <v>233</v>
      </c>
      <c r="E63" s="108">
        <f>E64+E66</f>
        <v>3.5</v>
      </c>
      <c r="F63" s="108">
        <f t="shared" ref="F63:N63" si="48">F64+F66</f>
        <v>0</v>
      </c>
      <c r="G63" s="108">
        <f t="shared" si="48"/>
        <v>0</v>
      </c>
      <c r="H63" s="108">
        <f t="shared" si="48"/>
        <v>0</v>
      </c>
      <c r="I63" s="108">
        <f t="shared" si="48"/>
        <v>0</v>
      </c>
      <c r="J63" s="108">
        <f t="shared" si="48"/>
        <v>3.5</v>
      </c>
      <c r="K63" s="108">
        <f t="shared" si="48"/>
        <v>0</v>
      </c>
      <c r="L63" s="108">
        <f t="shared" si="48"/>
        <v>0</v>
      </c>
      <c r="M63" s="108">
        <f t="shared" si="48"/>
        <v>0</v>
      </c>
      <c r="N63" s="108">
        <f t="shared" si="48"/>
        <v>0</v>
      </c>
      <c r="O63" s="108"/>
      <c r="P63" s="152"/>
      <c r="Q63" s="152"/>
      <c r="R63" s="151">
        <v>3.5</v>
      </c>
      <c r="S63" s="151">
        <v>0</v>
      </c>
      <c r="T63" s="151">
        <v>0</v>
      </c>
      <c r="U63" s="151">
        <v>0</v>
      </c>
      <c r="V63" s="151">
        <v>0</v>
      </c>
      <c r="W63" s="151">
        <v>3.5</v>
      </c>
      <c r="X63" s="151">
        <v>0</v>
      </c>
      <c r="Y63" s="151">
        <v>0</v>
      </c>
      <c r="Z63" s="151">
        <v>0</v>
      </c>
      <c r="AA63" s="151">
        <v>0</v>
      </c>
      <c r="AB63" s="151"/>
      <c r="AC63" s="108"/>
      <c r="AD63" s="108"/>
    </row>
    <row r="64" ht="21" customHeight="1" spans="1:30">
      <c r="A64" s="141"/>
      <c r="B64" s="141" t="s">
        <v>203</v>
      </c>
      <c r="C64" s="141"/>
      <c r="D64" s="142" t="s">
        <v>234</v>
      </c>
      <c r="E64" s="108">
        <f t="shared" si="43"/>
        <v>1.5</v>
      </c>
      <c r="F64" s="108">
        <f t="shared" ref="F64:N64" si="49">F65</f>
        <v>0</v>
      </c>
      <c r="G64" s="108">
        <f t="shared" si="49"/>
        <v>0</v>
      </c>
      <c r="H64" s="108">
        <f t="shared" si="49"/>
        <v>0</v>
      </c>
      <c r="I64" s="108">
        <f t="shared" si="49"/>
        <v>0</v>
      </c>
      <c r="J64" s="108">
        <f t="shared" si="49"/>
        <v>1.5</v>
      </c>
      <c r="K64" s="108">
        <f t="shared" si="49"/>
        <v>0</v>
      </c>
      <c r="L64" s="108">
        <f t="shared" si="49"/>
        <v>0</v>
      </c>
      <c r="M64" s="108">
        <f t="shared" si="49"/>
        <v>0</v>
      </c>
      <c r="N64" s="108">
        <f t="shared" si="49"/>
        <v>0</v>
      </c>
      <c r="O64" s="108"/>
      <c r="P64" s="152"/>
      <c r="Q64" s="152"/>
      <c r="R64" s="151">
        <v>1.5</v>
      </c>
      <c r="S64" s="151">
        <v>0</v>
      </c>
      <c r="T64" s="151">
        <v>0</v>
      </c>
      <c r="U64" s="151">
        <v>0</v>
      </c>
      <c r="V64" s="151">
        <v>0</v>
      </c>
      <c r="W64" s="151">
        <v>1.5</v>
      </c>
      <c r="X64" s="151">
        <v>0</v>
      </c>
      <c r="Y64" s="151">
        <v>0</v>
      </c>
      <c r="Z64" s="151">
        <v>0</v>
      </c>
      <c r="AA64" s="151">
        <v>0</v>
      </c>
      <c r="AB64" s="151"/>
      <c r="AC64" s="108"/>
      <c r="AD64" s="108"/>
    </row>
    <row r="65" ht="21" customHeight="1" spans="1:30">
      <c r="A65" s="141"/>
      <c r="B65" s="141"/>
      <c r="C65" s="141" t="s">
        <v>147</v>
      </c>
      <c r="D65" s="142" t="s">
        <v>235</v>
      </c>
      <c r="E65" s="108">
        <f t="shared" si="45"/>
        <v>1.5</v>
      </c>
      <c r="F65" s="108">
        <f t="shared" si="46"/>
        <v>0</v>
      </c>
      <c r="G65" s="108"/>
      <c r="H65" s="108"/>
      <c r="I65" s="108"/>
      <c r="J65" s="108">
        <v>1.5</v>
      </c>
      <c r="K65" s="108"/>
      <c r="L65" s="108"/>
      <c r="M65" s="108"/>
      <c r="N65" s="108"/>
      <c r="O65" s="108"/>
      <c r="P65" s="152"/>
      <c r="Q65" s="152"/>
      <c r="R65" s="151">
        <v>1.5</v>
      </c>
      <c r="S65" s="151">
        <v>0</v>
      </c>
      <c r="T65" s="151"/>
      <c r="U65" s="151"/>
      <c r="V65" s="151"/>
      <c r="W65" s="151">
        <v>1.5</v>
      </c>
      <c r="X65" s="151"/>
      <c r="Y65" s="151"/>
      <c r="Z65" s="151"/>
      <c r="AA65" s="151"/>
      <c r="AB65" s="151"/>
      <c r="AC65" s="108"/>
      <c r="AD65" s="108"/>
    </row>
    <row r="66" ht="21" customHeight="1" spans="1:30">
      <c r="A66" s="141"/>
      <c r="B66" s="141" t="s">
        <v>175</v>
      </c>
      <c r="C66" s="141"/>
      <c r="D66" s="142" t="s">
        <v>236</v>
      </c>
      <c r="E66" s="108">
        <f t="shared" ref="E66:E69" si="50">E67</f>
        <v>2</v>
      </c>
      <c r="F66" s="108">
        <f t="shared" ref="F66:N66" si="51">F67</f>
        <v>0</v>
      </c>
      <c r="G66" s="108">
        <f t="shared" si="51"/>
        <v>0</v>
      </c>
      <c r="H66" s="108">
        <f t="shared" si="51"/>
        <v>0</v>
      </c>
      <c r="I66" s="108">
        <f t="shared" si="51"/>
        <v>0</v>
      </c>
      <c r="J66" s="108">
        <f t="shared" si="51"/>
        <v>2</v>
      </c>
      <c r="K66" s="108">
        <f t="shared" si="51"/>
        <v>0</v>
      </c>
      <c r="L66" s="108">
        <f t="shared" si="51"/>
        <v>0</v>
      </c>
      <c r="M66" s="108">
        <f t="shared" si="51"/>
        <v>0</v>
      </c>
      <c r="N66" s="108">
        <f t="shared" si="51"/>
        <v>0</v>
      </c>
      <c r="O66" s="108"/>
      <c r="P66" s="152"/>
      <c r="Q66" s="152"/>
      <c r="R66" s="151">
        <v>2</v>
      </c>
      <c r="S66" s="151">
        <v>0</v>
      </c>
      <c r="T66" s="151">
        <v>0</v>
      </c>
      <c r="U66" s="151">
        <v>0</v>
      </c>
      <c r="V66" s="151">
        <v>0</v>
      </c>
      <c r="W66" s="151">
        <v>2</v>
      </c>
      <c r="X66" s="151">
        <v>0</v>
      </c>
      <c r="Y66" s="151">
        <v>0</v>
      </c>
      <c r="Z66" s="151">
        <v>0</v>
      </c>
      <c r="AA66" s="151">
        <v>0</v>
      </c>
      <c r="AB66" s="151"/>
      <c r="AC66" s="108"/>
      <c r="AD66" s="108"/>
    </row>
    <row r="67" ht="21" customHeight="1" spans="1:30">
      <c r="A67" s="141"/>
      <c r="B67" s="141"/>
      <c r="C67" s="141" t="s">
        <v>203</v>
      </c>
      <c r="D67" s="142" t="s">
        <v>237</v>
      </c>
      <c r="E67" s="108">
        <f>F67+J67+N67</f>
        <v>2</v>
      </c>
      <c r="F67" s="108">
        <f>G67+H67+I67</f>
        <v>0</v>
      </c>
      <c r="G67" s="108"/>
      <c r="H67" s="108"/>
      <c r="I67" s="108"/>
      <c r="J67" s="108">
        <v>2</v>
      </c>
      <c r="K67" s="108"/>
      <c r="L67" s="108"/>
      <c r="M67" s="108"/>
      <c r="N67" s="108"/>
      <c r="O67" s="108"/>
      <c r="P67" s="152"/>
      <c r="Q67" s="152"/>
      <c r="R67" s="151">
        <v>2</v>
      </c>
      <c r="S67" s="151">
        <v>0</v>
      </c>
      <c r="T67" s="151"/>
      <c r="U67" s="151"/>
      <c r="V67" s="151"/>
      <c r="W67" s="151">
        <v>2</v>
      </c>
      <c r="X67" s="151"/>
      <c r="Y67" s="151"/>
      <c r="Z67" s="151"/>
      <c r="AA67" s="151"/>
      <c r="AB67" s="151"/>
      <c r="AC67" s="108"/>
      <c r="AD67" s="108"/>
    </row>
    <row r="68" ht="21" customHeight="1" spans="1:30">
      <c r="A68" s="141" t="s">
        <v>238</v>
      </c>
      <c r="B68" s="141"/>
      <c r="C68" s="141"/>
      <c r="D68" s="155" t="s">
        <v>239</v>
      </c>
      <c r="E68" s="108">
        <f t="shared" si="50"/>
        <v>6.5</v>
      </c>
      <c r="F68" s="108">
        <f t="shared" ref="F68:N68" si="52">F69</f>
        <v>0</v>
      </c>
      <c r="G68" s="108">
        <f t="shared" si="52"/>
        <v>0</v>
      </c>
      <c r="H68" s="108">
        <f t="shared" si="52"/>
        <v>0</v>
      </c>
      <c r="I68" s="108">
        <f t="shared" si="52"/>
        <v>0</v>
      </c>
      <c r="J68" s="108">
        <f t="shared" si="52"/>
        <v>6.5</v>
      </c>
      <c r="K68" s="108">
        <f t="shared" si="52"/>
        <v>0</v>
      </c>
      <c r="L68" s="108">
        <f t="shared" si="52"/>
        <v>0</v>
      </c>
      <c r="M68" s="108">
        <f t="shared" si="52"/>
        <v>0</v>
      </c>
      <c r="N68" s="108">
        <f t="shared" si="52"/>
        <v>0</v>
      </c>
      <c r="O68" s="108"/>
      <c r="P68" s="152"/>
      <c r="Q68" s="152"/>
      <c r="R68" s="151">
        <v>6.5</v>
      </c>
      <c r="S68" s="151">
        <v>0</v>
      </c>
      <c r="T68" s="151">
        <v>0</v>
      </c>
      <c r="U68" s="151">
        <v>0</v>
      </c>
      <c r="V68" s="151">
        <v>0</v>
      </c>
      <c r="W68" s="151">
        <v>6.5</v>
      </c>
      <c r="X68" s="151">
        <v>0</v>
      </c>
      <c r="Y68" s="151">
        <v>0</v>
      </c>
      <c r="Z68" s="151">
        <v>0</v>
      </c>
      <c r="AA68" s="151">
        <v>0</v>
      </c>
      <c r="AB68" s="151"/>
      <c r="AC68" s="108"/>
      <c r="AD68" s="108"/>
    </row>
    <row r="69" ht="21" customHeight="1" spans="1:30">
      <c r="A69" s="141"/>
      <c r="B69" s="141" t="s">
        <v>175</v>
      </c>
      <c r="C69" s="141"/>
      <c r="D69" s="155" t="s">
        <v>240</v>
      </c>
      <c r="E69" s="108">
        <f t="shared" si="50"/>
        <v>6.5</v>
      </c>
      <c r="F69" s="108">
        <f t="shared" ref="F69:N69" si="53">F70</f>
        <v>0</v>
      </c>
      <c r="G69" s="108">
        <f t="shared" si="53"/>
        <v>0</v>
      </c>
      <c r="H69" s="108">
        <f t="shared" si="53"/>
        <v>0</v>
      </c>
      <c r="I69" s="108">
        <f t="shared" si="53"/>
        <v>0</v>
      </c>
      <c r="J69" s="108">
        <f t="shared" si="53"/>
        <v>6.5</v>
      </c>
      <c r="K69" s="108">
        <f t="shared" si="53"/>
        <v>0</v>
      </c>
      <c r="L69" s="108">
        <f t="shared" si="53"/>
        <v>0</v>
      </c>
      <c r="M69" s="108">
        <f t="shared" si="53"/>
        <v>0</v>
      </c>
      <c r="N69" s="108">
        <f t="shared" si="53"/>
        <v>0</v>
      </c>
      <c r="O69" s="108"/>
      <c r="P69" s="152"/>
      <c r="Q69" s="152"/>
      <c r="R69" s="151">
        <v>6.5</v>
      </c>
      <c r="S69" s="151">
        <v>0</v>
      </c>
      <c r="T69" s="151">
        <v>0</v>
      </c>
      <c r="U69" s="151">
        <v>0</v>
      </c>
      <c r="V69" s="151">
        <v>0</v>
      </c>
      <c r="W69" s="151">
        <v>6.5</v>
      </c>
      <c r="X69" s="151">
        <v>0</v>
      </c>
      <c r="Y69" s="151">
        <v>0</v>
      </c>
      <c r="Z69" s="151">
        <v>0</v>
      </c>
      <c r="AA69" s="151">
        <v>0</v>
      </c>
      <c r="AB69" s="151"/>
      <c r="AC69" s="108"/>
      <c r="AD69" s="108"/>
    </row>
    <row r="70" ht="21" customHeight="1" spans="1:30">
      <c r="A70" s="141"/>
      <c r="B70" s="141"/>
      <c r="C70" s="141" t="s">
        <v>179</v>
      </c>
      <c r="D70" s="155" t="s">
        <v>241</v>
      </c>
      <c r="E70" s="108">
        <f>F70+J70+N70</f>
        <v>6.5</v>
      </c>
      <c r="F70" s="108">
        <f>G70+H70+I70</f>
        <v>0</v>
      </c>
      <c r="G70" s="108"/>
      <c r="H70" s="108"/>
      <c r="I70" s="108"/>
      <c r="J70" s="108">
        <v>6.5</v>
      </c>
      <c r="K70" s="108"/>
      <c r="L70" s="108"/>
      <c r="M70" s="108"/>
      <c r="N70" s="108"/>
      <c r="O70" s="108"/>
      <c r="P70" s="152"/>
      <c r="Q70" s="152"/>
      <c r="R70" s="151">
        <v>6.5</v>
      </c>
      <c r="S70" s="151">
        <v>0</v>
      </c>
      <c r="T70" s="151"/>
      <c r="U70" s="151"/>
      <c r="V70" s="151"/>
      <c r="W70" s="151">
        <v>6.5</v>
      </c>
      <c r="X70" s="151"/>
      <c r="Y70" s="151"/>
      <c r="Z70" s="151"/>
      <c r="AA70" s="151"/>
      <c r="AB70" s="151"/>
      <c r="AC70" s="108"/>
      <c r="AD70" s="108"/>
    </row>
    <row r="71" ht="21" customHeight="1" spans="1:30">
      <c r="A71" s="141" t="s">
        <v>242</v>
      </c>
      <c r="B71" s="141"/>
      <c r="C71" s="141"/>
      <c r="D71" s="155" t="s">
        <v>243</v>
      </c>
      <c r="E71" s="108">
        <f>E72</f>
        <v>63.16</v>
      </c>
      <c r="F71" s="108">
        <f t="shared" ref="F71:N71" si="54">F72</f>
        <v>63.16</v>
      </c>
      <c r="G71" s="108">
        <f t="shared" si="54"/>
        <v>37.93</v>
      </c>
      <c r="H71" s="108">
        <f t="shared" si="54"/>
        <v>25.23</v>
      </c>
      <c r="I71" s="108">
        <f t="shared" si="54"/>
        <v>0</v>
      </c>
      <c r="J71" s="108">
        <f t="shared" si="54"/>
        <v>0</v>
      </c>
      <c r="K71" s="108">
        <f t="shared" si="54"/>
        <v>0</v>
      </c>
      <c r="L71" s="108">
        <f t="shared" si="54"/>
        <v>0</v>
      </c>
      <c r="M71" s="108">
        <f t="shared" si="54"/>
        <v>0</v>
      </c>
      <c r="N71" s="108">
        <f t="shared" si="54"/>
        <v>0</v>
      </c>
      <c r="O71" s="108"/>
      <c r="P71" s="152"/>
      <c r="Q71" s="152"/>
      <c r="R71" s="151">
        <v>63.16</v>
      </c>
      <c r="S71" s="151">
        <v>63.16</v>
      </c>
      <c r="T71" s="151">
        <v>37.93</v>
      </c>
      <c r="U71" s="151">
        <v>25.23</v>
      </c>
      <c r="V71" s="151">
        <v>0</v>
      </c>
      <c r="W71" s="151">
        <v>0</v>
      </c>
      <c r="X71" s="151">
        <v>0</v>
      </c>
      <c r="Y71" s="151">
        <v>0</v>
      </c>
      <c r="Z71" s="151">
        <v>0</v>
      </c>
      <c r="AA71" s="151">
        <v>0</v>
      </c>
      <c r="AB71" s="151"/>
      <c r="AC71" s="108"/>
      <c r="AD71" s="108"/>
    </row>
    <row r="72" ht="21" customHeight="1" spans="1:30">
      <c r="A72" s="141"/>
      <c r="B72" s="141" t="s">
        <v>173</v>
      </c>
      <c r="C72" s="141"/>
      <c r="D72" s="155" t="s">
        <v>244</v>
      </c>
      <c r="E72" s="108">
        <f>E73</f>
        <v>63.16</v>
      </c>
      <c r="F72" s="108">
        <f t="shared" ref="F72:N72" si="55">F73</f>
        <v>63.16</v>
      </c>
      <c r="G72" s="108">
        <f t="shared" si="55"/>
        <v>37.93</v>
      </c>
      <c r="H72" s="108">
        <f t="shared" si="55"/>
        <v>25.23</v>
      </c>
      <c r="I72" s="108">
        <f t="shared" si="55"/>
        <v>0</v>
      </c>
      <c r="J72" s="108">
        <f t="shared" si="55"/>
        <v>0</v>
      </c>
      <c r="K72" s="108">
        <f t="shared" si="55"/>
        <v>0</v>
      </c>
      <c r="L72" s="108">
        <f t="shared" si="55"/>
        <v>0</v>
      </c>
      <c r="M72" s="108">
        <f t="shared" si="55"/>
        <v>0</v>
      </c>
      <c r="N72" s="108">
        <f t="shared" si="55"/>
        <v>0</v>
      </c>
      <c r="O72" s="108"/>
      <c r="P72" s="152"/>
      <c r="Q72" s="152"/>
      <c r="R72" s="151">
        <v>63.16</v>
      </c>
      <c r="S72" s="151">
        <v>63.16</v>
      </c>
      <c r="T72" s="151">
        <v>37.93</v>
      </c>
      <c r="U72" s="151">
        <v>25.23</v>
      </c>
      <c r="V72" s="151">
        <v>0</v>
      </c>
      <c r="W72" s="151">
        <v>0</v>
      </c>
      <c r="X72" s="151">
        <v>0</v>
      </c>
      <c r="Y72" s="151">
        <v>0</v>
      </c>
      <c r="Z72" s="151">
        <v>0</v>
      </c>
      <c r="AA72" s="151">
        <v>0</v>
      </c>
      <c r="AB72" s="151"/>
      <c r="AC72" s="108"/>
      <c r="AD72" s="108"/>
    </row>
    <row r="73" ht="21" customHeight="1" spans="1:30">
      <c r="A73" s="141"/>
      <c r="B73" s="141"/>
      <c r="C73" s="141" t="s">
        <v>171</v>
      </c>
      <c r="D73" s="155" t="s">
        <v>245</v>
      </c>
      <c r="E73" s="108">
        <f>F73+J73+N73</f>
        <v>63.16</v>
      </c>
      <c r="F73" s="108">
        <f>G73+H73+I73</f>
        <v>63.16</v>
      </c>
      <c r="G73" s="108">
        <v>37.93</v>
      </c>
      <c r="H73" s="108">
        <v>25.23</v>
      </c>
      <c r="I73" s="108"/>
      <c r="J73" s="108"/>
      <c r="K73" s="108"/>
      <c r="L73" s="108"/>
      <c r="M73" s="108"/>
      <c r="N73" s="108"/>
      <c r="O73" s="108"/>
      <c r="P73" s="152"/>
      <c r="Q73" s="152"/>
      <c r="R73" s="151">
        <v>63.16</v>
      </c>
      <c r="S73" s="151">
        <v>63.16</v>
      </c>
      <c r="T73" s="151">
        <v>37.93</v>
      </c>
      <c r="U73" s="151">
        <v>25.23</v>
      </c>
      <c r="V73" s="151"/>
      <c r="W73" s="151"/>
      <c r="X73" s="151"/>
      <c r="Y73" s="151"/>
      <c r="Z73" s="151"/>
      <c r="AA73" s="151"/>
      <c r="AB73" s="151"/>
      <c r="AC73" s="108"/>
      <c r="AD73" s="108"/>
    </row>
    <row r="74" ht="21" customHeight="1" spans="1:30">
      <c r="A74" s="156" t="s">
        <v>246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7"/>
      <c r="O74" s="157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</row>
  </sheetData>
  <autoFilter ref="A7:AD74"/>
  <mergeCells count="40">
    <mergeCell ref="A1:AD1"/>
    <mergeCell ref="A2:D2"/>
    <mergeCell ref="E4:AA4"/>
    <mergeCell ref="E5:O5"/>
    <mergeCell ref="R5:AB5"/>
    <mergeCell ref="F6:I6"/>
    <mergeCell ref="J6:M6"/>
    <mergeCell ref="S6:V6"/>
    <mergeCell ref="W6:Z6"/>
    <mergeCell ref="G7:H7"/>
    <mergeCell ref="T7:U7"/>
    <mergeCell ref="A74:AD74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6:O8"/>
    <mergeCell ref="P5:P8"/>
    <mergeCell ref="Q5:Q8"/>
    <mergeCell ref="R6:R8"/>
    <mergeCell ref="S7:S8"/>
    <mergeCell ref="V7:V8"/>
    <mergeCell ref="W7:W8"/>
    <mergeCell ref="X7:X8"/>
    <mergeCell ref="Y7:Y8"/>
    <mergeCell ref="Z7:Z8"/>
    <mergeCell ref="AA6:AA8"/>
    <mergeCell ref="AB6:AB8"/>
    <mergeCell ref="AC6:AC8"/>
    <mergeCell ref="AD6:AD8"/>
    <mergeCell ref="A4:C6"/>
    <mergeCell ref="AC4:AD5"/>
  </mergeCells>
  <pageMargins left="0.751388888888889" right="0.751388888888889" top="1" bottom="1" header="0.511805555555556" footer="0.511805555555556"/>
  <pageSetup paperSize="9" scale="2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74"/>
  <sheetViews>
    <sheetView zoomScale="85" zoomScaleNormal="85" workbookViewId="0">
      <pane ySplit="6" topLeftCell="A43" activePane="bottomLeft" state="frozen"/>
      <selection/>
      <selection pane="bottomLeft" activeCell="J30" sqref="J30"/>
    </sheetView>
  </sheetViews>
  <sheetFormatPr defaultColWidth="9" defaultRowHeight="13.5"/>
  <cols>
    <col min="1" max="1" width="9.125" customWidth="1"/>
    <col min="2" max="2" width="6.3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  <col min="13" max="14" width="9" style="73"/>
    <col min="18" max="18" width="6.90833333333333" customWidth="1"/>
  </cols>
  <sheetData>
    <row r="1" ht="33.95" customHeight="1" spans="1:32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4"/>
      <c r="N1" s="104"/>
      <c r="O1" s="3"/>
      <c r="P1" s="3"/>
      <c r="Q1" s="3"/>
      <c r="R1" s="3"/>
      <c r="S1" s="3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</row>
    <row r="2" ht="20.1" customHeight="1" spans="1:19">
      <c r="A2" s="74"/>
      <c r="B2" s="74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110" t="s">
        <v>41</v>
      </c>
    </row>
    <row r="3" ht="48" customHeight="1" spans="1:19">
      <c r="A3" s="77" t="s">
        <v>248</v>
      </c>
      <c r="B3" s="78"/>
      <c r="C3" s="77" t="s">
        <v>249</v>
      </c>
      <c r="D3" s="8" t="s">
        <v>250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ht="20.1" customHeight="1" spans="1:19">
      <c r="A4" s="79"/>
      <c r="B4" s="80"/>
      <c r="C4" s="81"/>
      <c r="D4" s="82" t="s">
        <v>251</v>
      </c>
      <c r="E4" s="54" t="s">
        <v>252</v>
      </c>
      <c r="F4" s="55"/>
      <c r="G4" s="55"/>
      <c r="H4" s="55"/>
      <c r="I4" s="55"/>
      <c r="J4" s="55"/>
      <c r="K4" s="55"/>
      <c r="L4" s="55"/>
      <c r="M4" s="55"/>
      <c r="N4" s="55"/>
      <c r="O4" s="57"/>
      <c r="P4" s="105" t="s">
        <v>253</v>
      </c>
      <c r="Q4" s="111"/>
      <c r="R4" s="111"/>
      <c r="S4" s="112"/>
    </row>
    <row r="5" ht="20.1" customHeight="1" spans="1:19">
      <c r="A5" s="83" t="s">
        <v>128</v>
      </c>
      <c r="B5" s="83" t="s">
        <v>129</v>
      </c>
      <c r="C5" s="81"/>
      <c r="D5" s="84"/>
      <c r="E5" s="7" t="s">
        <v>121</v>
      </c>
      <c r="F5" s="85" t="s">
        <v>254</v>
      </c>
      <c r="G5" s="86"/>
      <c r="H5" s="86"/>
      <c r="I5" s="86"/>
      <c r="J5" s="86"/>
      <c r="K5" s="86"/>
      <c r="L5" s="86"/>
      <c r="M5" s="106"/>
      <c r="N5" s="6" t="s">
        <v>255</v>
      </c>
      <c r="O5" s="6" t="s">
        <v>256</v>
      </c>
      <c r="P5" s="107"/>
      <c r="Q5" s="113"/>
      <c r="R5" s="113"/>
      <c r="S5" s="114"/>
    </row>
    <row r="6" ht="66.95" customHeight="1" spans="1:19">
      <c r="A6" s="87"/>
      <c r="B6" s="87"/>
      <c r="C6" s="79"/>
      <c r="D6" s="88"/>
      <c r="E6" s="11"/>
      <c r="F6" s="6" t="s">
        <v>126</v>
      </c>
      <c r="G6" s="6" t="s">
        <v>257</v>
      </c>
      <c r="H6" s="6" t="s">
        <v>258</v>
      </c>
      <c r="I6" s="6" t="s">
        <v>259</v>
      </c>
      <c r="J6" s="6" t="s">
        <v>260</v>
      </c>
      <c r="K6" s="6" t="s">
        <v>261</v>
      </c>
      <c r="L6" s="6" t="s">
        <v>262</v>
      </c>
      <c r="M6" s="6" t="s">
        <v>263</v>
      </c>
      <c r="N6" s="6"/>
      <c r="O6" s="6"/>
      <c r="P6" s="6" t="s">
        <v>126</v>
      </c>
      <c r="Q6" s="6" t="s">
        <v>264</v>
      </c>
      <c r="R6" s="6" t="s">
        <v>265</v>
      </c>
      <c r="S6" s="6" t="s">
        <v>266</v>
      </c>
    </row>
    <row r="7" ht="20.1" customHeight="1" spans="1:19">
      <c r="A7" s="89">
        <v>1</v>
      </c>
      <c r="B7" s="89">
        <v>2</v>
      </c>
      <c r="C7" s="90">
        <v>3</v>
      </c>
      <c r="D7" s="89">
        <v>4</v>
      </c>
      <c r="E7" s="89">
        <v>5</v>
      </c>
      <c r="F7" s="89">
        <v>6</v>
      </c>
      <c r="G7" s="89">
        <v>7</v>
      </c>
      <c r="H7" s="90">
        <v>8</v>
      </c>
      <c r="I7" s="89">
        <v>9</v>
      </c>
      <c r="J7" s="89">
        <v>10</v>
      </c>
      <c r="K7" s="89">
        <v>11</v>
      </c>
      <c r="L7" s="89">
        <v>12</v>
      </c>
      <c r="M7" s="90">
        <v>13</v>
      </c>
      <c r="N7" s="89">
        <v>14</v>
      </c>
      <c r="O7" s="89">
        <v>15</v>
      </c>
      <c r="P7" s="89">
        <v>16</v>
      </c>
      <c r="Q7" s="89">
        <v>17</v>
      </c>
      <c r="R7" s="90">
        <v>18</v>
      </c>
      <c r="S7" s="89">
        <v>19</v>
      </c>
    </row>
    <row r="8" ht="28" customHeight="1" spans="1:19">
      <c r="A8" s="91" t="s">
        <v>73</v>
      </c>
      <c r="B8" s="92"/>
      <c r="C8" s="93"/>
      <c r="D8" s="89">
        <f t="shared" ref="D8:S8" si="0">D9+D23+D51+D63</f>
        <v>1557.27</v>
      </c>
      <c r="E8" s="89">
        <f t="shared" si="0"/>
        <v>1366.77</v>
      </c>
      <c r="F8" s="89">
        <f t="shared" si="0"/>
        <v>1320.77</v>
      </c>
      <c r="G8" s="89">
        <f t="shared" si="0"/>
        <v>1129.57</v>
      </c>
      <c r="H8" s="89">
        <f t="shared" si="0"/>
        <v>0</v>
      </c>
      <c r="I8" s="89">
        <f t="shared" si="0"/>
        <v>0</v>
      </c>
      <c r="J8" s="89">
        <f t="shared" si="0"/>
        <v>0.3</v>
      </c>
      <c r="K8" s="89">
        <f t="shared" si="0"/>
        <v>0</v>
      </c>
      <c r="L8" s="89">
        <f t="shared" si="0"/>
        <v>1.5</v>
      </c>
      <c r="M8" s="89">
        <f t="shared" si="0"/>
        <v>189.4</v>
      </c>
      <c r="N8" s="89">
        <f t="shared" si="0"/>
        <v>46</v>
      </c>
      <c r="O8" s="89">
        <f t="shared" si="0"/>
        <v>0</v>
      </c>
      <c r="P8" s="89">
        <f t="shared" si="0"/>
        <v>190.5</v>
      </c>
      <c r="Q8" s="89">
        <f t="shared" si="0"/>
        <v>0</v>
      </c>
      <c r="R8" s="89">
        <f t="shared" si="0"/>
        <v>0</v>
      </c>
      <c r="S8" s="89">
        <f t="shared" si="0"/>
        <v>190.5</v>
      </c>
    </row>
    <row r="9" ht="30" customHeight="1" spans="1:19">
      <c r="A9" s="94">
        <v>301</v>
      </c>
      <c r="B9" s="95" t="s">
        <v>267</v>
      </c>
      <c r="C9" s="96" t="s">
        <v>122</v>
      </c>
      <c r="D9" s="97">
        <f t="shared" ref="D9:G9" si="1">SUM(D10:D22)</f>
        <v>918.89</v>
      </c>
      <c r="E9" s="97">
        <f t="shared" si="1"/>
        <v>918.89</v>
      </c>
      <c r="F9" s="97">
        <f t="shared" si="1"/>
        <v>918.89</v>
      </c>
      <c r="G9" s="97">
        <f t="shared" si="1"/>
        <v>918.73</v>
      </c>
      <c r="H9" s="97"/>
      <c r="I9" s="97"/>
      <c r="J9" s="97"/>
      <c r="K9" s="97"/>
      <c r="L9" s="97"/>
      <c r="M9" s="97">
        <f t="shared" ref="M9:S9" si="2">SUM(M10:M22)</f>
        <v>0.16</v>
      </c>
      <c r="N9" s="97"/>
      <c r="O9" s="97"/>
      <c r="P9" s="97">
        <f t="shared" si="2"/>
        <v>0</v>
      </c>
      <c r="Q9" s="97">
        <f t="shared" si="2"/>
        <v>0</v>
      </c>
      <c r="R9" s="97">
        <f t="shared" si="2"/>
        <v>0</v>
      </c>
      <c r="S9" s="97">
        <f t="shared" si="2"/>
        <v>0</v>
      </c>
    </row>
    <row r="10" ht="30" customHeight="1" spans="1:19">
      <c r="A10" s="98"/>
      <c r="B10" s="95" t="s">
        <v>268</v>
      </c>
      <c r="C10" s="99" t="s">
        <v>269</v>
      </c>
      <c r="D10" s="97">
        <f t="shared" ref="D10:D22" si="3">E10+P10</f>
        <v>230.93</v>
      </c>
      <c r="E10" s="97">
        <f t="shared" ref="E10:E64" si="4">F10+N10</f>
        <v>230.93</v>
      </c>
      <c r="F10" s="97">
        <f t="shared" ref="F10:F22" si="5">G10+M10</f>
        <v>230.93</v>
      </c>
      <c r="G10" s="97">
        <v>230.93</v>
      </c>
      <c r="H10" s="97"/>
      <c r="I10" s="97"/>
      <c r="J10" s="97"/>
      <c r="K10" s="97"/>
      <c r="L10" s="97"/>
      <c r="M10" s="97"/>
      <c r="N10" s="97"/>
      <c r="O10" s="97"/>
      <c r="P10" s="97">
        <f t="shared" ref="P10:P22" si="6">S10</f>
        <v>0</v>
      </c>
      <c r="Q10" s="97"/>
      <c r="R10" s="97"/>
      <c r="S10" s="97"/>
    </row>
    <row r="11" ht="30" customHeight="1" spans="1:19">
      <c r="A11" s="98"/>
      <c r="B11" s="95" t="s">
        <v>270</v>
      </c>
      <c r="C11" s="99" t="s">
        <v>271</v>
      </c>
      <c r="D11" s="97">
        <f t="shared" si="3"/>
        <v>298.8</v>
      </c>
      <c r="E11" s="97">
        <f t="shared" si="4"/>
        <v>298.8</v>
      </c>
      <c r="F11" s="97">
        <f t="shared" si="5"/>
        <v>298.8</v>
      </c>
      <c r="G11" s="97">
        <f>340.88-42.24</f>
        <v>298.64</v>
      </c>
      <c r="H11" s="97"/>
      <c r="I11" s="97"/>
      <c r="J11" s="97"/>
      <c r="K11" s="97"/>
      <c r="L11" s="97"/>
      <c r="M11" s="97">
        <v>0.16</v>
      </c>
      <c r="N11" s="97"/>
      <c r="O11" s="97"/>
      <c r="P11" s="97">
        <f t="shared" si="6"/>
        <v>0</v>
      </c>
      <c r="Q11" s="97"/>
      <c r="R11" s="97"/>
      <c r="S11" s="97"/>
    </row>
    <row r="12" ht="30" customHeight="1" spans="1:19">
      <c r="A12" s="98"/>
      <c r="B12" s="95" t="s">
        <v>272</v>
      </c>
      <c r="C12" s="99" t="s">
        <v>273</v>
      </c>
      <c r="D12" s="97">
        <f t="shared" si="3"/>
        <v>18.66</v>
      </c>
      <c r="E12" s="97">
        <f t="shared" si="4"/>
        <v>18.66</v>
      </c>
      <c r="F12" s="97">
        <f t="shared" si="5"/>
        <v>18.66</v>
      </c>
      <c r="G12" s="97">
        <v>18.66</v>
      </c>
      <c r="H12" s="97"/>
      <c r="I12" s="97"/>
      <c r="J12" s="97"/>
      <c r="K12" s="97"/>
      <c r="L12" s="97"/>
      <c r="M12" s="97"/>
      <c r="N12" s="97"/>
      <c r="O12" s="97"/>
      <c r="P12" s="97">
        <f t="shared" si="6"/>
        <v>0</v>
      </c>
      <c r="Q12" s="97"/>
      <c r="R12" s="97"/>
      <c r="S12" s="97"/>
    </row>
    <row r="13" ht="30" customHeight="1" spans="1:19">
      <c r="A13" s="98"/>
      <c r="B13" s="95" t="s">
        <v>274</v>
      </c>
      <c r="C13" s="99" t="s">
        <v>275</v>
      </c>
      <c r="D13" s="97">
        <f t="shared" si="3"/>
        <v>0</v>
      </c>
      <c r="E13" s="97">
        <f t="shared" si="4"/>
        <v>0</v>
      </c>
      <c r="F13" s="97">
        <f t="shared" si="5"/>
        <v>0</v>
      </c>
      <c r="G13" s="97"/>
      <c r="H13" s="97"/>
      <c r="I13" s="97"/>
      <c r="J13" s="97"/>
      <c r="K13" s="97"/>
      <c r="L13" s="97"/>
      <c r="M13" s="97"/>
      <c r="N13" s="97"/>
      <c r="O13" s="97"/>
      <c r="P13" s="97">
        <f t="shared" si="6"/>
        <v>0</v>
      </c>
      <c r="Q13" s="97"/>
      <c r="R13" s="97"/>
      <c r="S13" s="97"/>
    </row>
    <row r="14" ht="30" customHeight="1" spans="1:19">
      <c r="A14" s="98"/>
      <c r="B14" s="95" t="s">
        <v>276</v>
      </c>
      <c r="C14" s="99" t="s">
        <v>277</v>
      </c>
      <c r="D14" s="97">
        <f t="shared" si="3"/>
        <v>64.12</v>
      </c>
      <c r="E14" s="97">
        <f t="shared" si="4"/>
        <v>64.12</v>
      </c>
      <c r="F14" s="97">
        <f t="shared" si="5"/>
        <v>64.12</v>
      </c>
      <c r="G14" s="97">
        <v>64.12</v>
      </c>
      <c r="H14" s="97"/>
      <c r="I14" s="97"/>
      <c r="J14" s="97"/>
      <c r="K14" s="97"/>
      <c r="L14" s="97"/>
      <c r="M14" s="97"/>
      <c r="N14" s="97"/>
      <c r="O14" s="97"/>
      <c r="P14" s="97">
        <f t="shared" si="6"/>
        <v>0</v>
      </c>
      <c r="Q14" s="97"/>
      <c r="R14" s="97"/>
      <c r="S14" s="97"/>
    </row>
    <row r="15" ht="30" customHeight="1" spans="1:19">
      <c r="A15" s="98"/>
      <c r="B15" s="95" t="s">
        <v>278</v>
      </c>
      <c r="C15" s="99" t="s">
        <v>279</v>
      </c>
      <c r="D15" s="97">
        <f t="shared" si="3"/>
        <v>110.43</v>
      </c>
      <c r="E15" s="97">
        <f t="shared" si="4"/>
        <v>110.43</v>
      </c>
      <c r="F15" s="97">
        <f t="shared" si="5"/>
        <v>110.43</v>
      </c>
      <c r="G15" s="97">
        <v>110.43</v>
      </c>
      <c r="H15" s="97"/>
      <c r="I15" s="97"/>
      <c r="J15" s="97"/>
      <c r="K15" s="97"/>
      <c r="L15" s="97"/>
      <c r="M15" s="97"/>
      <c r="N15" s="97"/>
      <c r="O15" s="97"/>
      <c r="P15" s="97">
        <f t="shared" si="6"/>
        <v>0</v>
      </c>
      <c r="Q15" s="97"/>
      <c r="R15" s="97"/>
      <c r="S15" s="97"/>
    </row>
    <row r="16" ht="30" customHeight="1" spans="1:19">
      <c r="A16" s="98"/>
      <c r="B16" s="95" t="s">
        <v>280</v>
      </c>
      <c r="C16" s="99" t="s">
        <v>281</v>
      </c>
      <c r="D16" s="97">
        <f t="shared" si="3"/>
        <v>0</v>
      </c>
      <c r="E16" s="97">
        <f t="shared" si="4"/>
        <v>0</v>
      </c>
      <c r="F16" s="97">
        <f t="shared" si="5"/>
        <v>0</v>
      </c>
      <c r="G16" s="97"/>
      <c r="H16" s="97"/>
      <c r="I16" s="97"/>
      <c r="J16" s="97"/>
      <c r="K16" s="97"/>
      <c r="L16" s="97"/>
      <c r="M16" s="97"/>
      <c r="N16" s="97"/>
      <c r="O16" s="97"/>
      <c r="P16" s="97">
        <f t="shared" si="6"/>
        <v>0</v>
      </c>
      <c r="Q16" s="97"/>
      <c r="R16" s="97"/>
      <c r="S16" s="97"/>
    </row>
    <row r="17" ht="30" customHeight="1" spans="1:19">
      <c r="A17" s="98"/>
      <c r="B17" s="95" t="s">
        <v>282</v>
      </c>
      <c r="C17" s="99" t="s">
        <v>283</v>
      </c>
      <c r="D17" s="97">
        <f t="shared" si="3"/>
        <v>0</v>
      </c>
      <c r="E17" s="97">
        <f t="shared" si="4"/>
        <v>0</v>
      </c>
      <c r="F17" s="97">
        <f t="shared" si="5"/>
        <v>0</v>
      </c>
      <c r="G17" s="97"/>
      <c r="H17" s="97"/>
      <c r="I17" s="97"/>
      <c r="J17" s="97"/>
      <c r="K17" s="97"/>
      <c r="L17" s="97"/>
      <c r="M17" s="97"/>
      <c r="N17" s="97"/>
      <c r="O17" s="97"/>
      <c r="P17" s="97">
        <f t="shared" si="6"/>
        <v>0</v>
      </c>
      <c r="Q17" s="97"/>
      <c r="R17" s="97"/>
      <c r="S17" s="97"/>
    </row>
    <row r="18" ht="30" customHeight="1" spans="1:19">
      <c r="A18" s="98"/>
      <c r="B18" s="95" t="s">
        <v>284</v>
      </c>
      <c r="C18" s="99" t="s">
        <v>285</v>
      </c>
      <c r="D18" s="97">
        <f t="shared" si="3"/>
        <v>0</v>
      </c>
      <c r="E18" s="97">
        <f t="shared" si="4"/>
        <v>0</v>
      </c>
      <c r="F18" s="97">
        <f t="shared" si="5"/>
        <v>0</v>
      </c>
      <c r="G18" s="97"/>
      <c r="H18" s="97"/>
      <c r="I18" s="97"/>
      <c r="J18" s="97"/>
      <c r="K18" s="97"/>
      <c r="L18" s="97"/>
      <c r="M18" s="97"/>
      <c r="N18" s="97"/>
      <c r="O18" s="97"/>
      <c r="P18" s="97">
        <f t="shared" si="6"/>
        <v>0</v>
      </c>
      <c r="Q18" s="97"/>
      <c r="R18" s="97"/>
      <c r="S18" s="97"/>
    </row>
    <row r="19" ht="30" customHeight="1" spans="1:19">
      <c r="A19" s="98"/>
      <c r="B19" s="95" t="s">
        <v>286</v>
      </c>
      <c r="C19" s="99" t="s">
        <v>287</v>
      </c>
      <c r="D19" s="97">
        <f t="shared" si="3"/>
        <v>1.5</v>
      </c>
      <c r="E19" s="97">
        <f t="shared" si="4"/>
        <v>1.5</v>
      </c>
      <c r="F19" s="97">
        <f t="shared" si="5"/>
        <v>1.5</v>
      </c>
      <c r="G19" s="97">
        <v>1.5</v>
      </c>
      <c r="H19" s="97"/>
      <c r="I19" s="97"/>
      <c r="J19" s="97"/>
      <c r="K19" s="97"/>
      <c r="L19" s="97"/>
      <c r="M19" s="97"/>
      <c r="N19" s="97"/>
      <c r="O19" s="97"/>
      <c r="P19" s="97">
        <f t="shared" si="6"/>
        <v>0</v>
      </c>
      <c r="Q19" s="97"/>
      <c r="R19" s="97"/>
      <c r="S19" s="97"/>
    </row>
    <row r="20" ht="30" customHeight="1" spans="1:19">
      <c r="A20" s="98"/>
      <c r="B20" s="95" t="s">
        <v>288</v>
      </c>
      <c r="C20" s="99" t="s">
        <v>289</v>
      </c>
      <c r="D20" s="97">
        <f t="shared" si="3"/>
        <v>63.16</v>
      </c>
      <c r="E20" s="97">
        <f t="shared" si="4"/>
        <v>63.16</v>
      </c>
      <c r="F20" s="97">
        <f t="shared" si="5"/>
        <v>63.16</v>
      </c>
      <c r="G20" s="97">
        <v>63.16</v>
      </c>
      <c r="H20" s="97"/>
      <c r="I20" s="97"/>
      <c r="J20" s="97"/>
      <c r="K20" s="97"/>
      <c r="L20" s="97"/>
      <c r="M20" s="97"/>
      <c r="N20" s="97"/>
      <c r="O20" s="97"/>
      <c r="P20" s="97">
        <f t="shared" si="6"/>
        <v>0</v>
      </c>
      <c r="Q20" s="97"/>
      <c r="R20" s="97"/>
      <c r="S20" s="97"/>
    </row>
    <row r="21" ht="30" customHeight="1" spans="1:19">
      <c r="A21" s="98"/>
      <c r="B21" s="95" t="s">
        <v>290</v>
      </c>
      <c r="C21" s="99" t="s">
        <v>291</v>
      </c>
      <c r="D21" s="97">
        <f t="shared" si="3"/>
        <v>0</v>
      </c>
      <c r="E21" s="97">
        <f t="shared" si="4"/>
        <v>0</v>
      </c>
      <c r="F21" s="97">
        <f t="shared" si="5"/>
        <v>0</v>
      </c>
      <c r="G21" s="97"/>
      <c r="H21" s="97"/>
      <c r="I21" s="97"/>
      <c r="J21" s="97"/>
      <c r="K21" s="97"/>
      <c r="L21" s="97"/>
      <c r="M21" s="97"/>
      <c r="N21" s="97"/>
      <c r="O21" s="97"/>
      <c r="P21" s="97">
        <f t="shared" si="6"/>
        <v>0</v>
      </c>
      <c r="Q21" s="97"/>
      <c r="R21" s="97"/>
      <c r="S21" s="97"/>
    </row>
    <row r="22" ht="30" customHeight="1" spans="1:19">
      <c r="A22" s="98"/>
      <c r="B22" s="95" t="s">
        <v>292</v>
      </c>
      <c r="C22" s="99" t="s">
        <v>293</v>
      </c>
      <c r="D22" s="97">
        <f t="shared" si="3"/>
        <v>131.29</v>
      </c>
      <c r="E22" s="97">
        <f t="shared" si="4"/>
        <v>131.29</v>
      </c>
      <c r="F22" s="97">
        <f t="shared" si="5"/>
        <v>131.29</v>
      </c>
      <c r="G22" s="97">
        <v>131.29</v>
      </c>
      <c r="H22" s="97"/>
      <c r="I22" s="97"/>
      <c r="J22" s="97"/>
      <c r="K22" s="97"/>
      <c r="L22" s="97"/>
      <c r="M22" s="97"/>
      <c r="N22" s="97"/>
      <c r="O22" s="97"/>
      <c r="P22" s="97">
        <f t="shared" si="6"/>
        <v>0</v>
      </c>
      <c r="Q22" s="97"/>
      <c r="R22" s="97"/>
      <c r="S22" s="97"/>
    </row>
    <row r="23" ht="30" customHeight="1" spans="1:19">
      <c r="A23" s="94">
        <v>302</v>
      </c>
      <c r="B23" s="95"/>
      <c r="C23" s="96" t="s">
        <v>123</v>
      </c>
      <c r="D23" s="97">
        <f t="shared" ref="D23:S23" si="7">SUM(D24:D50)</f>
        <v>589.49</v>
      </c>
      <c r="E23" s="97">
        <f t="shared" si="4"/>
        <v>398.99</v>
      </c>
      <c r="F23" s="97">
        <f>G23+M23+J23+L23</f>
        <v>352.99</v>
      </c>
      <c r="G23" s="97">
        <f>SUM(G24:G50)</f>
        <v>183.05</v>
      </c>
      <c r="H23" s="97">
        <f t="shared" si="7"/>
        <v>0</v>
      </c>
      <c r="I23" s="97">
        <f t="shared" si="7"/>
        <v>0</v>
      </c>
      <c r="J23" s="97">
        <f t="shared" si="7"/>
        <v>0.3</v>
      </c>
      <c r="K23" s="97">
        <f t="shared" si="7"/>
        <v>0</v>
      </c>
      <c r="L23" s="97">
        <f t="shared" si="7"/>
        <v>1.5</v>
      </c>
      <c r="M23" s="97">
        <f t="shared" si="7"/>
        <v>168.14</v>
      </c>
      <c r="N23" s="97">
        <f t="shared" si="7"/>
        <v>46</v>
      </c>
      <c r="O23" s="97">
        <f t="shared" si="7"/>
        <v>0</v>
      </c>
      <c r="P23" s="97">
        <f t="shared" si="7"/>
        <v>190.5</v>
      </c>
      <c r="Q23" s="97">
        <f t="shared" si="7"/>
        <v>0</v>
      </c>
      <c r="R23" s="97">
        <f t="shared" si="7"/>
        <v>0</v>
      </c>
      <c r="S23" s="97">
        <f t="shared" si="7"/>
        <v>190.5</v>
      </c>
    </row>
    <row r="24" ht="30" customHeight="1" spans="1:19">
      <c r="A24" s="98"/>
      <c r="B24" s="95" t="s">
        <v>268</v>
      </c>
      <c r="C24" s="99" t="s">
        <v>294</v>
      </c>
      <c r="D24" s="97">
        <f t="shared" ref="D24:D50" si="8">E24+P24</f>
        <v>193.46</v>
      </c>
      <c r="E24" s="97">
        <f t="shared" si="4"/>
        <v>110.96</v>
      </c>
      <c r="F24" s="97">
        <f t="shared" ref="F24:F46" si="9">G24+M24</f>
        <v>110.96</v>
      </c>
      <c r="G24" s="97">
        <f>112.13-6.8-1.5</f>
        <v>103.83</v>
      </c>
      <c r="H24" s="97"/>
      <c r="I24" s="97"/>
      <c r="J24" s="97"/>
      <c r="K24" s="97"/>
      <c r="L24" s="97"/>
      <c r="M24" s="97">
        <f>7.13</f>
        <v>7.13</v>
      </c>
      <c r="N24" s="97"/>
      <c r="O24" s="97"/>
      <c r="P24" s="97">
        <f t="shared" ref="P24:P50" si="10">S24</f>
        <v>82.5</v>
      </c>
      <c r="Q24" s="97"/>
      <c r="R24" s="97"/>
      <c r="S24" s="97">
        <v>82.5</v>
      </c>
    </row>
    <row r="25" ht="30" customHeight="1" spans="1:19">
      <c r="A25" s="98"/>
      <c r="B25" s="95" t="s">
        <v>270</v>
      </c>
      <c r="C25" s="99" t="s">
        <v>295</v>
      </c>
      <c r="D25" s="97">
        <f t="shared" si="8"/>
        <v>0</v>
      </c>
      <c r="E25" s="97">
        <f t="shared" si="4"/>
        <v>0</v>
      </c>
      <c r="F25" s="97">
        <f t="shared" si="9"/>
        <v>0</v>
      </c>
      <c r="G25" s="97"/>
      <c r="H25" s="97"/>
      <c r="I25" s="97"/>
      <c r="J25" s="97"/>
      <c r="K25" s="97"/>
      <c r="L25" s="97"/>
      <c r="M25" s="97"/>
      <c r="N25" s="97"/>
      <c r="O25" s="97"/>
      <c r="P25" s="97">
        <f t="shared" si="10"/>
        <v>0</v>
      </c>
      <c r="Q25" s="97"/>
      <c r="R25" s="97"/>
      <c r="S25" s="97"/>
    </row>
    <row r="26" ht="30" customHeight="1" spans="1:19">
      <c r="A26" s="98"/>
      <c r="B26" s="95" t="s">
        <v>272</v>
      </c>
      <c r="C26" s="99" t="s">
        <v>296</v>
      </c>
      <c r="D26" s="97">
        <f t="shared" si="8"/>
        <v>0</v>
      </c>
      <c r="E26" s="97">
        <f t="shared" si="4"/>
        <v>0</v>
      </c>
      <c r="F26" s="97">
        <f t="shared" si="9"/>
        <v>0</v>
      </c>
      <c r="G26" s="97"/>
      <c r="H26" s="97"/>
      <c r="I26" s="97"/>
      <c r="J26" s="97"/>
      <c r="K26" s="97"/>
      <c r="L26" s="97"/>
      <c r="M26" s="97"/>
      <c r="N26" s="97"/>
      <c r="O26" s="97"/>
      <c r="P26" s="97">
        <f t="shared" si="10"/>
        <v>0</v>
      </c>
      <c r="Q26" s="97"/>
      <c r="R26" s="97"/>
      <c r="S26" s="97"/>
    </row>
    <row r="27" ht="30" customHeight="1" spans="1:19">
      <c r="A27" s="98"/>
      <c r="B27" s="95" t="s">
        <v>297</v>
      </c>
      <c r="C27" s="99" t="s">
        <v>298</v>
      </c>
      <c r="D27" s="97">
        <f t="shared" si="8"/>
        <v>0</v>
      </c>
      <c r="E27" s="97">
        <f t="shared" si="4"/>
        <v>0</v>
      </c>
      <c r="F27" s="97">
        <f t="shared" si="9"/>
        <v>0</v>
      </c>
      <c r="G27" s="97"/>
      <c r="H27" s="97"/>
      <c r="I27" s="97"/>
      <c r="J27" s="97"/>
      <c r="K27" s="97"/>
      <c r="L27" s="97"/>
      <c r="M27" s="97"/>
      <c r="N27" s="97"/>
      <c r="O27" s="97"/>
      <c r="P27" s="97">
        <f t="shared" si="10"/>
        <v>0</v>
      </c>
      <c r="Q27" s="97"/>
      <c r="R27" s="97"/>
      <c r="S27" s="97"/>
    </row>
    <row r="28" ht="30" customHeight="1" spans="1:19">
      <c r="A28" s="98"/>
      <c r="B28" s="95" t="s">
        <v>299</v>
      </c>
      <c r="C28" s="99" t="s">
        <v>300</v>
      </c>
      <c r="D28" s="97">
        <f t="shared" si="8"/>
        <v>1</v>
      </c>
      <c r="E28" s="97">
        <f t="shared" si="4"/>
        <v>1</v>
      </c>
      <c r="F28" s="97">
        <f t="shared" si="9"/>
        <v>1</v>
      </c>
      <c r="G28" s="97">
        <v>1</v>
      </c>
      <c r="H28" s="97"/>
      <c r="I28" s="97"/>
      <c r="J28" s="97"/>
      <c r="K28" s="97"/>
      <c r="L28" s="97"/>
      <c r="M28" s="97"/>
      <c r="N28" s="97"/>
      <c r="O28" s="97"/>
      <c r="P28" s="97">
        <f t="shared" si="10"/>
        <v>0</v>
      </c>
      <c r="Q28" s="97"/>
      <c r="R28" s="97"/>
      <c r="S28" s="97"/>
    </row>
    <row r="29" ht="30" customHeight="1" spans="1:19">
      <c r="A29" s="98"/>
      <c r="B29" s="95" t="s">
        <v>274</v>
      </c>
      <c r="C29" s="99" t="s">
        <v>301</v>
      </c>
      <c r="D29" s="97">
        <f t="shared" si="8"/>
        <v>5</v>
      </c>
      <c r="E29" s="97">
        <f t="shared" si="4"/>
        <v>5</v>
      </c>
      <c r="F29" s="97">
        <f t="shared" si="9"/>
        <v>5</v>
      </c>
      <c r="G29" s="97">
        <v>5</v>
      </c>
      <c r="H29" s="97"/>
      <c r="I29" s="97"/>
      <c r="J29" s="97"/>
      <c r="K29" s="97"/>
      <c r="L29" s="97"/>
      <c r="M29" s="97"/>
      <c r="N29" s="97"/>
      <c r="O29" s="97"/>
      <c r="P29" s="97">
        <f t="shared" si="10"/>
        <v>0</v>
      </c>
      <c r="Q29" s="97"/>
      <c r="R29" s="97"/>
      <c r="S29" s="97"/>
    </row>
    <row r="30" ht="30" customHeight="1" spans="1:19">
      <c r="A30" s="98"/>
      <c r="B30" s="95" t="s">
        <v>276</v>
      </c>
      <c r="C30" s="99" t="s">
        <v>302</v>
      </c>
      <c r="D30" s="97">
        <f t="shared" si="8"/>
        <v>17</v>
      </c>
      <c r="E30" s="97">
        <f t="shared" si="4"/>
        <v>17</v>
      </c>
      <c r="F30" s="97">
        <f t="shared" si="9"/>
        <v>17</v>
      </c>
      <c r="G30" s="97">
        <v>17</v>
      </c>
      <c r="H30" s="97"/>
      <c r="I30" s="97"/>
      <c r="J30" s="97"/>
      <c r="K30" s="97"/>
      <c r="L30" s="97"/>
      <c r="M30" s="97"/>
      <c r="N30" s="97"/>
      <c r="O30" s="97"/>
      <c r="P30" s="97">
        <f t="shared" si="10"/>
        <v>0</v>
      </c>
      <c r="Q30" s="97"/>
      <c r="R30" s="97"/>
      <c r="S30" s="97"/>
    </row>
    <row r="31" ht="30" customHeight="1" spans="1:19">
      <c r="A31" s="98"/>
      <c r="B31" s="95" t="s">
        <v>278</v>
      </c>
      <c r="C31" s="99" t="s">
        <v>303</v>
      </c>
      <c r="D31" s="97">
        <f t="shared" si="8"/>
        <v>0</v>
      </c>
      <c r="E31" s="97">
        <f t="shared" si="4"/>
        <v>0</v>
      </c>
      <c r="F31" s="97">
        <f t="shared" si="9"/>
        <v>0</v>
      </c>
      <c r="G31" s="97"/>
      <c r="H31" s="97"/>
      <c r="I31" s="97"/>
      <c r="J31" s="97"/>
      <c r="K31" s="97"/>
      <c r="L31" s="97"/>
      <c r="M31" s="97"/>
      <c r="N31" s="97"/>
      <c r="O31" s="97"/>
      <c r="P31" s="97">
        <f t="shared" si="10"/>
        <v>0</v>
      </c>
      <c r="Q31" s="97"/>
      <c r="R31" s="97"/>
      <c r="S31" s="97"/>
    </row>
    <row r="32" ht="30" customHeight="1" spans="1:19">
      <c r="A32" s="98"/>
      <c r="B32" s="95" t="s">
        <v>280</v>
      </c>
      <c r="C32" s="99" t="s">
        <v>304</v>
      </c>
      <c r="D32" s="97">
        <f t="shared" si="8"/>
        <v>0</v>
      </c>
      <c r="E32" s="97">
        <f t="shared" si="4"/>
        <v>0</v>
      </c>
      <c r="F32" s="97">
        <f t="shared" si="9"/>
        <v>0</v>
      </c>
      <c r="G32" s="97"/>
      <c r="H32" s="97"/>
      <c r="I32" s="97"/>
      <c r="J32" s="97"/>
      <c r="K32" s="97"/>
      <c r="L32" s="97"/>
      <c r="M32" s="97"/>
      <c r="N32" s="97"/>
      <c r="O32" s="97"/>
      <c r="P32" s="97">
        <f t="shared" si="10"/>
        <v>0</v>
      </c>
      <c r="Q32" s="97"/>
      <c r="R32" s="97"/>
      <c r="S32" s="97"/>
    </row>
    <row r="33" ht="30" customHeight="1" spans="1:19">
      <c r="A33" s="98"/>
      <c r="B33" s="95" t="s">
        <v>284</v>
      </c>
      <c r="C33" s="99" t="s">
        <v>305</v>
      </c>
      <c r="D33" s="97">
        <f t="shared" si="8"/>
        <v>23</v>
      </c>
      <c r="E33" s="97">
        <f t="shared" si="4"/>
        <v>23</v>
      </c>
      <c r="F33" s="97">
        <f t="shared" si="9"/>
        <v>23</v>
      </c>
      <c r="G33" s="97"/>
      <c r="H33" s="97"/>
      <c r="I33" s="97"/>
      <c r="J33" s="97"/>
      <c r="K33" s="97"/>
      <c r="L33" s="97"/>
      <c r="M33" s="97">
        <v>23</v>
      </c>
      <c r="N33" s="97"/>
      <c r="O33" s="97"/>
      <c r="P33" s="97">
        <f t="shared" si="10"/>
        <v>0</v>
      </c>
      <c r="Q33" s="97"/>
      <c r="R33" s="97"/>
      <c r="S33" s="97"/>
    </row>
    <row r="34" ht="30" customHeight="1" spans="1:19">
      <c r="A34" s="98"/>
      <c r="B34" s="95" t="s">
        <v>286</v>
      </c>
      <c r="C34" s="99" t="s">
        <v>306</v>
      </c>
      <c r="D34" s="97">
        <f t="shared" si="8"/>
        <v>0</v>
      </c>
      <c r="E34" s="97">
        <f t="shared" si="4"/>
        <v>0</v>
      </c>
      <c r="F34" s="97">
        <f t="shared" si="9"/>
        <v>0</v>
      </c>
      <c r="G34" s="97"/>
      <c r="H34" s="97"/>
      <c r="I34" s="97"/>
      <c r="J34" s="97"/>
      <c r="K34" s="97"/>
      <c r="L34" s="97"/>
      <c r="M34" s="97"/>
      <c r="N34" s="97"/>
      <c r="O34" s="97"/>
      <c r="P34" s="97">
        <f t="shared" si="10"/>
        <v>0</v>
      </c>
      <c r="Q34" s="97"/>
      <c r="R34" s="97"/>
      <c r="S34" s="97"/>
    </row>
    <row r="35" ht="30" customHeight="1" spans="1:19">
      <c r="A35" s="98"/>
      <c r="B35" s="95" t="s">
        <v>288</v>
      </c>
      <c r="C35" s="99" t="s">
        <v>307</v>
      </c>
      <c r="D35" s="97">
        <f t="shared" si="8"/>
        <v>212.17</v>
      </c>
      <c r="E35" s="97">
        <f t="shared" si="4"/>
        <v>112.17</v>
      </c>
      <c r="F35" s="97">
        <f t="shared" si="9"/>
        <v>96.17</v>
      </c>
      <c r="G35" s="97"/>
      <c r="H35" s="97"/>
      <c r="I35" s="97"/>
      <c r="J35" s="97"/>
      <c r="K35" s="97"/>
      <c r="L35" s="97"/>
      <c r="M35" s="97">
        <f>112.33-0.16-16</f>
        <v>96.17</v>
      </c>
      <c r="N35" s="97">
        <v>16</v>
      </c>
      <c r="O35" s="97"/>
      <c r="P35" s="97">
        <f t="shared" si="10"/>
        <v>100</v>
      </c>
      <c r="Q35" s="97"/>
      <c r="R35" s="97"/>
      <c r="S35" s="97">
        <v>100</v>
      </c>
    </row>
    <row r="36" ht="30" customHeight="1" spans="1:19">
      <c r="A36" s="98"/>
      <c r="B36" s="95" t="s">
        <v>290</v>
      </c>
      <c r="C36" s="99" t="s">
        <v>308</v>
      </c>
      <c r="D36" s="97">
        <f t="shared" si="8"/>
        <v>0</v>
      </c>
      <c r="E36" s="97">
        <f t="shared" si="4"/>
        <v>0</v>
      </c>
      <c r="F36" s="97">
        <f t="shared" si="9"/>
        <v>0</v>
      </c>
      <c r="G36" s="97"/>
      <c r="H36" s="97"/>
      <c r="I36" s="97"/>
      <c r="J36" s="97"/>
      <c r="K36" s="97"/>
      <c r="L36" s="97"/>
      <c r="M36" s="97"/>
      <c r="N36" s="97"/>
      <c r="O36" s="97"/>
      <c r="P36" s="97">
        <f t="shared" si="10"/>
        <v>0</v>
      </c>
      <c r="Q36" s="97"/>
      <c r="R36" s="97"/>
      <c r="S36" s="97"/>
    </row>
    <row r="37" ht="30" customHeight="1" spans="1:19">
      <c r="A37" s="98"/>
      <c r="B37" s="95" t="s">
        <v>309</v>
      </c>
      <c r="C37" s="99" t="s">
        <v>310</v>
      </c>
      <c r="D37" s="97">
        <f t="shared" si="8"/>
        <v>1</v>
      </c>
      <c r="E37" s="97">
        <f t="shared" si="4"/>
        <v>1</v>
      </c>
      <c r="F37" s="97">
        <f t="shared" si="9"/>
        <v>1</v>
      </c>
      <c r="G37" s="97">
        <v>1</v>
      </c>
      <c r="H37" s="97"/>
      <c r="I37" s="97"/>
      <c r="J37" s="97"/>
      <c r="K37" s="97"/>
      <c r="L37" s="97"/>
      <c r="M37" s="97"/>
      <c r="N37" s="97"/>
      <c r="O37" s="97"/>
      <c r="P37" s="97">
        <f t="shared" si="10"/>
        <v>0</v>
      </c>
      <c r="Q37" s="97"/>
      <c r="R37" s="97"/>
      <c r="S37" s="97"/>
    </row>
    <row r="38" ht="30" customHeight="1" spans="1:19">
      <c r="A38" s="98"/>
      <c r="B38" s="95" t="s">
        <v>311</v>
      </c>
      <c r="C38" s="99" t="s">
        <v>312</v>
      </c>
      <c r="D38" s="97">
        <f t="shared" si="8"/>
        <v>2</v>
      </c>
      <c r="E38" s="97">
        <f t="shared" si="4"/>
        <v>2</v>
      </c>
      <c r="F38" s="97">
        <f t="shared" si="9"/>
        <v>2</v>
      </c>
      <c r="G38" s="97">
        <v>2</v>
      </c>
      <c r="H38" s="97"/>
      <c r="I38" s="97"/>
      <c r="J38" s="97"/>
      <c r="K38" s="97"/>
      <c r="L38" s="97"/>
      <c r="M38" s="97"/>
      <c r="N38" s="97"/>
      <c r="O38" s="97"/>
      <c r="P38" s="97">
        <f t="shared" si="10"/>
        <v>0</v>
      </c>
      <c r="Q38" s="97"/>
      <c r="R38" s="97"/>
      <c r="S38" s="97"/>
    </row>
    <row r="39" ht="30" customHeight="1" spans="1:19">
      <c r="A39" s="98"/>
      <c r="B39" s="95" t="s">
        <v>313</v>
      </c>
      <c r="C39" s="99" t="s">
        <v>314</v>
      </c>
      <c r="D39" s="97">
        <f t="shared" si="8"/>
        <v>5</v>
      </c>
      <c r="E39" s="97">
        <f t="shared" si="4"/>
        <v>5</v>
      </c>
      <c r="F39" s="97">
        <f t="shared" si="9"/>
        <v>5</v>
      </c>
      <c r="G39" s="97">
        <v>2</v>
      </c>
      <c r="H39" s="97"/>
      <c r="I39" s="97"/>
      <c r="J39" s="97"/>
      <c r="K39" s="97"/>
      <c r="L39" s="97"/>
      <c r="M39" s="97">
        <v>3</v>
      </c>
      <c r="N39" s="97"/>
      <c r="O39" s="97"/>
      <c r="P39" s="97">
        <f t="shared" si="10"/>
        <v>0</v>
      </c>
      <c r="Q39" s="97"/>
      <c r="R39" s="97"/>
      <c r="S39" s="97"/>
    </row>
    <row r="40" ht="30" customHeight="1" spans="1:19">
      <c r="A40" s="98"/>
      <c r="B40" s="95" t="s">
        <v>315</v>
      </c>
      <c r="C40" s="99" t="s">
        <v>316</v>
      </c>
      <c r="D40" s="97">
        <f t="shared" si="8"/>
        <v>0</v>
      </c>
      <c r="E40" s="97">
        <f t="shared" si="4"/>
        <v>0</v>
      </c>
      <c r="F40" s="97">
        <f t="shared" si="9"/>
        <v>0</v>
      </c>
      <c r="G40" s="97"/>
      <c r="H40" s="97"/>
      <c r="I40" s="97"/>
      <c r="J40" s="97"/>
      <c r="K40" s="97"/>
      <c r="L40" s="97"/>
      <c r="M40" s="97"/>
      <c r="N40" s="97"/>
      <c r="O40" s="97"/>
      <c r="P40" s="97">
        <f t="shared" si="10"/>
        <v>0</v>
      </c>
      <c r="Q40" s="97"/>
      <c r="R40" s="97"/>
      <c r="S40" s="97"/>
    </row>
    <row r="41" ht="30" customHeight="1" spans="1:19">
      <c r="A41" s="98"/>
      <c r="B41" s="95" t="s">
        <v>317</v>
      </c>
      <c r="C41" s="99" t="s">
        <v>318</v>
      </c>
      <c r="D41" s="97">
        <f t="shared" si="8"/>
        <v>0</v>
      </c>
      <c r="E41" s="97">
        <f t="shared" si="4"/>
        <v>0</v>
      </c>
      <c r="F41" s="97">
        <f t="shared" si="9"/>
        <v>0</v>
      </c>
      <c r="G41" s="97"/>
      <c r="H41" s="97"/>
      <c r="I41" s="97"/>
      <c r="J41" s="97"/>
      <c r="K41" s="97"/>
      <c r="L41" s="97"/>
      <c r="M41" s="97"/>
      <c r="N41" s="97"/>
      <c r="O41" s="97"/>
      <c r="P41" s="97">
        <f t="shared" si="10"/>
        <v>0</v>
      </c>
      <c r="Q41" s="97"/>
      <c r="R41" s="97"/>
      <c r="S41" s="97"/>
    </row>
    <row r="42" ht="30" customHeight="1" spans="1:19">
      <c r="A42" s="98"/>
      <c r="B42" s="95" t="s">
        <v>319</v>
      </c>
      <c r="C42" s="99" t="s">
        <v>320</v>
      </c>
      <c r="D42" s="97">
        <f t="shared" si="8"/>
        <v>0</v>
      </c>
      <c r="E42" s="97">
        <f t="shared" si="4"/>
        <v>0</v>
      </c>
      <c r="F42" s="97">
        <f t="shared" si="9"/>
        <v>0</v>
      </c>
      <c r="G42" s="97"/>
      <c r="H42" s="97"/>
      <c r="I42" s="97"/>
      <c r="J42" s="97"/>
      <c r="K42" s="97"/>
      <c r="L42" s="97"/>
      <c r="M42" s="97"/>
      <c r="N42" s="97"/>
      <c r="O42" s="97"/>
      <c r="P42" s="97">
        <f t="shared" si="10"/>
        <v>0</v>
      </c>
      <c r="Q42" s="97"/>
      <c r="R42" s="97"/>
      <c r="S42" s="97"/>
    </row>
    <row r="43" ht="30" customHeight="1" spans="1:19">
      <c r="A43" s="98"/>
      <c r="B43" s="95" t="s">
        <v>321</v>
      </c>
      <c r="C43" s="99" t="s">
        <v>322</v>
      </c>
      <c r="D43" s="97">
        <f t="shared" si="8"/>
        <v>10</v>
      </c>
      <c r="E43" s="97">
        <f t="shared" si="4"/>
        <v>2</v>
      </c>
      <c r="F43" s="97">
        <f t="shared" si="9"/>
        <v>2</v>
      </c>
      <c r="G43" s="97">
        <v>2</v>
      </c>
      <c r="H43" s="97"/>
      <c r="I43" s="97"/>
      <c r="J43" s="97"/>
      <c r="K43" s="97"/>
      <c r="L43" s="97"/>
      <c r="M43" s="97"/>
      <c r="N43" s="97"/>
      <c r="O43" s="97"/>
      <c r="P43" s="97">
        <f t="shared" si="10"/>
        <v>8</v>
      </c>
      <c r="Q43" s="97"/>
      <c r="R43" s="97"/>
      <c r="S43" s="97">
        <v>8</v>
      </c>
    </row>
    <row r="44" ht="30" customHeight="1" spans="1:19">
      <c r="A44" s="98"/>
      <c r="B44" s="95" t="s">
        <v>323</v>
      </c>
      <c r="C44" s="99" t="s">
        <v>324</v>
      </c>
      <c r="D44" s="97">
        <f t="shared" si="8"/>
        <v>0</v>
      </c>
      <c r="E44" s="97">
        <f t="shared" si="4"/>
        <v>0</v>
      </c>
      <c r="F44" s="97">
        <f t="shared" si="9"/>
        <v>0</v>
      </c>
      <c r="G44" s="97"/>
      <c r="H44" s="97"/>
      <c r="I44" s="97"/>
      <c r="J44" s="97"/>
      <c r="K44" s="97"/>
      <c r="L44" s="97"/>
      <c r="M44" s="97"/>
      <c r="N44" s="97"/>
      <c r="O44" s="97"/>
      <c r="P44" s="97">
        <f t="shared" si="10"/>
        <v>0</v>
      </c>
      <c r="Q44" s="97"/>
      <c r="R44" s="97"/>
      <c r="S44" s="97"/>
    </row>
    <row r="45" ht="30" customHeight="1" spans="1:19">
      <c r="A45" s="98"/>
      <c r="B45" s="95" t="s">
        <v>325</v>
      </c>
      <c r="C45" s="99" t="s">
        <v>326</v>
      </c>
      <c r="D45" s="97">
        <f t="shared" si="8"/>
        <v>10.84</v>
      </c>
      <c r="E45" s="97">
        <f t="shared" si="4"/>
        <v>10.84</v>
      </c>
      <c r="F45" s="97">
        <f t="shared" si="9"/>
        <v>10.84</v>
      </c>
      <c r="G45" s="100"/>
      <c r="H45" s="97"/>
      <c r="I45" s="97"/>
      <c r="J45" s="97"/>
      <c r="K45" s="97"/>
      <c r="L45" s="97"/>
      <c r="M45" s="97">
        <v>10.84</v>
      </c>
      <c r="N45" s="97"/>
      <c r="O45" s="97"/>
      <c r="P45" s="97">
        <f t="shared" si="10"/>
        <v>0</v>
      </c>
      <c r="Q45" s="97"/>
      <c r="R45" s="97"/>
      <c r="S45" s="97"/>
    </row>
    <row r="46" ht="30" customHeight="1" spans="1:19">
      <c r="A46" s="98"/>
      <c r="B46" s="95" t="s">
        <v>327</v>
      </c>
      <c r="C46" s="99" t="s">
        <v>328</v>
      </c>
      <c r="D46" s="97">
        <f t="shared" si="8"/>
        <v>0</v>
      </c>
      <c r="E46" s="97">
        <f t="shared" si="4"/>
        <v>0</v>
      </c>
      <c r="F46" s="97">
        <f t="shared" si="9"/>
        <v>0</v>
      </c>
      <c r="G46" s="97"/>
      <c r="H46" s="97"/>
      <c r="I46" s="97"/>
      <c r="J46" s="97"/>
      <c r="K46" s="97"/>
      <c r="L46" s="97"/>
      <c r="M46" s="97"/>
      <c r="N46" s="97"/>
      <c r="O46" s="97"/>
      <c r="P46" s="97">
        <f t="shared" si="10"/>
        <v>0</v>
      </c>
      <c r="Q46" s="97"/>
      <c r="R46" s="97"/>
      <c r="S46" s="97"/>
    </row>
    <row r="47" ht="30" customHeight="1" spans="1:19">
      <c r="A47" s="98"/>
      <c r="B47" s="95" t="s">
        <v>329</v>
      </c>
      <c r="C47" s="99" t="s">
        <v>330</v>
      </c>
      <c r="D47" s="97">
        <f t="shared" si="8"/>
        <v>6.8</v>
      </c>
      <c r="E47" s="97">
        <f t="shared" si="4"/>
        <v>6.8</v>
      </c>
      <c r="F47" s="97">
        <v>6.8</v>
      </c>
      <c r="G47" s="100">
        <v>5</v>
      </c>
      <c r="H47" s="97"/>
      <c r="I47" s="97"/>
      <c r="J47" s="97">
        <v>0.3</v>
      </c>
      <c r="K47" s="97"/>
      <c r="L47" s="97">
        <v>1.5</v>
      </c>
      <c r="M47" s="97"/>
      <c r="N47" s="97"/>
      <c r="O47" s="97"/>
      <c r="P47" s="97">
        <f t="shared" si="10"/>
        <v>0</v>
      </c>
      <c r="Q47" s="97"/>
      <c r="R47" s="97"/>
      <c r="S47" s="97"/>
    </row>
    <row r="48" ht="30" customHeight="1" spans="1:19">
      <c r="A48" s="98"/>
      <c r="B48" s="95" t="s">
        <v>331</v>
      </c>
      <c r="C48" s="99" t="s">
        <v>332</v>
      </c>
      <c r="D48" s="97">
        <f t="shared" si="8"/>
        <v>42.24</v>
      </c>
      <c r="E48" s="97">
        <f t="shared" si="4"/>
        <v>42.24</v>
      </c>
      <c r="F48" s="97">
        <f t="shared" ref="F48:F64" si="11">G48+M48</f>
        <v>42.24</v>
      </c>
      <c r="G48" s="97">
        <v>42.24</v>
      </c>
      <c r="H48" s="97"/>
      <c r="I48" s="97"/>
      <c r="J48" s="97"/>
      <c r="K48" s="97"/>
      <c r="L48" s="97"/>
      <c r="M48" s="97"/>
      <c r="N48" s="97"/>
      <c r="O48" s="97"/>
      <c r="P48" s="97">
        <f t="shared" si="10"/>
        <v>0</v>
      </c>
      <c r="Q48" s="97"/>
      <c r="R48" s="97"/>
      <c r="S48" s="97"/>
    </row>
    <row r="49" ht="30" customHeight="1" spans="1:19">
      <c r="A49" s="98"/>
      <c r="B49" s="95" t="s">
        <v>333</v>
      </c>
      <c r="C49" s="99" t="s">
        <v>334</v>
      </c>
      <c r="D49" s="97">
        <f t="shared" si="8"/>
        <v>0</v>
      </c>
      <c r="E49" s="97">
        <f t="shared" si="4"/>
        <v>0</v>
      </c>
      <c r="F49" s="97">
        <f t="shared" si="11"/>
        <v>0</v>
      </c>
      <c r="G49" s="97"/>
      <c r="H49" s="97"/>
      <c r="I49" s="97"/>
      <c r="J49" s="97"/>
      <c r="K49" s="97"/>
      <c r="L49" s="97"/>
      <c r="M49" s="97"/>
      <c r="N49" s="97"/>
      <c r="O49" s="97"/>
      <c r="P49" s="97">
        <f t="shared" si="10"/>
        <v>0</v>
      </c>
      <c r="Q49" s="97"/>
      <c r="R49" s="97"/>
      <c r="S49" s="97"/>
    </row>
    <row r="50" ht="30" customHeight="1" spans="1:19">
      <c r="A50" s="98"/>
      <c r="B50" s="95" t="s">
        <v>292</v>
      </c>
      <c r="C50" s="99" t="s">
        <v>335</v>
      </c>
      <c r="D50" s="97">
        <f t="shared" si="8"/>
        <v>59.98</v>
      </c>
      <c r="E50" s="97">
        <f t="shared" si="4"/>
        <v>59.98</v>
      </c>
      <c r="F50" s="97">
        <f t="shared" si="11"/>
        <v>29.98</v>
      </c>
      <c r="G50" s="97">
        <v>1.98</v>
      </c>
      <c r="H50" s="97"/>
      <c r="I50" s="97"/>
      <c r="J50" s="97"/>
      <c r="K50" s="97"/>
      <c r="L50" s="97"/>
      <c r="M50" s="97">
        <f>58-30</f>
        <v>28</v>
      </c>
      <c r="N50" s="97">
        <v>30</v>
      </c>
      <c r="O50" s="97"/>
      <c r="P50" s="97">
        <f t="shared" si="10"/>
        <v>0</v>
      </c>
      <c r="Q50" s="97"/>
      <c r="R50" s="97"/>
      <c r="S50" s="97"/>
    </row>
    <row r="51" ht="30" customHeight="1" spans="1:19">
      <c r="A51" s="94">
        <v>303</v>
      </c>
      <c r="B51" s="95"/>
      <c r="C51" s="96" t="s">
        <v>124</v>
      </c>
      <c r="D51" s="97">
        <f t="shared" ref="D51:S51" si="12">SUM(D52:D62)</f>
        <v>29.79</v>
      </c>
      <c r="E51" s="97">
        <f t="shared" si="4"/>
        <v>29.79</v>
      </c>
      <c r="F51" s="97">
        <f t="shared" si="11"/>
        <v>29.79</v>
      </c>
      <c r="G51" s="97">
        <f t="shared" si="12"/>
        <v>27.79</v>
      </c>
      <c r="H51" s="97">
        <f t="shared" si="12"/>
        <v>0</v>
      </c>
      <c r="I51" s="97">
        <f t="shared" si="12"/>
        <v>0</v>
      </c>
      <c r="J51" s="97">
        <f t="shared" si="12"/>
        <v>0</v>
      </c>
      <c r="K51" s="97">
        <f t="shared" si="12"/>
        <v>0</v>
      </c>
      <c r="L51" s="97">
        <f t="shared" si="12"/>
        <v>0</v>
      </c>
      <c r="M51" s="97">
        <f t="shared" si="12"/>
        <v>2</v>
      </c>
      <c r="N51" s="97">
        <f t="shared" si="12"/>
        <v>0</v>
      </c>
      <c r="O51" s="97">
        <f t="shared" si="12"/>
        <v>0</v>
      </c>
      <c r="P51" s="97">
        <f t="shared" si="12"/>
        <v>0</v>
      </c>
      <c r="Q51" s="97">
        <f t="shared" si="12"/>
        <v>0</v>
      </c>
      <c r="R51" s="97">
        <f t="shared" si="12"/>
        <v>0</v>
      </c>
      <c r="S51" s="97">
        <f t="shared" si="12"/>
        <v>0</v>
      </c>
    </row>
    <row r="52" ht="30" customHeight="1" spans="1:19">
      <c r="A52" s="98"/>
      <c r="B52" s="95" t="s">
        <v>268</v>
      </c>
      <c r="C52" s="99" t="s">
        <v>336</v>
      </c>
      <c r="D52" s="97">
        <f t="shared" ref="D52:D62" si="13">E52+P52</f>
        <v>0</v>
      </c>
      <c r="E52" s="97">
        <f t="shared" si="4"/>
        <v>0</v>
      </c>
      <c r="F52" s="97">
        <f t="shared" si="11"/>
        <v>0</v>
      </c>
      <c r="G52" s="97"/>
      <c r="H52" s="97"/>
      <c r="I52" s="97"/>
      <c r="J52" s="97"/>
      <c r="K52" s="97"/>
      <c r="L52" s="97"/>
      <c r="M52" s="97"/>
      <c r="N52" s="97"/>
      <c r="O52" s="97"/>
      <c r="P52" s="97">
        <f t="shared" ref="P52:P62" si="14">S52</f>
        <v>0</v>
      </c>
      <c r="Q52" s="97"/>
      <c r="R52" s="97"/>
      <c r="S52" s="97"/>
    </row>
    <row r="53" ht="30" customHeight="1" spans="1:19">
      <c r="A53" s="98"/>
      <c r="B53" s="95" t="s">
        <v>270</v>
      </c>
      <c r="C53" s="99" t="s">
        <v>337</v>
      </c>
      <c r="D53" s="97">
        <f t="shared" si="13"/>
        <v>0</v>
      </c>
      <c r="E53" s="97">
        <f t="shared" si="4"/>
        <v>0</v>
      </c>
      <c r="F53" s="97">
        <f t="shared" si="11"/>
        <v>0</v>
      </c>
      <c r="G53" s="97"/>
      <c r="H53" s="97"/>
      <c r="I53" s="97"/>
      <c r="J53" s="97"/>
      <c r="K53" s="97"/>
      <c r="L53" s="97"/>
      <c r="M53" s="97"/>
      <c r="N53" s="97"/>
      <c r="O53" s="97"/>
      <c r="P53" s="97">
        <f t="shared" si="14"/>
        <v>0</v>
      </c>
      <c r="Q53" s="97"/>
      <c r="R53" s="97"/>
      <c r="S53" s="97"/>
    </row>
    <row r="54" ht="30" customHeight="1" spans="1:19">
      <c r="A54" s="98"/>
      <c r="B54" s="95" t="s">
        <v>272</v>
      </c>
      <c r="C54" s="99" t="s">
        <v>338</v>
      </c>
      <c r="D54" s="97">
        <f t="shared" si="13"/>
        <v>0</v>
      </c>
      <c r="E54" s="97">
        <f t="shared" si="4"/>
        <v>0</v>
      </c>
      <c r="F54" s="97">
        <f t="shared" si="11"/>
        <v>0</v>
      </c>
      <c r="G54" s="97"/>
      <c r="H54" s="97"/>
      <c r="I54" s="97"/>
      <c r="J54" s="97"/>
      <c r="K54" s="97"/>
      <c r="L54" s="97"/>
      <c r="M54" s="97"/>
      <c r="N54" s="97"/>
      <c r="O54" s="97"/>
      <c r="P54" s="97">
        <f t="shared" si="14"/>
        <v>0</v>
      </c>
      <c r="Q54" s="97"/>
      <c r="R54" s="97"/>
      <c r="S54" s="97"/>
    </row>
    <row r="55" ht="30" customHeight="1" spans="1:19">
      <c r="A55" s="98"/>
      <c r="B55" s="95" t="s">
        <v>297</v>
      </c>
      <c r="C55" s="99" t="s">
        <v>339</v>
      </c>
      <c r="D55" s="97">
        <f t="shared" si="13"/>
        <v>0</v>
      </c>
      <c r="E55" s="97">
        <f t="shared" si="4"/>
        <v>0</v>
      </c>
      <c r="F55" s="97">
        <f t="shared" si="11"/>
        <v>0</v>
      </c>
      <c r="G55" s="97"/>
      <c r="H55" s="97"/>
      <c r="I55" s="97"/>
      <c r="J55" s="97"/>
      <c r="K55" s="97"/>
      <c r="L55" s="97"/>
      <c r="M55" s="97"/>
      <c r="N55" s="97"/>
      <c r="O55" s="97"/>
      <c r="P55" s="97">
        <f t="shared" si="14"/>
        <v>0</v>
      </c>
      <c r="Q55" s="97"/>
      <c r="R55" s="97"/>
      <c r="S55" s="97"/>
    </row>
    <row r="56" ht="30" customHeight="1" spans="1:19">
      <c r="A56" s="98"/>
      <c r="B56" s="95" t="s">
        <v>299</v>
      </c>
      <c r="C56" s="99" t="s">
        <v>340</v>
      </c>
      <c r="D56" s="97">
        <f t="shared" si="13"/>
        <v>29.79</v>
      </c>
      <c r="E56" s="97">
        <f t="shared" si="4"/>
        <v>29.79</v>
      </c>
      <c r="F56" s="97">
        <f t="shared" si="11"/>
        <v>29.79</v>
      </c>
      <c r="G56" s="97">
        <f>25.4+2.39</f>
        <v>27.79</v>
      </c>
      <c r="H56" s="97"/>
      <c r="I56" s="97"/>
      <c r="J56" s="97"/>
      <c r="K56" s="97"/>
      <c r="L56" s="97"/>
      <c r="M56" s="97">
        <v>2</v>
      </c>
      <c r="N56" s="97"/>
      <c r="O56" s="97"/>
      <c r="P56" s="97">
        <f t="shared" si="14"/>
        <v>0</v>
      </c>
      <c r="Q56" s="97"/>
      <c r="R56" s="97"/>
      <c r="S56" s="97"/>
    </row>
    <row r="57" ht="30" customHeight="1" spans="1:19">
      <c r="A57" s="98"/>
      <c r="B57" s="95" t="s">
        <v>274</v>
      </c>
      <c r="C57" s="99" t="s">
        <v>341</v>
      </c>
      <c r="D57" s="97">
        <f t="shared" si="13"/>
        <v>0</v>
      </c>
      <c r="E57" s="97">
        <f t="shared" si="4"/>
        <v>0</v>
      </c>
      <c r="F57" s="97">
        <f t="shared" si="11"/>
        <v>0</v>
      </c>
      <c r="G57" s="97"/>
      <c r="H57" s="97"/>
      <c r="I57" s="97"/>
      <c r="J57" s="97"/>
      <c r="K57" s="97"/>
      <c r="L57" s="97"/>
      <c r="M57" s="97"/>
      <c r="N57" s="97"/>
      <c r="O57" s="97"/>
      <c r="P57" s="97">
        <f t="shared" si="14"/>
        <v>0</v>
      </c>
      <c r="Q57" s="97"/>
      <c r="R57" s="97"/>
      <c r="S57" s="97"/>
    </row>
    <row r="58" ht="30" customHeight="1" spans="1:19">
      <c r="A58" s="98"/>
      <c r="B58" s="95" t="s">
        <v>276</v>
      </c>
      <c r="C58" s="99" t="s">
        <v>342</v>
      </c>
      <c r="D58" s="97">
        <f t="shared" si="13"/>
        <v>0</v>
      </c>
      <c r="E58" s="97">
        <f t="shared" si="4"/>
        <v>0</v>
      </c>
      <c r="F58" s="97">
        <f t="shared" si="11"/>
        <v>0</v>
      </c>
      <c r="G58" s="97"/>
      <c r="H58" s="97"/>
      <c r="I58" s="97"/>
      <c r="J58" s="97"/>
      <c r="K58" s="97"/>
      <c r="L58" s="97"/>
      <c r="M58" s="97"/>
      <c r="N58" s="97"/>
      <c r="O58" s="97"/>
      <c r="P58" s="97">
        <f t="shared" si="14"/>
        <v>0</v>
      </c>
      <c r="Q58" s="97"/>
      <c r="R58" s="97"/>
      <c r="S58" s="97"/>
    </row>
    <row r="59" ht="30" customHeight="1" spans="1:19">
      <c r="A59" s="98"/>
      <c r="B59" s="95" t="s">
        <v>278</v>
      </c>
      <c r="C59" s="99" t="s">
        <v>343</v>
      </c>
      <c r="D59" s="97">
        <f t="shared" si="13"/>
        <v>0</v>
      </c>
      <c r="E59" s="97">
        <f t="shared" si="4"/>
        <v>0</v>
      </c>
      <c r="F59" s="97">
        <f t="shared" si="11"/>
        <v>0</v>
      </c>
      <c r="G59" s="97"/>
      <c r="H59" s="97"/>
      <c r="I59" s="97"/>
      <c r="J59" s="97"/>
      <c r="K59" s="97"/>
      <c r="L59" s="97"/>
      <c r="M59" s="97"/>
      <c r="N59" s="97"/>
      <c r="O59" s="97"/>
      <c r="P59" s="97">
        <f t="shared" si="14"/>
        <v>0</v>
      </c>
      <c r="Q59" s="97"/>
      <c r="R59" s="97"/>
      <c r="S59" s="97"/>
    </row>
    <row r="60" ht="30" customHeight="1" spans="1:19">
      <c r="A60" s="98"/>
      <c r="B60" s="95" t="s">
        <v>280</v>
      </c>
      <c r="C60" s="99" t="s">
        <v>344</v>
      </c>
      <c r="D60" s="97">
        <f t="shared" si="13"/>
        <v>0</v>
      </c>
      <c r="E60" s="97">
        <f t="shared" si="4"/>
        <v>0</v>
      </c>
      <c r="F60" s="97">
        <f t="shared" si="11"/>
        <v>0</v>
      </c>
      <c r="G60" s="97"/>
      <c r="H60" s="97"/>
      <c r="I60" s="97"/>
      <c r="J60" s="97"/>
      <c r="K60" s="97"/>
      <c r="L60" s="97"/>
      <c r="M60" s="97"/>
      <c r="N60" s="97"/>
      <c r="O60" s="97"/>
      <c r="P60" s="97">
        <f t="shared" si="14"/>
        <v>0</v>
      </c>
      <c r="Q60" s="97"/>
      <c r="R60" s="97"/>
      <c r="S60" s="97"/>
    </row>
    <row r="61" ht="30" customHeight="1" spans="1:19">
      <c r="A61" s="98"/>
      <c r="B61" s="95" t="s">
        <v>282</v>
      </c>
      <c r="C61" s="101" t="s">
        <v>345</v>
      </c>
      <c r="D61" s="97">
        <f t="shared" si="13"/>
        <v>0</v>
      </c>
      <c r="E61" s="97">
        <f t="shared" si="4"/>
        <v>0</v>
      </c>
      <c r="F61" s="97">
        <f t="shared" si="11"/>
        <v>0</v>
      </c>
      <c r="G61" s="97"/>
      <c r="H61" s="97"/>
      <c r="I61" s="97"/>
      <c r="J61" s="97"/>
      <c r="K61" s="97"/>
      <c r="L61" s="97"/>
      <c r="M61" s="97"/>
      <c r="N61" s="97"/>
      <c r="O61" s="97"/>
      <c r="P61" s="97">
        <f t="shared" si="14"/>
        <v>0</v>
      </c>
      <c r="Q61" s="97"/>
      <c r="R61" s="97"/>
      <c r="S61" s="97"/>
    </row>
    <row r="62" ht="30" customHeight="1" spans="1:19">
      <c r="A62" s="98"/>
      <c r="B62" s="95" t="s">
        <v>292</v>
      </c>
      <c r="C62" s="101" t="s">
        <v>346</v>
      </c>
      <c r="D62" s="97">
        <f t="shared" si="13"/>
        <v>0</v>
      </c>
      <c r="E62" s="97">
        <f t="shared" si="4"/>
        <v>0</v>
      </c>
      <c r="F62" s="97">
        <f t="shared" si="11"/>
        <v>0</v>
      </c>
      <c r="G62" s="97"/>
      <c r="H62" s="97"/>
      <c r="I62" s="97"/>
      <c r="J62" s="97"/>
      <c r="K62" s="97"/>
      <c r="L62" s="97"/>
      <c r="M62" s="97"/>
      <c r="N62" s="97"/>
      <c r="O62" s="97"/>
      <c r="P62" s="97">
        <f t="shared" si="14"/>
        <v>0</v>
      </c>
      <c r="Q62" s="97"/>
      <c r="R62" s="97"/>
      <c r="S62" s="97"/>
    </row>
    <row r="63" ht="30" customHeight="1" spans="1:19">
      <c r="A63" s="102">
        <v>310</v>
      </c>
      <c r="B63" s="102"/>
      <c r="C63" s="102" t="s">
        <v>125</v>
      </c>
      <c r="D63" s="97">
        <f t="shared" ref="D63:S63" si="15">D64</f>
        <v>19.1</v>
      </c>
      <c r="E63" s="97">
        <f t="shared" si="4"/>
        <v>19.1</v>
      </c>
      <c r="F63" s="97">
        <f t="shared" si="11"/>
        <v>19.1</v>
      </c>
      <c r="G63" s="97">
        <f t="shared" si="15"/>
        <v>0</v>
      </c>
      <c r="H63" s="97">
        <f t="shared" si="15"/>
        <v>0</v>
      </c>
      <c r="I63" s="97">
        <f t="shared" si="15"/>
        <v>0</v>
      </c>
      <c r="J63" s="97">
        <f t="shared" si="15"/>
        <v>0</v>
      </c>
      <c r="K63" s="97">
        <f t="shared" si="15"/>
        <v>0</v>
      </c>
      <c r="L63" s="97">
        <f t="shared" si="15"/>
        <v>0</v>
      </c>
      <c r="M63" s="97">
        <f t="shared" si="15"/>
        <v>19.1</v>
      </c>
      <c r="N63" s="97">
        <f t="shared" si="15"/>
        <v>0</v>
      </c>
      <c r="O63" s="97">
        <f t="shared" si="15"/>
        <v>0</v>
      </c>
      <c r="P63" s="97">
        <f t="shared" si="15"/>
        <v>0</v>
      </c>
      <c r="Q63" s="97">
        <f t="shared" si="15"/>
        <v>0</v>
      </c>
      <c r="R63" s="97">
        <f t="shared" si="15"/>
        <v>0</v>
      </c>
      <c r="S63" s="97">
        <f t="shared" si="15"/>
        <v>0</v>
      </c>
    </row>
    <row r="64" ht="30" customHeight="1" spans="1:19">
      <c r="A64" s="102"/>
      <c r="B64" s="95" t="s">
        <v>173</v>
      </c>
      <c r="C64" s="101" t="s">
        <v>347</v>
      </c>
      <c r="D64" s="97">
        <f>E64+P64</f>
        <v>19.1</v>
      </c>
      <c r="E64" s="97">
        <f t="shared" si="4"/>
        <v>19.1</v>
      </c>
      <c r="F64" s="97">
        <f t="shared" si="11"/>
        <v>19.1</v>
      </c>
      <c r="G64" s="103"/>
      <c r="H64" s="103"/>
      <c r="I64" s="103"/>
      <c r="J64" s="103"/>
      <c r="K64" s="103"/>
      <c r="L64" s="103"/>
      <c r="M64" s="108">
        <v>19.1</v>
      </c>
      <c r="N64" s="108"/>
      <c r="O64" s="103"/>
      <c r="P64" s="97">
        <f>S64</f>
        <v>0</v>
      </c>
      <c r="Q64" s="103"/>
      <c r="R64" s="103"/>
      <c r="S64" s="103"/>
    </row>
    <row r="65" ht="43" customHeight="1" spans="1:19">
      <c r="A65" s="115" t="s">
        <v>348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ht="20.1" customHeight="1" spans="1:3">
      <c r="A66" s="117"/>
      <c r="B66" s="117"/>
      <c r="C66" s="117"/>
    </row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</sheetData>
  <mergeCells count="15">
    <mergeCell ref="A1:S1"/>
    <mergeCell ref="D3:S3"/>
    <mergeCell ref="E4:O4"/>
    <mergeCell ref="F5:M5"/>
    <mergeCell ref="A8:C8"/>
    <mergeCell ref="A65:S65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4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workbookViewId="0">
      <selection activeCell="G14" sqref="G1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349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53"/>
      <c r="C2" s="53"/>
      <c r="D2" s="53"/>
      <c r="E2" s="1"/>
      <c r="F2" s="1"/>
      <c r="G2" s="4" t="s">
        <v>350</v>
      </c>
    </row>
    <row r="3" ht="25" customHeight="1" spans="1:7">
      <c r="A3" s="56" t="s">
        <v>351</v>
      </c>
      <c r="B3" s="56"/>
      <c r="C3" s="56"/>
      <c r="D3" s="56"/>
      <c r="E3" s="54" t="s">
        <v>352</v>
      </c>
      <c r="F3" s="55"/>
      <c r="G3" s="57"/>
    </row>
    <row r="4" ht="25" customHeight="1" spans="1:7">
      <c r="A4" s="58" t="s">
        <v>128</v>
      </c>
      <c r="B4" s="58" t="s">
        <v>129</v>
      </c>
      <c r="C4" s="58" t="s">
        <v>130</v>
      </c>
      <c r="D4" s="58" t="s">
        <v>353</v>
      </c>
      <c r="E4" s="8" t="s">
        <v>121</v>
      </c>
      <c r="F4" s="8" t="s">
        <v>115</v>
      </c>
      <c r="G4" s="8" t="s">
        <v>116</v>
      </c>
    </row>
    <row r="5" ht="25" customHeight="1" spans="1:7">
      <c r="A5" s="58" t="s">
        <v>138</v>
      </c>
      <c r="B5" s="58" t="s">
        <v>139</v>
      </c>
      <c r="C5" s="58" t="s">
        <v>140</v>
      </c>
      <c r="D5" s="58" t="s">
        <v>141</v>
      </c>
      <c r="E5" s="58" t="s">
        <v>142</v>
      </c>
      <c r="F5" s="58" t="s">
        <v>143</v>
      </c>
      <c r="G5" s="58" t="s">
        <v>144</v>
      </c>
    </row>
    <row r="6" ht="25" customHeight="1" spans="1:7">
      <c r="A6" s="70"/>
      <c r="B6" s="70"/>
      <c r="C6" s="70"/>
      <c r="D6" s="70" t="s">
        <v>110</v>
      </c>
      <c r="E6" s="29">
        <v>46</v>
      </c>
      <c r="F6" s="29">
        <v>46</v>
      </c>
      <c r="G6" s="29"/>
    </row>
    <row r="7" ht="25" customHeight="1" spans="1:7">
      <c r="A7" s="70" t="s">
        <v>354</v>
      </c>
      <c r="B7" s="70"/>
      <c r="C7" s="70"/>
      <c r="D7" s="71" t="s">
        <v>355</v>
      </c>
      <c r="E7" s="29">
        <v>46</v>
      </c>
      <c r="F7" s="29">
        <v>46</v>
      </c>
      <c r="G7" s="29"/>
    </row>
    <row r="8" ht="25" customHeight="1" spans="1:7">
      <c r="A8" s="70"/>
      <c r="B8" s="70" t="s">
        <v>356</v>
      </c>
      <c r="C8" s="70"/>
      <c r="D8" s="71" t="s">
        <v>357</v>
      </c>
      <c r="E8" s="29">
        <v>46</v>
      </c>
      <c r="F8" s="29">
        <v>46</v>
      </c>
      <c r="G8" s="29"/>
    </row>
    <row r="9" ht="29" customHeight="1" spans="1:7">
      <c r="A9" s="70"/>
      <c r="B9" s="70"/>
      <c r="C9" s="70" t="s">
        <v>173</v>
      </c>
      <c r="D9" s="71" t="s">
        <v>358</v>
      </c>
      <c r="E9" s="29">
        <v>46</v>
      </c>
      <c r="F9" s="29">
        <v>46</v>
      </c>
      <c r="G9" s="29"/>
    </row>
    <row r="10" ht="25" customHeight="1" spans="4:4">
      <c r="D10" s="72"/>
    </row>
    <row r="11" ht="25" customHeight="1"/>
    <row r="12" ht="25" customHeight="1"/>
    <row r="13" ht="25" customHeight="1"/>
    <row r="14" ht="25" customHeight="1"/>
    <row r="15" ht="25" customHeight="1"/>
    <row r="16" ht="25" customHeight="1"/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E114"/>
  <sheetViews>
    <sheetView zoomScale="85" zoomScaleNormal="85" topLeftCell="A76" workbookViewId="0">
      <selection activeCell="S21" sqref="S21"/>
    </sheetView>
  </sheetViews>
  <sheetFormatPr defaultColWidth="8" defaultRowHeight="14.25" customHeight="1"/>
  <cols>
    <col min="1" max="1" width="5.125" style="53"/>
    <col min="2" max="2" width="6.25" style="53" customWidth="1"/>
    <col min="3" max="3" width="21.7583333333333" style="53" customWidth="1"/>
    <col min="4" max="4" width="8.375" style="1"/>
    <col min="5" max="6" width="9" style="1"/>
    <col min="7" max="7" width="5.25" style="1"/>
    <col min="8" max="9" width="9" style="1"/>
    <col min="10" max="10" width="5.125" style="53"/>
    <col min="11" max="11" width="5.5" style="53"/>
    <col min="12" max="12" width="38.5" style="53"/>
    <col min="13" max="13" width="8.375" style="1"/>
    <col min="14" max="15" width="9" style="1"/>
    <col min="16" max="16" width="5.25" style="1"/>
    <col min="17" max="17" width="9" style="1"/>
    <col min="18" max="18" width="10" style="1"/>
    <col min="19" max="16384" width="8" style="32"/>
  </cols>
  <sheetData>
    <row r="1" ht="13.5" spans="18:31">
      <c r="R1" s="27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39" customHeight="1" spans="1:31">
      <c r="A2" s="3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ht="19.5" customHeight="1" spans="1:18">
      <c r="A3" s="4" t="s">
        <v>1</v>
      </c>
      <c r="R3" s="28" t="s">
        <v>2</v>
      </c>
    </row>
    <row r="4" ht="19.5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6" t="s">
        <v>360</v>
      </c>
      <c r="B5" s="56"/>
      <c r="C5" s="56"/>
      <c r="D5" s="54" t="s">
        <v>254</v>
      </c>
      <c r="E5" s="55"/>
      <c r="F5" s="57"/>
      <c r="G5" s="54" t="s">
        <v>361</v>
      </c>
      <c r="H5" s="55"/>
      <c r="I5" s="57"/>
      <c r="J5" s="56" t="s">
        <v>362</v>
      </c>
      <c r="K5" s="56"/>
      <c r="L5" s="56"/>
      <c r="M5" s="54" t="s">
        <v>254</v>
      </c>
      <c r="N5" s="55"/>
      <c r="O5" s="57"/>
      <c r="P5" s="54" t="s">
        <v>361</v>
      </c>
      <c r="Q5" s="55"/>
      <c r="R5" s="57"/>
    </row>
    <row r="6" ht="17.25" customHeight="1" spans="1:18">
      <c r="A6" s="58" t="s">
        <v>128</v>
      </c>
      <c r="B6" s="58" t="s">
        <v>129</v>
      </c>
      <c r="C6" s="58" t="s">
        <v>353</v>
      </c>
      <c r="D6" s="8" t="s">
        <v>126</v>
      </c>
      <c r="E6" s="8" t="s">
        <v>115</v>
      </c>
      <c r="F6" s="8" t="s">
        <v>116</v>
      </c>
      <c r="G6" s="8" t="s">
        <v>126</v>
      </c>
      <c r="H6" s="8" t="s">
        <v>115</v>
      </c>
      <c r="I6" s="8" t="s">
        <v>116</v>
      </c>
      <c r="J6" s="58" t="s">
        <v>128</v>
      </c>
      <c r="K6" s="58" t="s">
        <v>129</v>
      </c>
      <c r="L6" s="58" t="s">
        <v>353</v>
      </c>
      <c r="M6" s="8" t="s">
        <v>126</v>
      </c>
      <c r="N6" s="8" t="s">
        <v>115</v>
      </c>
      <c r="O6" s="8" t="s">
        <v>116</v>
      </c>
      <c r="P6" s="8" t="s">
        <v>126</v>
      </c>
      <c r="Q6" s="8" t="s">
        <v>115</v>
      </c>
      <c r="R6" s="8" t="s">
        <v>116</v>
      </c>
    </row>
    <row r="7" ht="13.5" spans="1:18">
      <c r="A7" s="58" t="s">
        <v>138</v>
      </c>
      <c r="B7" s="58" t="s">
        <v>139</v>
      </c>
      <c r="C7" s="58" t="s">
        <v>140</v>
      </c>
      <c r="D7" s="58" t="s">
        <v>141</v>
      </c>
      <c r="E7" s="58" t="s">
        <v>142</v>
      </c>
      <c r="F7" s="58" t="s">
        <v>143</v>
      </c>
      <c r="G7" s="58" t="s">
        <v>144</v>
      </c>
      <c r="H7" s="58" t="s">
        <v>145</v>
      </c>
      <c r="I7" s="58" t="s">
        <v>146</v>
      </c>
      <c r="J7" s="58" t="s">
        <v>147</v>
      </c>
      <c r="K7" s="58" t="s">
        <v>148</v>
      </c>
      <c r="L7" s="58" t="s">
        <v>149</v>
      </c>
      <c r="M7" s="58" t="s">
        <v>150</v>
      </c>
      <c r="N7" s="58" t="s">
        <v>151</v>
      </c>
      <c r="O7" s="58" t="s">
        <v>152</v>
      </c>
      <c r="P7" s="58" t="s">
        <v>153</v>
      </c>
      <c r="Q7" s="58" t="s">
        <v>154</v>
      </c>
      <c r="R7" s="58" t="s">
        <v>155</v>
      </c>
    </row>
    <row r="8" ht="13.5" spans="1:18">
      <c r="A8" s="59" t="s">
        <v>363</v>
      </c>
      <c r="B8" s="60" t="s">
        <v>364</v>
      </c>
      <c r="C8" s="61" t="s">
        <v>365</v>
      </c>
      <c r="D8" s="62">
        <f t="shared" ref="D8:D71" si="0">E8+F8</f>
        <v>918.73</v>
      </c>
      <c r="E8" s="62">
        <f>SUM(E9:E12)</f>
        <v>918.73</v>
      </c>
      <c r="F8" s="62"/>
      <c r="G8" s="62"/>
      <c r="H8" s="62"/>
      <c r="I8" s="62"/>
      <c r="J8" s="59" t="s">
        <v>366</v>
      </c>
      <c r="K8" s="59" t="s">
        <v>364</v>
      </c>
      <c r="L8" s="61" t="s">
        <v>122</v>
      </c>
      <c r="M8" s="62">
        <f t="shared" ref="M8:M71" si="1">N8+O8</f>
        <v>918.73</v>
      </c>
      <c r="N8" s="62">
        <f>SUM(N9:N21)</f>
        <v>918.73</v>
      </c>
      <c r="O8" s="62"/>
      <c r="P8" s="62"/>
      <c r="Q8" s="62"/>
      <c r="R8" s="62"/>
    </row>
    <row r="9" spans="1:18">
      <c r="A9" s="60"/>
      <c r="B9" s="60" t="s">
        <v>268</v>
      </c>
      <c r="C9" s="63" t="s">
        <v>367</v>
      </c>
      <c r="D9" s="62">
        <f t="shared" si="0"/>
        <v>612.35</v>
      </c>
      <c r="E9" s="62">
        <f>N9+N10+N11+N13</f>
        <v>612.35</v>
      </c>
      <c r="F9" s="62"/>
      <c r="G9" s="62"/>
      <c r="H9" s="62"/>
      <c r="I9" s="62"/>
      <c r="J9" s="60"/>
      <c r="K9" s="60" t="s">
        <v>268</v>
      </c>
      <c r="L9" s="63" t="s">
        <v>368</v>
      </c>
      <c r="M9" s="62">
        <f t="shared" si="1"/>
        <v>230.93</v>
      </c>
      <c r="N9" s="64">
        <v>230.93</v>
      </c>
      <c r="O9" s="62"/>
      <c r="P9" s="62"/>
      <c r="Q9" s="62"/>
      <c r="R9" s="62"/>
    </row>
    <row r="10" spans="1:18">
      <c r="A10" s="60"/>
      <c r="B10" s="60" t="s">
        <v>270</v>
      </c>
      <c r="C10" s="63" t="s">
        <v>369</v>
      </c>
      <c r="D10" s="62">
        <f t="shared" si="0"/>
        <v>111.93</v>
      </c>
      <c r="E10" s="62">
        <f>N14+N18</f>
        <v>111.93</v>
      </c>
      <c r="F10" s="62"/>
      <c r="G10" s="62"/>
      <c r="H10" s="62"/>
      <c r="I10" s="62"/>
      <c r="J10" s="60"/>
      <c r="K10" s="60" t="s">
        <v>270</v>
      </c>
      <c r="L10" s="63" t="s">
        <v>370</v>
      </c>
      <c r="M10" s="62">
        <f t="shared" si="1"/>
        <v>298.64</v>
      </c>
      <c r="N10" s="64">
        <f>340.88-42.24</f>
        <v>298.64</v>
      </c>
      <c r="O10" s="62"/>
      <c r="P10" s="62"/>
      <c r="Q10" s="62"/>
      <c r="R10" s="62"/>
    </row>
    <row r="11" spans="1:18">
      <c r="A11" s="60"/>
      <c r="B11" s="60" t="s">
        <v>272</v>
      </c>
      <c r="C11" s="63" t="s">
        <v>245</v>
      </c>
      <c r="D11" s="62">
        <f t="shared" si="0"/>
        <v>63.16</v>
      </c>
      <c r="E11" s="62">
        <f>N19</f>
        <v>63.16</v>
      </c>
      <c r="F11" s="62"/>
      <c r="G11" s="62"/>
      <c r="H11" s="62"/>
      <c r="I11" s="62"/>
      <c r="J11" s="60"/>
      <c r="K11" s="60" t="s">
        <v>272</v>
      </c>
      <c r="L11" s="63" t="s">
        <v>371</v>
      </c>
      <c r="M11" s="62">
        <f t="shared" si="1"/>
        <v>18.66</v>
      </c>
      <c r="N11" s="64">
        <v>18.66</v>
      </c>
      <c r="O11" s="62"/>
      <c r="P11" s="62"/>
      <c r="Q11" s="62"/>
      <c r="R11" s="62"/>
    </row>
    <row r="12" spans="1:18">
      <c r="A12" s="60"/>
      <c r="B12" s="60" t="s">
        <v>292</v>
      </c>
      <c r="C12" s="63" t="s">
        <v>372</v>
      </c>
      <c r="D12" s="62">
        <f t="shared" si="0"/>
        <v>131.29</v>
      </c>
      <c r="E12" s="62">
        <f>N21</f>
        <v>131.29</v>
      </c>
      <c r="F12" s="62"/>
      <c r="G12" s="62"/>
      <c r="H12" s="62"/>
      <c r="I12" s="62"/>
      <c r="J12" s="60"/>
      <c r="K12" s="60" t="s">
        <v>274</v>
      </c>
      <c r="L12" s="63" t="s">
        <v>373</v>
      </c>
      <c r="M12" s="62">
        <f t="shared" si="1"/>
        <v>0</v>
      </c>
      <c r="N12" s="64"/>
      <c r="O12" s="62"/>
      <c r="P12" s="62"/>
      <c r="Q12" s="62"/>
      <c r="R12" s="62"/>
    </row>
    <row r="13" spans="1:18">
      <c r="A13" s="59" t="s">
        <v>374</v>
      </c>
      <c r="B13" s="59" t="s">
        <v>364</v>
      </c>
      <c r="C13" s="61" t="s">
        <v>375</v>
      </c>
      <c r="D13" s="62">
        <f t="shared" si="0"/>
        <v>284.85</v>
      </c>
      <c r="E13" s="62">
        <f>SUM(E14:E23)</f>
        <v>184.85</v>
      </c>
      <c r="F13" s="62">
        <v>100</v>
      </c>
      <c r="G13" s="62"/>
      <c r="H13" s="62"/>
      <c r="I13" s="62"/>
      <c r="J13" s="60"/>
      <c r="K13" s="60" t="s">
        <v>276</v>
      </c>
      <c r="L13" s="63" t="s">
        <v>376</v>
      </c>
      <c r="M13" s="62">
        <f t="shared" si="1"/>
        <v>64.12</v>
      </c>
      <c r="N13" s="64">
        <v>64.12</v>
      </c>
      <c r="O13" s="62"/>
      <c r="P13" s="62"/>
      <c r="Q13" s="62"/>
      <c r="R13" s="62"/>
    </row>
    <row r="14" spans="1:18">
      <c r="A14" s="60"/>
      <c r="B14" s="60" t="s">
        <v>268</v>
      </c>
      <c r="C14" s="63" t="s">
        <v>377</v>
      </c>
      <c r="D14" s="62">
        <f t="shared" si="0"/>
        <v>169.07</v>
      </c>
      <c r="E14" s="62">
        <f>N23+N27+N28+N29+M47</f>
        <v>169.07</v>
      </c>
      <c r="F14" s="62"/>
      <c r="G14" s="62"/>
      <c r="H14" s="62"/>
      <c r="I14" s="62"/>
      <c r="J14" s="60"/>
      <c r="K14" s="60" t="s">
        <v>278</v>
      </c>
      <c r="L14" s="63" t="s">
        <v>378</v>
      </c>
      <c r="M14" s="62">
        <f t="shared" si="1"/>
        <v>110.43</v>
      </c>
      <c r="N14" s="64">
        <v>110.43</v>
      </c>
      <c r="O14" s="62"/>
      <c r="P14" s="62"/>
      <c r="Q14" s="62"/>
      <c r="R14" s="62"/>
    </row>
    <row r="15" spans="1:18">
      <c r="A15" s="60"/>
      <c r="B15" s="60" t="s">
        <v>270</v>
      </c>
      <c r="C15" s="63" t="s">
        <v>379</v>
      </c>
      <c r="D15" s="62">
        <f t="shared" si="0"/>
        <v>1</v>
      </c>
      <c r="E15" s="62">
        <f>N36</f>
        <v>1</v>
      </c>
      <c r="F15" s="62"/>
      <c r="G15" s="62"/>
      <c r="H15" s="62"/>
      <c r="I15" s="62"/>
      <c r="J15" s="60"/>
      <c r="K15" s="60" t="s">
        <v>280</v>
      </c>
      <c r="L15" s="63" t="s">
        <v>380</v>
      </c>
      <c r="M15" s="62">
        <f t="shared" si="1"/>
        <v>0</v>
      </c>
      <c r="N15" s="64"/>
      <c r="O15" s="62"/>
      <c r="P15" s="62"/>
      <c r="Q15" s="62"/>
      <c r="R15" s="62"/>
    </row>
    <row r="16" spans="1:18">
      <c r="A16" s="60"/>
      <c r="B16" s="60" t="s">
        <v>272</v>
      </c>
      <c r="C16" s="63" t="s">
        <v>381</v>
      </c>
      <c r="D16" s="62">
        <f t="shared" si="0"/>
        <v>2</v>
      </c>
      <c r="E16" s="62">
        <f>N37</f>
        <v>2</v>
      </c>
      <c r="F16" s="62"/>
      <c r="G16" s="62"/>
      <c r="H16" s="62"/>
      <c r="I16" s="62"/>
      <c r="J16" s="60"/>
      <c r="K16" s="60" t="s">
        <v>282</v>
      </c>
      <c r="L16" s="63" t="s">
        <v>382</v>
      </c>
      <c r="M16" s="62">
        <f t="shared" si="1"/>
        <v>0</v>
      </c>
      <c r="N16" s="64"/>
      <c r="O16" s="62"/>
      <c r="P16" s="62"/>
      <c r="Q16" s="62"/>
      <c r="R16" s="62"/>
    </row>
    <row r="17" spans="1:18">
      <c r="A17" s="60"/>
      <c r="B17" s="60" t="s">
        <v>297</v>
      </c>
      <c r="C17" s="63" t="s">
        <v>383</v>
      </c>
      <c r="D17" s="62">
        <f t="shared" si="0"/>
        <v>0</v>
      </c>
      <c r="E17" s="62"/>
      <c r="F17" s="62"/>
      <c r="G17" s="62"/>
      <c r="H17" s="62"/>
      <c r="I17" s="62"/>
      <c r="J17" s="60"/>
      <c r="K17" s="60" t="s">
        <v>284</v>
      </c>
      <c r="L17" s="63" t="s">
        <v>384</v>
      </c>
      <c r="M17" s="62">
        <f t="shared" si="1"/>
        <v>0</v>
      </c>
      <c r="N17" s="64"/>
      <c r="O17" s="62"/>
      <c r="P17" s="62"/>
      <c r="Q17" s="62"/>
      <c r="R17" s="62"/>
    </row>
    <row r="18" spans="1:18">
      <c r="A18" s="60"/>
      <c r="B18" s="60" t="s">
        <v>299</v>
      </c>
      <c r="C18" s="63" t="s">
        <v>385</v>
      </c>
      <c r="D18" s="62">
        <f t="shared" si="0"/>
        <v>2</v>
      </c>
      <c r="E18" s="62">
        <f>N42</f>
        <v>2</v>
      </c>
      <c r="F18" s="62"/>
      <c r="G18" s="62"/>
      <c r="H18" s="62"/>
      <c r="I18" s="62"/>
      <c r="J18" s="60"/>
      <c r="K18" s="60" t="s">
        <v>286</v>
      </c>
      <c r="L18" s="63" t="s">
        <v>386</v>
      </c>
      <c r="M18" s="62">
        <f t="shared" si="1"/>
        <v>1.5</v>
      </c>
      <c r="N18" s="64">
        <v>1.5</v>
      </c>
      <c r="O18" s="62"/>
      <c r="P18" s="62"/>
      <c r="Q18" s="62"/>
      <c r="R18" s="62"/>
    </row>
    <row r="19" spans="1:18">
      <c r="A19" s="60"/>
      <c r="B19" s="60" t="s">
        <v>274</v>
      </c>
      <c r="C19" s="63" t="s">
        <v>387</v>
      </c>
      <c r="D19" s="62">
        <f t="shared" si="0"/>
        <v>2</v>
      </c>
      <c r="E19" s="62">
        <f>N38</f>
        <v>2</v>
      </c>
      <c r="F19" s="62"/>
      <c r="G19" s="62"/>
      <c r="H19" s="62"/>
      <c r="I19" s="62"/>
      <c r="J19" s="60"/>
      <c r="K19" s="60" t="s">
        <v>288</v>
      </c>
      <c r="L19" s="63" t="s">
        <v>245</v>
      </c>
      <c r="M19" s="62">
        <f t="shared" si="1"/>
        <v>63.16</v>
      </c>
      <c r="N19" s="64">
        <v>63.16</v>
      </c>
      <c r="O19" s="62"/>
      <c r="P19" s="62"/>
      <c r="Q19" s="62"/>
      <c r="R19" s="62"/>
    </row>
    <row r="20" spans="1:18">
      <c r="A20" s="60"/>
      <c r="B20" s="60" t="s">
        <v>276</v>
      </c>
      <c r="C20" s="63" t="s">
        <v>388</v>
      </c>
      <c r="D20" s="62">
        <f t="shared" si="0"/>
        <v>0</v>
      </c>
      <c r="E20" s="62"/>
      <c r="F20" s="62"/>
      <c r="G20" s="62"/>
      <c r="H20" s="62"/>
      <c r="I20" s="62"/>
      <c r="J20" s="60"/>
      <c r="K20" s="60" t="s">
        <v>290</v>
      </c>
      <c r="L20" s="63" t="s">
        <v>389</v>
      </c>
      <c r="M20" s="62">
        <f t="shared" si="1"/>
        <v>0</v>
      </c>
      <c r="N20" s="64"/>
      <c r="O20" s="62"/>
      <c r="P20" s="62"/>
      <c r="Q20" s="62"/>
      <c r="R20" s="62"/>
    </row>
    <row r="21" spans="1:18">
      <c r="A21" s="60"/>
      <c r="B21" s="60" t="s">
        <v>278</v>
      </c>
      <c r="C21" s="63" t="s">
        <v>390</v>
      </c>
      <c r="D21" s="62">
        <f t="shared" si="0"/>
        <v>6.8</v>
      </c>
      <c r="E21" s="62">
        <f>N46</f>
        <v>6.8</v>
      </c>
      <c r="F21" s="62"/>
      <c r="G21" s="62"/>
      <c r="H21" s="62"/>
      <c r="I21" s="62"/>
      <c r="J21" s="60"/>
      <c r="K21" s="60" t="s">
        <v>292</v>
      </c>
      <c r="L21" s="63" t="s">
        <v>372</v>
      </c>
      <c r="M21" s="62">
        <f t="shared" si="1"/>
        <v>131.29</v>
      </c>
      <c r="N21" s="64">
        <v>131.29</v>
      </c>
      <c r="O21" s="62"/>
      <c r="P21" s="62"/>
      <c r="Q21" s="62"/>
      <c r="R21" s="62"/>
    </row>
    <row r="22" ht="13.5" spans="1:18">
      <c r="A22" s="60"/>
      <c r="B22" s="60" t="s">
        <v>280</v>
      </c>
      <c r="C22" s="63" t="s">
        <v>391</v>
      </c>
      <c r="D22" s="62">
        <f t="shared" si="0"/>
        <v>100</v>
      </c>
      <c r="E22" s="62"/>
      <c r="F22" s="62">
        <v>100</v>
      </c>
      <c r="G22" s="62"/>
      <c r="H22" s="62"/>
      <c r="I22" s="62"/>
      <c r="J22" s="59" t="s">
        <v>392</v>
      </c>
      <c r="K22" s="59" t="s">
        <v>364</v>
      </c>
      <c r="L22" s="61" t="s">
        <v>123</v>
      </c>
      <c r="M22" s="62">
        <f t="shared" si="1"/>
        <v>284.85</v>
      </c>
      <c r="N22" s="62">
        <f>SUM(N23:N49)</f>
        <v>184.85</v>
      </c>
      <c r="O22" s="62">
        <v>100</v>
      </c>
      <c r="P22" s="62"/>
      <c r="Q22" s="62"/>
      <c r="R22" s="62"/>
    </row>
    <row r="23" spans="1:18">
      <c r="A23" s="60"/>
      <c r="B23" s="60" t="s">
        <v>292</v>
      </c>
      <c r="C23" s="63" t="s">
        <v>393</v>
      </c>
      <c r="D23" s="62">
        <f t="shared" si="0"/>
        <v>1.98</v>
      </c>
      <c r="E23" s="62">
        <f>N49</f>
        <v>1.98</v>
      </c>
      <c r="F23" s="62"/>
      <c r="G23" s="62"/>
      <c r="H23" s="62"/>
      <c r="I23" s="62"/>
      <c r="J23" s="60"/>
      <c r="K23" s="60" t="s">
        <v>268</v>
      </c>
      <c r="L23" s="63" t="s">
        <v>394</v>
      </c>
      <c r="M23" s="62">
        <f t="shared" si="1"/>
        <v>103.83</v>
      </c>
      <c r="N23" s="64">
        <f>112.13-6.8-1.5</f>
        <v>103.83</v>
      </c>
      <c r="O23" s="62"/>
      <c r="P23" s="62"/>
      <c r="Q23" s="62"/>
      <c r="R23" s="62"/>
    </row>
    <row r="24" spans="1:18">
      <c r="A24" s="59" t="s">
        <v>395</v>
      </c>
      <c r="B24" s="59" t="s">
        <v>364</v>
      </c>
      <c r="C24" s="61" t="s">
        <v>396</v>
      </c>
      <c r="D24" s="62">
        <f t="shared" si="0"/>
        <v>0</v>
      </c>
      <c r="E24" s="62">
        <f>SUM(E25:E31)</f>
        <v>0</v>
      </c>
      <c r="F24" s="62"/>
      <c r="G24" s="62"/>
      <c r="H24" s="62"/>
      <c r="I24" s="62"/>
      <c r="J24" s="60"/>
      <c r="K24" s="60" t="s">
        <v>270</v>
      </c>
      <c r="L24" s="63" t="s">
        <v>397</v>
      </c>
      <c r="M24" s="62">
        <f t="shared" si="1"/>
        <v>0</v>
      </c>
      <c r="N24" s="64"/>
      <c r="O24" s="62"/>
      <c r="P24" s="62"/>
      <c r="Q24" s="62"/>
      <c r="R24" s="62"/>
    </row>
    <row r="25" spans="1:18">
      <c r="A25" s="60"/>
      <c r="B25" s="60" t="s">
        <v>268</v>
      </c>
      <c r="C25" s="63" t="s">
        <v>398</v>
      </c>
      <c r="D25" s="62">
        <f t="shared" si="0"/>
        <v>0</v>
      </c>
      <c r="E25" s="62"/>
      <c r="F25" s="62"/>
      <c r="G25" s="62"/>
      <c r="H25" s="62"/>
      <c r="I25" s="62"/>
      <c r="J25" s="60"/>
      <c r="K25" s="60" t="s">
        <v>272</v>
      </c>
      <c r="L25" s="63" t="s">
        <v>399</v>
      </c>
      <c r="M25" s="62">
        <f t="shared" si="1"/>
        <v>0</v>
      </c>
      <c r="N25" s="64"/>
      <c r="O25" s="62"/>
      <c r="P25" s="62"/>
      <c r="Q25" s="62"/>
      <c r="R25" s="62"/>
    </row>
    <row r="26" spans="1:18">
      <c r="A26" s="60"/>
      <c r="B26" s="60" t="s">
        <v>270</v>
      </c>
      <c r="C26" s="63" t="s">
        <v>400</v>
      </c>
      <c r="D26" s="62">
        <f t="shared" si="0"/>
        <v>0</v>
      </c>
      <c r="E26" s="62"/>
      <c r="F26" s="62"/>
      <c r="G26" s="62"/>
      <c r="H26" s="62"/>
      <c r="I26" s="62"/>
      <c r="J26" s="60"/>
      <c r="K26" s="60" t="s">
        <v>297</v>
      </c>
      <c r="L26" s="63" t="s">
        <v>401</v>
      </c>
      <c r="M26" s="62">
        <f t="shared" si="1"/>
        <v>0</v>
      </c>
      <c r="N26" s="64"/>
      <c r="O26" s="62"/>
      <c r="P26" s="62"/>
      <c r="Q26" s="62"/>
      <c r="R26" s="62"/>
    </row>
    <row r="27" spans="1:18">
      <c r="A27" s="60"/>
      <c r="B27" s="60" t="s">
        <v>272</v>
      </c>
      <c r="C27" s="63" t="s">
        <v>402</v>
      </c>
      <c r="D27" s="62">
        <f t="shared" si="0"/>
        <v>0</v>
      </c>
      <c r="E27" s="62"/>
      <c r="F27" s="62"/>
      <c r="G27" s="62"/>
      <c r="H27" s="62"/>
      <c r="I27" s="62"/>
      <c r="J27" s="60"/>
      <c r="K27" s="60" t="s">
        <v>299</v>
      </c>
      <c r="L27" s="63" t="s">
        <v>403</v>
      </c>
      <c r="M27" s="62">
        <f t="shared" si="1"/>
        <v>1</v>
      </c>
      <c r="N27" s="64">
        <v>1</v>
      </c>
      <c r="O27" s="62"/>
      <c r="P27" s="62"/>
      <c r="Q27" s="62"/>
      <c r="R27" s="62"/>
    </row>
    <row r="28" spans="1:18">
      <c r="A28" s="60"/>
      <c r="B28" s="60" t="s">
        <v>299</v>
      </c>
      <c r="C28" s="63" t="s">
        <v>404</v>
      </c>
      <c r="D28" s="62">
        <f t="shared" si="0"/>
        <v>0</v>
      </c>
      <c r="E28" s="62"/>
      <c r="F28" s="62"/>
      <c r="G28" s="62"/>
      <c r="H28" s="62"/>
      <c r="I28" s="62"/>
      <c r="J28" s="60"/>
      <c r="K28" s="60" t="s">
        <v>274</v>
      </c>
      <c r="L28" s="63" t="s">
        <v>405</v>
      </c>
      <c r="M28" s="62">
        <f t="shared" si="1"/>
        <v>5</v>
      </c>
      <c r="N28" s="64">
        <v>5</v>
      </c>
      <c r="O28" s="62"/>
      <c r="P28" s="62"/>
      <c r="Q28" s="62"/>
      <c r="R28" s="62"/>
    </row>
    <row r="29" spans="1:18">
      <c r="A29" s="60"/>
      <c r="B29" s="60" t="s">
        <v>274</v>
      </c>
      <c r="C29" s="63" t="s">
        <v>406</v>
      </c>
      <c r="D29" s="62">
        <f t="shared" si="0"/>
        <v>0</v>
      </c>
      <c r="E29" s="62"/>
      <c r="F29" s="62"/>
      <c r="G29" s="62"/>
      <c r="H29" s="62"/>
      <c r="I29" s="62"/>
      <c r="J29" s="60"/>
      <c r="K29" s="60" t="s">
        <v>276</v>
      </c>
      <c r="L29" s="63" t="s">
        <v>407</v>
      </c>
      <c r="M29" s="62">
        <f t="shared" si="1"/>
        <v>17</v>
      </c>
      <c r="N29" s="64">
        <v>17</v>
      </c>
      <c r="O29" s="62"/>
      <c r="P29" s="62"/>
      <c r="Q29" s="62"/>
      <c r="R29" s="62"/>
    </row>
    <row r="30" spans="1:18">
      <c r="A30" s="60"/>
      <c r="B30" s="60" t="s">
        <v>276</v>
      </c>
      <c r="C30" s="63" t="s">
        <v>408</v>
      </c>
      <c r="D30" s="62">
        <f t="shared" si="0"/>
        <v>0</v>
      </c>
      <c r="E30" s="62"/>
      <c r="F30" s="62"/>
      <c r="G30" s="62"/>
      <c r="H30" s="62"/>
      <c r="I30" s="62"/>
      <c r="J30" s="60"/>
      <c r="K30" s="60" t="s">
        <v>278</v>
      </c>
      <c r="L30" s="63" t="s">
        <v>409</v>
      </c>
      <c r="M30" s="62">
        <f t="shared" si="1"/>
        <v>0</v>
      </c>
      <c r="N30" s="64"/>
      <c r="O30" s="62"/>
      <c r="P30" s="62"/>
      <c r="Q30" s="62"/>
      <c r="R30" s="62"/>
    </row>
    <row r="31" spans="1:18">
      <c r="A31" s="60"/>
      <c r="B31" s="60" t="s">
        <v>292</v>
      </c>
      <c r="C31" s="63" t="s">
        <v>125</v>
      </c>
      <c r="D31" s="62">
        <f t="shared" si="0"/>
        <v>0</v>
      </c>
      <c r="E31" s="62"/>
      <c r="F31" s="62"/>
      <c r="G31" s="62"/>
      <c r="H31" s="62"/>
      <c r="I31" s="62"/>
      <c r="J31" s="60"/>
      <c r="K31" s="60" t="s">
        <v>280</v>
      </c>
      <c r="L31" s="63" t="s">
        <v>410</v>
      </c>
      <c r="M31" s="62">
        <f t="shared" si="1"/>
        <v>0</v>
      </c>
      <c r="N31" s="64"/>
      <c r="O31" s="62"/>
      <c r="P31" s="62"/>
      <c r="Q31" s="62"/>
      <c r="R31" s="62"/>
    </row>
    <row r="32" spans="1:18">
      <c r="A32" s="59" t="s">
        <v>411</v>
      </c>
      <c r="B32" s="59" t="s">
        <v>364</v>
      </c>
      <c r="C32" s="61" t="s">
        <v>412</v>
      </c>
      <c r="D32" s="62">
        <f t="shared" si="0"/>
        <v>0</v>
      </c>
      <c r="E32" s="62"/>
      <c r="F32" s="62"/>
      <c r="G32" s="62"/>
      <c r="H32" s="62"/>
      <c r="I32" s="62"/>
      <c r="J32" s="60"/>
      <c r="K32" s="60" t="s">
        <v>284</v>
      </c>
      <c r="L32" s="63" t="s">
        <v>413</v>
      </c>
      <c r="M32" s="62">
        <f t="shared" si="1"/>
        <v>0</v>
      </c>
      <c r="N32" s="64"/>
      <c r="O32" s="62"/>
      <c r="P32" s="62"/>
      <c r="Q32" s="62"/>
      <c r="R32" s="62"/>
    </row>
    <row r="33" spans="1:18">
      <c r="A33" s="60"/>
      <c r="B33" s="60" t="s">
        <v>268</v>
      </c>
      <c r="C33" s="63" t="s">
        <v>398</v>
      </c>
      <c r="D33" s="62">
        <f t="shared" si="0"/>
        <v>0</v>
      </c>
      <c r="E33" s="62"/>
      <c r="F33" s="62"/>
      <c r="G33" s="62"/>
      <c r="H33" s="62"/>
      <c r="I33" s="62"/>
      <c r="J33" s="60"/>
      <c r="K33" s="60" t="s">
        <v>286</v>
      </c>
      <c r="L33" s="63" t="s">
        <v>388</v>
      </c>
      <c r="M33" s="62">
        <f t="shared" si="1"/>
        <v>0</v>
      </c>
      <c r="N33" s="64"/>
      <c r="O33" s="62"/>
      <c r="P33" s="62"/>
      <c r="Q33" s="62"/>
      <c r="R33" s="62"/>
    </row>
    <row r="34" spans="1:18">
      <c r="A34" s="60"/>
      <c r="B34" s="60" t="s">
        <v>270</v>
      </c>
      <c r="C34" s="63" t="s">
        <v>400</v>
      </c>
      <c r="D34" s="62">
        <f t="shared" si="0"/>
        <v>0</v>
      </c>
      <c r="E34" s="62"/>
      <c r="F34" s="62"/>
      <c r="G34" s="62"/>
      <c r="H34" s="62"/>
      <c r="I34" s="62"/>
      <c r="J34" s="60"/>
      <c r="K34" s="60" t="s">
        <v>288</v>
      </c>
      <c r="L34" s="63" t="s">
        <v>391</v>
      </c>
      <c r="M34" s="62">
        <f t="shared" si="1"/>
        <v>100</v>
      </c>
      <c r="N34" s="64"/>
      <c r="O34" s="62">
        <v>100</v>
      </c>
      <c r="P34" s="62"/>
      <c r="Q34" s="62"/>
      <c r="R34" s="62"/>
    </row>
    <row r="35" spans="1:18">
      <c r="A35" s="60"/>
      <c r="B35" s="60" t="s">
        <v>272</v>
      </c>
      <c r="C35" s="63" t="s">
        <v>402</v>
      </c>
      <c r="D35" s="62">
        <f t="shared" si="0"/>
        <v>0</v>
      </c>
      <c r="E35" s="62"/>
      <c r="F35" s="62"/>
      <c r="G35" s="62"/>
      <c r="H35" s="62"/>
      <c r="I35" s="62"/>
      <c r="J35" s="60"/>
      <c r="K35" s="60" t="s">
        <v>290</v>
      </c>
      <c r="L35" s="63" t="s">
        <v>414</v>
      </c>
      <c r="M35" s="62">
        <f t="shared" si="1"/>
        <v>0</v>
      </c>
      <c r="N35" s="64"/>
      <c r="O35" s="62"/>
      <c r="P35" s="62"/>
      <c r="Q35" s="62"/>
      <c r="R35" s="62"/>
    </row>
    <row r="36" spans="1:18">
      <c r="A36" s="60"/>
      <c r="B36" s="60" t="s">
        <v>297</v>
      </c>
      <c r="C36" s="63" t="s">
        <v>406</v>
      </c>
      <c r="D36" s="62">
        <f t="shared" si="0"/>
        <v>0</v>
      </c>
      <c r="E36" s="62"/>
      <c r="F36" s="62"/>
      <c r="G36" s="62"/>
      <c r="H36" s="62"/>
      <c r="I36" s="62"/>
      <c r="J36" s="60"/>
      <c r="K36" s="60" t="s">
        <v>309</v>
      </c>
      <c r="L36" s="63" t="s">
        <v>379</v>
      </c>
      <c r="M36" s="62">
        <f t="shared" si="1"/>
        <v>1</v>
      </c>
      <c r="N36" s="64">
        <v>1</v>
      </c>
      <c r="O36" s="62"/>
      <c r="P36" s="62"/>
      <c r="Q36" s="62"/>
      <c r="R36" s="62"/>
    </row>
    <row r="37" spans="1:18">
      <c r="A37" s="60"/>
      <c r="B37" s="60" t="s">
        <v>299</v>
      </c>
      <c r="C37" s="63" t="s">
        <v>408</v>
      </c>
      <c r="D37" s="62">
        <f t="shared" si="0"/>
        <v>0</v>
      </c>
      <c r="E37" s="62"/>
      <c r="F37" s="62"/>
      <c r="G37" s="62"/>
      <c r="H37" s="62"/>
      <c r="I37" s="62"/>
      <c r="J37" s="60"/>
      <c r="K37" s="60" t="s">
        <v>311</v>
      </c>
      <c r="L37" s="63" t="s">
        <v>381</v>
      </c>
      <c r="M37" s="62">
        <f t="shared" si="1"/>
        <v>2</v>
      </c>
      <c r="N37" s="64">
        <v>2</v>
      </c>
      <c r="O37" s="62"/>
      <c r="P37" s="62"/>
      <c r="Q37" s="62"/>
      <c r="R37" s="62"/>
    </row>
    <row r="38" spans="1:18">
      <c r="A38" s="60"/>
      <c r="B38" s="60" t="s">
        <v>292</v>
      </c>
      <c r="C38" s="63" t="s">
        <v>125</v>
      </c>
      <c r="D38" s="62">
        <f t="shared" si="0"/>
        <v>0</v>
      </c>
      <c r="E38" s="62"/>
      <c r="F38" s="62"/>
      <c r="G38" s="62"/>
      <c r="H38" s="62"/>
      <c r="I38" s="62"/>
      <c r="J38" s="60"/>
      <c r="K38" s="60" t="s">
        <v>313</v>
      </c>
      <c r="L38" s="63" t="s">
        <v>387</v>
      </c>
      <c r="M38" s="62">
        <f t="shared" si="1"/>
        <v>2</v>
      </c>
      <c r="N38" s="64">
        <v>2</v>
      </c>
      <c r="O38" s="62"/>
      <c r="P38" s="62"/>
      <c r="Q38" s="62"/>
      <c r="R38" s="62"/>
    </row>
    <row r="39" spans="1:18">
      <c r="A39" s="59" t="s">
        <v>415</v>
      </c>
      <c r="B39" s="59" t="s">
        <v>364</v>
      </c>
      <c r="C39" s="61" t="s">
        <v>416</v>
      </c>
      <c r="D39" s="62">
        <f t="shared" si="0"/>
        <v>0</v>
      </c>
      <c r="E39" s="62"/>
      <c r="F39" s="62"/>
      <c r="G39" s="62"/>
      <c r="H39" s="62"/>
      <c r="I39" s="62"/>
      <c r="J39" s="60"/>
      <c r="K39" s="60" t="s">
        <v>315</v>
      </c>
      <c r="L39" s="63" t="s">
        <v>417</v>
      </c>
      <c r="M39" s="62">
        <f t="shared" si="1"/>
        <v>0</v>
      </c>
      <c r="N39" s="64"/>
      <c r="O39" s="62"/>
      <c r="P39" s="62"/>
      <c r="Q39" s="62"/>
      <c r="R39" s="62"/>
    </row>
    <row r="40" spans="1:18">
      <c r="A40" s="60"/>
      <c r="B40" s="60" t="s">
        <v>268</v>
      </c>
      <c r="C40" s="63" t="s">
        <v>122</v>
      </c>
      <c r="D40" s="62">
        <f t="shared" si="0"/>
        <v>0</v>
      </c>
      <c r="E40" s="62"/>
      <c r="F40" s="62"/>
      <c r="G40" s="62"/>
      <c r="H40" s="62"/>
      <c r="I40" s="62"/>
      <c r="J40" s="60"/>
      <c r="K40" s="60" t="s">
        <v>317</v>
      </c>
      <c r="L40" s="63" t="s">
        <v>418</v>
      </c>
      <c r="M40" s="62">
        <f t="shared" si="1"/>
        <v>0</v>
      </c>
      <c r="N40" s="64"/>
      <c r="O40" s="62"/>
      <c r="P40" s="62"/>
      <c r="Q40" s="62"/>
      <c r="R40" s="62"/>
    </row>
    <row r="41" spans="1:18">
      <c r="A41" s="60"/>
      <c r="B41" s="60" t="s">
        <v>270</v>
      </c>
      <c r="C41" s="63" t="s">
        <v>123</v>
      </c>
      <c r="D41" s="62">
        <f t="shared" si="0"/>
        <v>0</v>
      </c>
      <c r="E41" s="62"/>
      <c r="F41" s="62"/>
      <c r="G41" s="62"/>
      <c r="H41" s="62"/>
      <c r="I41" s="62"/>
      <c r="J41" s="60"/>
      <c r="K41" s="60" t="s">
        <v>319</v>
      </c>
      <c r="L41" s="63" t="s">
        <v>419</v>
      </c>
      <c r="M41" s="62">
        <f t="shared" si="1"/>
        <v>0</v>
      </c>
      <c r="N41" s="64"/>
      <c r="O41" s="62"/>
      <c r="P41" s="62"/>
      <c r="Q41" s="62"/>
      <c r="R41" s="62"/>
    </row>
    <row r="42" spans="1:18">
      <c r="A42" s="60"/>
      <c r="B42" s="60" t="s">
        <v>292</v>
      </c>
      <c r="C42" s="63" t="s">
        <v>420</v>
      </c>
      <c r="D42" s="62">
        <f t="shared" si="0"/>
        <v>0</v>
      </c>
      <c r="E42" s="62"/>
      <c r="F42" s="62"/>
      <c r="G42" s="62"/>
      <c r="H42" s="62"/>
      <c r="I42" s="62"/>
      <c r="J42" s="60"/>
      <c r="K42" s="60" t="s">
        <v>321</v>
      </c>
      <c r="L42" s="63" t="s">
        <v>421</v>
      </c>
      <c r="M42" s="62">
        <f t="shared" si="1"/>
        <v>2</v>
      </c>
      <c r="N42" s="64">
        <v>2</v>
      </c>
      <c r="O42" s="62"/>
      <c r="P42" s="62"/>
      <c r="Q42" s="62"/>
      <c r="R42" s="62"/>
    </row>
    <row r="43" spans="1:18">
      <c r="A43" s="59" t="s">
        <v>422</v>
      </c>
      <c r="B43" s="59" t="s">
        <v>364</v>
      </c>
      <c r="C43" s="61" t="s">
        <v>423</v>
      </c>
      <c r="D43" s="62">
        <f t="shared" si="0"/>
        <v>0</v>
      </c>
      <c r="E43" s="62"/>
      <c r="F43" s="62"/>
      <c r="G43" s="62"/>
      <c r="H43" s="62"/>
      <c r="I43" s="62"/>
      <c r="J43" s="60"/>
      <c r="K43" s="60" t="s">
        <v>323</v>
      </c>
      <c r="L43" s="63" t="s">
        <v>385</v>
      </c>
      <c r="M43" s="62">
        <f t="shared" si="1"/>
        <v>0</v>
      </c>
      <c r="N43" s="64"/>
      <c r="O43" s="62"/>
      <c r="P43" s="62"/>
      <c r="Q43" s="62"/>
      <c r="R43" s="62"/>
    </row>
    <row r="44" ht="13.5" spans="1:18">
      <c r="A44" s="60"/>
      <c r="B44" s="60" t="s">
        <v>268</v>
      </c>
      <c r="C44" s="63" t="s">
        <v>424</v>
      </c>
      <c r="D44" s="62">
        <f t="shared" si="0"/>
        <v>0</v>
      </c>
      <c r="E44" s="62"/>
      <c r="F44" s="62"/>
      <c r="G44" s="62"/>
      <c r="H44" s="62"/>
      <c r="I44" s="62"/>
      <c r="J44" s="60"/>
      <c r="K44" s="60" t="s">
        <v>325</v>
      </c>
      <c r="L44" s="63" t="s">
        <v>425</v>
      </c>
      <c r="M44" s="62">
        <f t="shared" si="1"/>
        <v>0</v>
      </c>
      <c r="N44"/>
      <c r="O44" s="62"/>
      <c r="P44" s="62"/>
      <c r="Q44" s="62"/>
      <c r="R44" s="62"/>
    </row>
    <row r="45" spans="1:18">
      <c r="A45" s="60"/>
      <c r="B45" s="60" t="s">
        <v>270</v>
      </c>
      <c r="C45" s="63" t="s">
        <v>426</v>
      </c>
      <c r="D45" s="62">
        <f t="shared" si="0"/>
        <v>0</v>
      </c>
      <c r="E45" s="62"/>
      <c r="F45" s="62"/>
      <c r="G45" s="62"/>
      <c r="H45" s="62"/>
      <c r="I45" s="62"/>
      <c r="J45" s="60"/>
      <c r="K45" s="60" t="s">
        <v>327</v>
      </c>
      <c r="L45" s="63" t="s">
        <v>427</v>
      </c>
      <c r="M45" s="62">
        <f t="shared" si="1"/>
        <v>0</v>
      </c>
      <c r="N45" s="64"/>
      <c r="O45" s="62"/>
      <c r="P45" s="62"/>
      <c r="Q45" s="62"/>
      <c r="R45" s="62"/>
    </row>
    <row r="46" ht="13.5" spans="1:18">
      <c r="A46" s="59" t="s">
        <v>428</v>
      </c>
      <c r="B46" s="59" t="s">
        <v>364</v>
      </c>
      <c r="C46" s="61" t="s">
        <v>429</v>
      </c>
      <c r="D46" s="62">
        <f t="shared" si="0"/>
        <v>0</v>
      </c>
      <c r="E46" s="62"/>
      <c r="F46" s="62"/>
      <c r="G46" s="62"/>
      <c r="H46" s="62"/>
      <c r="I46" s="62"/>
      <c r="J46" s="60"/>
      <c r="K46" s="60" t="s">
        <v>329</v>
      </c>
      <c r="L46" s="63" t="s">
        <v>390</v>
      </c>
      <c r="M46" s="62">
        <f t="shared" si="1"/>
        <v>6.8</v>
      </c>
      <c r="N46">
        <v>6.8</v>
      </c>
      <c r="O46" s="62"/>
      <c r="P46" s="62"/>
      <c r="Q46" s="62"/>
      <c r="R46" s="62"/>
    </row>
    <row r="47" spans="1:18">
      <c r="A47" s="60"/>
      <c r="B47" s="60" t="s">
        <v>268</v>
      </c>
      <c r="C47" s="63" t="s">
        <v>430</v>
      </c>
      <c r="D47" s="62">
        <f t="shared" si="0"/>
        <v>0</v>
      </c>
      <c r="E47" s="62"/>
      <c r="F47" s="62"/>
      <c r="G47" s="62"/>
      <c r="H47" s="62"/>
      <c r="I47" s="62"/>
      <c r="J47" s="60"/>
      <c r="K47" s="60" t="s">
        <v>331</v>
      </c>
      <c r="L47" s="63" t="s">
        <v>431</v>
      </c>
      <c r="M47" s="62">
        <f t="shared" si="1"/>
        <v>42.24</v>
      </c>
      <c r="N47" s="64">
        <v>42.24</v>
      </c>
      <c r="O47" s="62"/>
      <c r="P47" s="62"/>
      <c r="Q47" s="62"/>
      <c r="R47" s="62"/>
    </row>
    <row r="48" spans="1:18">
      <c r="A48" s="60"/>
      <c r="B48" s="60" t="s">
        <v>270</v>
      </c>
      <c r="C48" s="63" t="s">
        <v>432</v>
      </c>
      <c r="D48" s="62">
        <f t="shared" si="0"/>
        <v>0</v>
      </c>
      <c r="E48" s="62"/>
      <c r="F48" s="62"/>
      <c r="G48" s="62"/>
      <c r="H48" s="62"/>
      <c r="I48" s="62"/>
      <c r="J48" s="60"/>
      <c r="K48" s="60" t="s">
        <v>333</v>
      </c>
      <c r="L48" s="63" t="s">
        <v>433</v>
      </c>
      <c r="M48" s="62">
        <f t="shared" si="1"/>
        <v>0</v>
      </c>
      <c r="N48" s="64"/>
      <c r="O48" s="62"/>
      <c r="P48" s="62"/>
      <c r="Q48" s="62"/>
      <c r="R48" s="62"/>
    </row>
    <row r="49" spans="1:18">
      <c r="A49" s="60"/>
      <c r="B49" s="60" t="s">
        <v>292</v>
      </c>
      <c r="C49" s="63" t="s">
        <v>434</v>
      </c>
      <c r="D49" s="62">
        <f t="shared" si="0"/>
        <v>0</v>
      </c>
      <c r="E49" s="62"/>
      <c r="F49" s="62"/>
      <c r="G49" s="62"/>
      <c r="H49" s="62"/>
      <c r="I49" s="62"/>
      <c r="J49" s="60"/>
      <c r="K49" s="60" t="s">
        <v>292</v>
      </c>
      <c r="L49" s="63" t="s">
        <v>393</v>
      </c>
      <c r="M49" s="62">
        <f t="shared" si="1"/>
        <v>1.98</v>
      </c>
      <c r="N49" s="64">
        <v>1.98</v>
      </c>
      <c r="O49" s="62"/>
      <c r="P49" s="62"/>
      <c r="Q49" s="62"/>
      <c r="R49" s="62"/>
    </row>
    <row r="50" ht="13.5" spans="1:18">
      <c r="A50" s="59" t="s">
        <v>435</v>
      </c>
      <c r="B50" s="60" t="s">
        <v>364</v>
      </c>
      <c r="C50" s="61" t="s">
        <v>436</v>
      </c>
      <c r="D50" s="62">
        <f t="shared" si="0"/>
        <v>0</v>
      </c>
      <c r="E50" s="62"/>
      <c r="F50" s="62"/>
      <c r="G50" s="62"/>
      <c r="H50" s="62"/>
      <c r="I50" s="62"/>
      <c r="J50" s="59" t="s">
        <v>437</v>
      </c>
      <c r="K50" s="59" t="s">
        <v>364</v>
      </c>
      <c r="L50" s="61" t="s">
        <v>124</v>
      </c>
      <c r="M50" s="62">
        <f t="shared" si="1"/>
        <v>27.79</v>
      </c>
      <c r="N50" s="62">
        <f>SUM(N51:N61)</f>
        <v>27.79</v>
      </c>
      <c r="O50" s="62"/>
      <c r="P50" s="62"/>
      <c r="Q50" s="62"/>
      <c r="R50" s="62"/>
    </row>
    <row r="51" spans="1:18">
      <c r="A51" s="60"/>
      <c r="B51" s="60" t="s">
        <v>268</v>
      </c>
      <c r="C51" s="63" t="s">
        <v>438</v>
      </c>
      <c r="D51" s="62">
        <f t="shared" si="0"/>
        <v>0</v>
      </c>
      <c r="E51" s="62"/>
      <c r="F51" s="62"/>
      <c r="G51" s="62"/>
      <c r="H51" s="62"/>
      <c r="I51" s="62"/>
      <c r="J51" s="60"/>
      <c r="K51" s="60" t="s">
        <v>268</v>
      </c>
      <c r="L51" s="63" t="s">
        <v>439</v>
      </c>
      <c r="M51" s="62">
        <f t="shared" si="1"/>
        <v>0</v>
      </c>
      <c r="N51" s="64"/>
      <c r="O51" s="62"/>
      <c r="P51" s="62"/>
      <c r="Q51" s="62"/>
      <c r="R51" s="62"/>
    </row>
    <row r="52" spans="1:18">
      <c r="A52" s="60"/>
      <c r="B52" s="60" t="s">
        <v>270</v>
      </c>
      <c r="C52" s="63" t="s">
        <v>440</v>
      </c>
      <c r="D52" s="62">
        <f t="shared" si="0"/>
        <v>0</v>
      </c>
      <c r="E52" s="62"/>
      <c r="F52" s="62"/>
      <c r="G52" s="62"/>
      <c r="H52" s="62"/>
      <c r="I52" s="62"/>
      <c r="J52" s="60"/>
      <c r="K52" s="60" t="s">
        <v>270</v>
      </c>
      <c r="L52" s="63" t="s">
        <v>441</v>
      </c>
      <c r="M52" s="62">
        <f t="shared" si="1"/>
        <v>0</v>
      </c>
      <c r="N52" s="64"/>
      <c r="O52" s="62"/>
      <c r="P52" s="62"/>
      <c r="Q52" s="62"/>
      <c r="R52" s="62"/>
    </row>
    <row r="53" spans="1:18">
      <c r="A53" s="59" t="s">
        <v>442</v>
      </c>
      <c r="B53" s="59" t="s">
        <v>364</v>
      </c>
      <c r="C53" s="61" t="s">
        <v>124</v>
      </c>
      <c r="D53" s="62">
        <f t="shared" si="0"/>
        <v>0</v>
      </c>
      <c r="E53" s="62"/>
      <c r="F53" s="62"/>
      <c r="G53" s="62"/>
      <c r="H53" s="62"/>
      <c r="I53" s="62"/>
      <c r="J53" s="60"/>
      <c r="K53" s="60" t="s">
        <v>272</v>
      </c>
      <c r="L53" s="63" t="s">
        <v>443</v>
      </c>
      <c r="M53" s="62">
        <f t="shared" si="1"/>
        <v>0</v>
      </c>
      <c r="N53" s="64"/>
      <c r="O53" s="62"/>
      <c r="P53" s="62"/>
      <c r="Q53" s="62"/>
      <c r="R53" s="62"/>
    </row>
    <row r="54" spans="1:18">
      <c r="A54" s="60"/>
      <c r="B54" s="60" t="s">
        <v>268</v>
      </c>
      <c r="C54" s="63" t="s">
        <v>444</v>
      </c>
      <c r="D54" s="62">
        <f t="shared" si="0"/>
        <v>27.79</v>
      </c>
      <c r="E54" s="62">
        <f>N50</f>
        <v>27.79</v>
      </c>
      <c r="F54" s="62"/>
      <c r="G54" s="62"/>
      <c r="H54" s="62"/>
      <c r="I54" s="62"/>
      <c r="J54" s="60"/>
      <c r="K54" s="60" t="s">
        <v>297</v>
      </c>
      <c r="L54" s="63" t="s">
        <v>445</v>
      </c>
      <c r="M54" s="62">
        <f t="shared" si="1"/>
        <v>0</v>
      </c>
      <c r="N54" s="64"/>
      <c r="O54" s="62"/>
      <c r="P54" s="62"/>
      <c r="Q54" s="62"/>
      <c r="R54" s="62"/>
    </row>
    <row r="55" spans="1:18">
      <c r="A55" s="60"/>
      <c r="B55" s="60" t="s">
        <v>270</v>
      </c>
      <c r="C55" s="63" t="s">
        <v>446</v>
      </c>
      <c r="D55" s="62">
        <f t="shared" si="0"/>
        <v>0</v>
      </c>
      <c r="E55" s="62"/>
      <c r="F55" s="62"/>
      <c r="G55" s="62"/>
      <c r="H55" s="62"/>
      <c r="I55" s="62"/>
      <c r="J55" s="60"/>
      <c r="K55" s="60" t="s">
        <v>299</v>
      </c>
      <c r="L55" s="63" t="s">
        <v>447</v>
      </c>
      <c r="M55" s="62">
        <f t="shared" si="1"/>
        <v>27.79</v>
      </c>
      <c r="N55" s="64">
        <f>25.4+2.39</f>
        <v>27.79</v>
      </c>
      <c r="O55" s="62"/>
      <c r="P55" s="62"/>
      <c r="Q55" s="62"/>
      <c r="R55" s="62"/>
    </row>
    <row r="56" spans="1:18">
      <c r="A56" s="60"/>
      <c r="B56" s="60" t="s">
        <v>272</v>
      </c>
      <c r="C56" s="63" t="s">
        <v>448</v>
      </c>
      <c r="D56" s="62">
        <f t="shared" si="0"/>
        <v>0</v>
      </c>
      <c r="E56" s="62"/>
      <c r="F56" s="62"/>
      <c r="G56" s="62"/>
      <c r="H56" s="62"/>
      <c r="I56" s="62"/>
      <c r="J56" s="60"/>
      <c r="K56" s="60" t="s">
        <v>274</v>
      </c>
      <c r="L56" s="63" t="s">
        <v>449</v>
      </c>
      <c r="M56" s="62">
        <f t="shared" si="1"/>
        <v>0</v>
      </c>
      <c r="N56" s="64"/>
      <c r="O56" s="62"/>
      <c r="P56" s="62"/>
      <c r="Q56" s="62"/>
      <c r="R56" s="62"/>
    </row>
    <row r="57" spans="1:18">
      <c r="A57" s="60"/>
      <c r="B57" s="60" t="s">
        <v>299</v>
      </c>
      <c r="C57" s="63" t="s">
        <v>450</v>
      </c>
      <c r="D57" s="62">
        <f t="shared" si="0"/>
        <v>0</v>
      </c>
      <c r="E57" s="62"/>
      <c r="F57" s="62"/>
      <c r="G57" s="62"/>
      <c r="H57" s="62"/>
      <c r="I57" s="62"/>
      <c r="J57" s="60"/>
      <c r="K57" s="60" t="s">
        <v>276</v>
      </c>
      <c r="L57" s="63" t="s">
        <v>451</v>
      </c>
      <c r="M57" s="62">
        <f t="shared" si="1"/>
        <v>0</v>
      </c>
      <c r="N57" s="64"/>
      <c r="O57" s="62"/>
      <c r="P57" s="62"/>
      <c r="Q57" s="62"/>
      <c r="R57" s="62"/>
    </row>
    <row r="58" spans="1:18">
      <c r="A58" s="60"/>
      <c r="B58" s="60" t="s">
        <v>292</v>
      </c>
      <c r="C58" s="63" t="s">
        <v>452</v>
      </c>
      <c r="D58" s="62">
        <f t="shared" si="0"/>
        <v>0</v>
      </c>
      <c r="E58" s="62"/>
      <c r="F58" s="62"/>
      <c r="G58" s="62"/>
      <c r="H58" s="62"/>
      <c r="I58" s="62"/>
      <c r="J58" s="60"/>
      <c r="K58" s="60" t="s">
        <v>278</v>
      </c>
      <c r="L58" s="63" t="s">
        <v>446</v>
      </c>
      <c r="M58" s="62">
        <f t="shared" si="1"/>
        <v>0</v>
      </c>
      <c r="N58" s="64"/>
      <c r="O58" s="62"/>
      <c r="P58" s="62"/>
      <c r="Q58" s="62"/>
      <c r="R58" s="62"/>
    </row>
    <row r="59" spans="1:18">
      <c r="A59" s="59" t="s">
        <v>453</v>
      </c>
      <c r="B59" s="59" t="s">
        <v>364</v>
      </c>
      <c r="C59" s="61" t="s">
        <v>454</v>
      </c>
      <c r="D59" s="62">
        <f t="shared" si="0"/>
        <v>0</v>
      </c>
      <c r="E59" s="62"/>
      <c r="F59" s="62"/>
      <c r="G59" s="62"/>
      <c r="H59" s="62"/>
      <c r="I59" s="62"/>
      <c r="J59" s="60"/>
      <c r="K59" s="60" t="s">
        <v>280</v>
      </c>
      <c r="L59" s="63" t="s">
        <v>455</v>
      </c>
      <c r="M59" s="62">
        <f t="shared" si="1"/>
        <v>0</v>
      </c>
      <c r="N59" s="64"/>
      <c r="O59" s="62"/>
      <c r="P59" s="62"/>
      <c r="Q59" s="62"/>
      <c r="R59" s="62"/>
    </row>
    <row r="60" spans="1:18">
      <c r="A60" s="60"/>
      <c r="B60" s="60" t="s">
        <v>270</v>
      </c>
      <c r="C60" s="63" t="s">
        <v>456</v>
      </c>
      <c r="D60" s="62">
        <f t="shared" si="0"/>
        <v>0</v>
      </c>
      <c r="E60" s="62"/>
      <c r="F60" s="62"/>
      <c r="G60" s="62"/>
      <c r="H60" s="62"/>
      <c r="I60" s="62"/>
      <c r="J60" s="60"/>
      <c r="K60" s="60" t="s">
        <v>282</v>
      </c>
      <c r="L60" s="63" t="s">
        <v>448</v>
      </c>
      <c r="M60" s="62">
        <f t="shared" si="1"/>
        <v>0</v>
      </c>
      <c r="N60" s="64"/>
      <c r="O60" s="62"/>
      <c r="P60" s="62"/>
      <c r="Q60" s="62"/>
      <c r="R60" s="62"/>
    </row>
    <row r="61" spans="1:18">
      <c r="A61" s="60"/>
      <c r="B61" s="60" t="s">
        <v>272</v>
      </c>
      <c r="C61" s="63" t="s">
        <v>457</v>
      </c>
      <c r="D61" s="62">
        <f t="shared" si="0"/>
        <v>0</v>
      </c>
      <c r="E61" s="62"/>
      <c r="F61" s="62"/>
      <c r="G61" s="62"/>
      <c r="H61" s="62"/>
      <c r="I61" s="62"/>
      <c r="J61" s="60"/>
      <c r="K61" s="60" t="s">
        <v>292</v>
      </c>
      <c r="L61" s="63" t="s">
        <v>458</v>
      </c>
      <c r="M61" s="62">
        <f t="shared" si="1"/>
        <v>0</v>
      </c>
      <c r="N61" s="64"/>
      <c r="O61" s="62"/>
      <c r="P61" s="62"/>
      <c r="Q61" s="62"/>
      <c r="R61" s="62"/>
    </row>
    <row r="62" spans="1:18">
      <c r="A62" s="59" t="s">
        <v>459</v>
      </c>
      <c r="B62" s="59" t="s">
        <v>364</v>
      </c>
      <c r="C62" s="61" t="s">
        <v>460</v>
      </c>
      <c r="D62" s="62">
        <f t="shared" si="0"/>
        <v>0</v>
      </c>
      <c r="E62" s="62"/>
      <c r="F62" s="62"/>
      <c r="G62" s="62"/>
      <c r="H62" s="62"/>
      <c r="I62" s="62"/>
      <c r="J62" s="59" t="s">
        <v>461</v>
      </c>
      <c r="K62" s="59" t="s">
        <v>364</v>
      </c>
      <c r="L62" s="61" t="s">
        <v>460</v>
      </c>
      <c r="M62" s="62">
        <f t="shared" si="1"/>
        <v>0</v>
      </c>
      <c r="N62" s="64"/>
      <c r="O62" s="62"/>
      <c r="P62" s="62"/>
      <c r="Q62" s="62"/>
      <c r="R62" s="62"/>
    </row>
    <row r="63" ht="13.5" spans="1:18">
      <c r="A63" s="60"/>
      <c r="B63" s="60" t="s">
        <v>268</v>
      </c>
      <c r="C63" s="63" t="s">
        <v>462</v>
      </c>
      <c r="D63" s="62">
        <f t="shared" si="0"/>
        <v>0</v>
      </c>
      <c r="E63" s="62"/>
      <c r="F63" s="62"/>
      <c r="G63" s="62"/>
      <c r="H63" s="62"/>
      <c r="I63" s="62"/>
      <c r="J63" s="60"/>
      <c r="K63" s="60" t="s">
        <v>268</v>
      </c>
      <c r="L63" s="63" t="s">
        <v>462</v>
      </c>
      <c r="M63" s="62">
        <f t="shared" si="1"/>
        <v>0</v>
      </c>
      <c r="N63" s="62"/>
      <c r="O63" s="62"/>
      <c r="P63" s="62"/>
      <c r="Q63" s="62"/>
      <c r="R63" s="62"/>
    </row>
    <row r="64" ht="13.5" spans="1:18">
      <c r="A64" s="60"/>
      <c r="B64" s="60" t="s">
        <v>270</v>
      </c>
      <c r="C64" s="63" t="s">
        <v>463</v>
      </c>
      <c r="D64" s="62">
        <f t="shared" si="0"/>
        <v>0</v>
      </c>
      <c r="E64" s="62"/>
      <c r="F64" s="62"/>
      <c r="G64" s="62"/>
      <c r="H64" s="62"/>
      <c r="I64" s="62"/>
      <c r="J64" s="60"/>
      <c r="K64" s="60" t="s">
        <v>270</v>
      </c>
      <c r="L64" s="63" t="s">
        <v>463</v>
      </c>
      <c r="M64" s="62">
        <f t="shared" si="1"/>
        <v>0</v>
      </c>
      <c r="N64" s="62"/>
      <c r="O64" s="62"/>
      <c r="P64" s="62"/>
      <c r="Q64" s="62"/>
      <c r="R64" s="62"/>
    </row>
    <row r="65" ht="13.5" spans="1:18">
      <c r="A65" s="60"/>
      <c r="B65" s="60" t="s">
        <v>272</v>
      </c>
      <c r="C65" s="63" t="s">
        <v>464</v>
      </c>
      <c r="D65" s="62">
        <f t="shared" si="0"/>
        <v>0</v>
      </c>
      <c r="E65" s="62"/>
      <c r="F65" s="62"/>
      <c r="G65" s="62"/>
      <c r="H65" s="62"/>
      <c r="I65" s="62"/>
      <c r="J65" s="60"/>
      <c r="K65" s="60" t="s">
        <v>272</v>
      </c>
      <c r="L65" s="63" t="s">
        <v>464</v>
      </c>
      <c r="M65" s="62">
        <f t="shared" si="1"/>
        <v>0</v>
      </c>
      <c r="N65" s="62"/>
      <c r="O65" s="62"/>
      <c r="P65" s="62"/>
      <c r="Q65" s="62"/>
      <c r="R65" s="62"/>
    </row>
    <row r="66" ht="13.5" spans="1:18">
      <c r="A66" s="60"/>
      <c r="B66" s="60" t="s">
        <v>297</v>
      </c>
      <c r="C66" s="63" t="s">
        <v>465</v>
      </c>
      <c r="D66" s="62">
        <f t="shared" si="0"/>
        <v>0</v>
      </c>
      <c r="E66" s="62"/>
      <c r="F66" s="62"/>
      <c r="G66" s="62"/>
      <c r="H66" s="62"/>
      <c r="I66" s="62"/>
      <c r="J66" s="60"/>
      <c r="K66" s="60" t="s">
        <v>297</v>
      </c>
      <c r="L66" s="63" t="s">
        <v>465</v>
      </c>
      <c r="M66" s="62">
        <f t="shared" si="1"/>
        <v>0</v>
      </c>
      <c r="N66" s="62"/>
      <c r="O66" s="62"/>
      <c r="P66" s="62"/>
      <c r="Q66" s="62"/>
      <c r="R66" s="62"/>
    </row>
    <row r="67" ht="13.5" spans="1:18">
      <c r="A67" s="59" t="s">
        <v>466</v>
      </c>
      <c r="B67" s="59" t="s">
        <v>364</v>
      </c>
      <c r="C67" s="61" t="s">
        <v>467</v>
      </c>
      <c r="D67" s="62">
        <f t="shared" si="0"/>
        <v>0</v>
      </c>
      <c r="E67" s="62"/>
      <c r="F67" s="62"/>
      <c r="G67" s="62"/>
      <c r="H67" s="62"/>
      <c r="I67" s="62"/>
      <c r="J67" s="59" t="s">
        <v>468</v>
      </c>
      <c r="K67" s="59" t="s">
        <v>364</v>
      </c>
      <c r="L67" s="61" t="s">
        <v>469</v>
      </c>
      <c r="M67" s="62">
        <f t="shared" si="1"/>
        <v>0</v>
      </c>
      <c r="N67" s="62"/>
      <c r="O67" s="62"/>
      <c r="P67" s="62"/>
      <c r="Q67" s="62"/>
      <c r="R67" s="62"/>
    </row>
    <row r="68" ht="13.5" spans="1:18">
      <c r="A68" s="60"/>
      <c r="B68" s="60" t="s">
        <v>268</v>
      </c>
      <c r="C68" s="63" t="s">
        <v>470</v>
      </c>
      <c r="D68" s="62">
        <f t="shared" si="0"/>
        <v>0</v>
      </c>
      <c r="E68" s="62"/>
      <c r="F68" s="62"/>
      <c r="G68" s="62"/>
      <c r="H68" s="62"/>
      <c r="I68" s="62"/>
      <c r="J68" s="60"/>
      <c r="K68" s="60" t="s">
        <v>268</v>
      </c>
      <c r="L68" s="63" t="s">
        <v>471</v>
      </c>
      <c r="M68" s="62">
        <f t="shared" si="1"/>
        <v>0</v>
      </c>
      <c r="N68" s="62"/>
      <c r="O68" s="62"/>
      <c r="P68" s="62"/>
      <c r="Q68" s="62"/>
      <c r="R68" s="62"/>
    </row>
    <row r="69" ht="13.5" spans="1:18">
      <c r="A69" s="60"/>
      <c r="B69" s="60" t="s">
        <v>270</v>
      </c>
      <c r="C69" s="63" t="s">
        <v>472</v>
      </c>
      <c r="D69" s="62">
        <f t="shared" si="0"/>
        <v>0</v>
      </c>
      <c r="E69" s="62"/>
      <c r="F69" s="62"/>
      <c r="G69" s="62"/>
      <c r="H69" s="62"/>
      <c r="I69" s="62"/>
      <c r="J69" s="60"/>
      <c r="K69" s="60" t="s">
        <v>270</v>
      </c>
      <c r="L69" s="63" t="s">
        <v>347</v>
      </c>
      <c r="M69" s="62">
        <f t="shared" si="1"/>
        <v>0</v>
      </c>
      <c r="N69" s="62"/>
      <c r="O69" s="62"/>
      <c r="P69" s="62"/>
      <c r="Q69" s="62"/>
      <c r="R69" s="62"/>
    </row>
    <row r="70" ht="13.5" spans="1:18">
      <c r="A70" s="59" t="s">
        <v>473</v>
      </c>
      <c r="B70" s="59" t="s">
        <v>364</v>
      </c>
      <c r="C70" s="61" t="s">
        <v>474</v>
      </c>
      <c r="D70" s="62">
        <f t="shared" si="0"/>
        <v>0</v>
      </c>
      <c r="E70" s="62"/>
      <c r="F70" s="62"/>
      <c r="G70" s="62"/>
      <c r="H70" s="62"/>
      <c r="I70" s="62"/>
      <c r="J70" s="60"/>
      <c r="K70" s="60" t="s">
        <v>272</v>
      </c>
      <c r="L70" s="63" t="s">
        <v>475</v>
      </c>
      <c r="M70" s="62">
        <f t="shared" si="1"/>
        <v>0</v>
      </c>
      <c r="N70" s="62"/>
      <c r="O70" s="62"/>
      <c r="P70" s="62"/>
      <c r="Q70" s="62"/>
      <c r="R70" s="62"/>
    </row>
    <row r="71" ht="13.5" spans="1:18">
      <c r="A71" s="60"/>
      <c r="B71" s="60" t="s">
        <v>268</v>
      </c>
      <c r="C71" s="63" t="s">
        <v>476</v>
      </c>
      <c r="D71" s="62">
        <f t="shared" si="0"/>
        <v>0</v>
      </c>
      <c r="E71" s="62"/>
      <c r="F71" s="62"/>
      <c r="G71" s="62"/>
      <c r="H71" s="62"/>
      <c r="I71" s="62"/>
      <c r="J71" s="60"/>
      <c r="K71" s="60" t="s">
        <v>299</v>
      </c>
      <c r="L71" s="63" t="s">
        <v>400</v>
      </c>
      <c r="M71" s="62">
        <f t="shared" si="1"/>
        <v>0</v>
      </c>
      <c r="N71" s="62"/>
      <c r="O71" s="62"/>
      <c r="P71" s="62"/>
      <c r="Q71" s="62"/>
      <c r="R71" s="62"/>
    </row>
    <row r="72" ht="13.5" spans="1:18">
      <c r="A72" s="60"/>
      <c r="B72" s="60" t="s">
        <v>270</v>
      </c>
      <c r="C72" s="63" t="s">
        <v>477</v>
      </c>
      <c r="D72" s="62">
        <f t="shared" ref="D72:D82" si="2">E72+F72</f>
        <v>0</v>
      </c>
      <c r="E72" s="62"/>
      <c r="F72" s="62"/>
      <c r="G72" s="62"/>
      <c r="H72" s="62"/>
      <c r="I72" s="62"/>
      <c r="J72" s="60"/>
      <c r="K72" s="60" t="s">
        <v>274</v>
      </c>
      <c r="L72" s="63" t="s">
        <v>408</v>
      </c>
      <c r="M72" s="62">
        <f t="shared" ref="M72:M96" si="3">N72+O72</f>
        <v>0</v>
      </c>
      <c r="N72" s="62"/>
      <c r="O72" s="62"/>
      <c r="P72" s="62"/>
      <c r="Q72" s="62"/>
      <c r="R72" s="62"/>
    </row>
    <row r="73" ht="13.5" spans="1:18">
      <c r="A73" s="60"/>
      <c r="B73" s="60" t="s">
        <v>272</v>
      </c>
      <c r="C73" s="63" t="s">
        <v>478</v>
      </c>
      <c r="D73" s="62">
        <f t="shared" si="2"/>
        <v>0</v>
      </c>
      <c r="E73" s="62"/>
      <c r="F73" s="62"/>
      <c r="G73" s="62"/>
      <c r="H73" s="62"/>
      <c r="I73" s="62"/>
      <c r="J73" s="60"/>
      <c r="K73" s="60" t="s">
        <v>276</v>
      </c>
      <c r="L73" s="63" t="s">
        <v>479</v>
      </c>
      <c r="M73" s="62">
        <f t="shared" si="3"/>
        <v>0</v>
      </c>
      <c r="N73" s="62"/>
      <c r="O73" s="62"/>
      <c r="P73" s="62"/>
      <c r="Q73" s="62"/>
      <c r="R73" s="62"/>
    </row>
    <row r="74" ht="13.5" spans="1:18">
      <c r="A74" s="60"/>
      <c r="B74" s="60" t="s">
        <v>297</v>
      </c>
      <c r="C74" s="63" t="s">
        <v>480</v>
      </c>
      <c r="D74" s="62">
        <f t="shared" si="2"/>
        <v>0</v>
      </c>
      <c r="E74" s="62"/>
      <c r="F74" s="62"/>
      <c r="G74" s="62"/>
      <c r="H74" s="62"/>
      <c r="I74" s="62"/>
      <c r="J74" s="60"/>
      <c r="K74" s="60" t="s">
        <v>278</v>
      </c>
      <c r="L74" s="63" t="s">
        <v>481</v>
      </c>
      <c r="M74" s="62">
        <f t="shared" si="3"/>
        <v>0</v>
      </c>
      <c r="N74" s="62"/>
      <c r="O74" s="62"/>
      <c r="P74" s="62"/>
      <c r="Q74" s="62"/>
      <c r="R74" s="62"/>
    </row>
    <row r="75" ht="13.5" spans="1:18">
      <c r="A75" s="59" t="s">
        <v>482</v>
      </c>
      <c r="B75" s="59" t="s">
        <v>364</v>
      </c>
      <c r="C75" s="61" t="s">
        <v>483</v>
      </c>
      <c r="D75" s="62">
        <f t="shared" si="2"/>
        <v>0</v>
      </c>
      <c r="E75" s="62"/>
      <c r="F75" s="62"/>
      <c r="G75" s="62"/>
      <c r="H75" s="62"/>
      <c r="I75" s="62"/>
      <c r="J75" s="60"/>
      <c r="K75" s="60" t="s">
        <v>288</v>
      </c>
      <c r="L75" s="63" t="s">
        <v>402</v>
      </c>
      <c r="M75" s="62">
        <f t="shared" si="3"/>
        <v>0</v>
      </c>
      <c r="N75" s="62"/>
      <c r="O75" s="62"/>
      <c r="P75" s="62"/>
      <c r="Q75" s="62"/>
      <c r="R75" s="62"/>
    </row>
    <row r="76" ht="13.5" spans="1:18">
      <c r="A76" s="60"/>
      <c r="B76" s="60" t="s">
        <v>268</v>
      </c>
      <c r="C76" s="63" t="s">
        <v>484</v>
      </c>
      <c r="D76" s="62">
        <f t="shared" si="2"/>
        <v>0</v>
      </c>
      <c r="E76" s="62"/>
      <c r="F76" s="62"/>
      <c r="G76" s="62"/>
      <c r="H76" s="62"/>
      <c r="I76" s="62"/>
      <c r="J76" s="60"/>
      <c r="K76" s="60" t="s">
        <v>485</v>
      </c>
      <c r="L76" s="63" t="s">
        <v>486</v>
      </c>
      <c r="M76" s="62">
        <f t="shared" si="3"/>
        <v>0</v>
      </c>
      <c r="N76" s="62"/>
      <c r="O76" s="62"/>
      <c r="P76" s="62"/>
      <c r="Q76" s="62"/>
      <c r="R76" s="62"/>
    </row>
    <row r="77" ht="13.5" spans="1:18">
      <c r="A77" s="60"/>
      <c r="B77" s="60" t="s">
        <v>270</v>
      </c>
      <c r="C77" s="63" t="s">
        <v>487</v>
      </c>
      <c r="D77" s="62">
        <f t="shared" si="2"/>
        <v>0</v>
      </c>
      <c r="E77" s="62"/>
      <c r="F77" s="62"/>
      <c r="G77" s="62"/>
      <c r="H77" s="62"/>
      <c r="I77" s="62"/>
      <c r="J77" s="60"/>
      <c r="K77" s="60" t="s">
        <v>488</v>
      </c>
      <c r="L77" s="63" t="s">
        <v>489</v>
      </c>
      <c r="M77" s="62">
        <f t="shared" si="3"/>
        <v>0</v>
      </c>
      <c r="N77" s="62"/>
      <c r="O77" s="62"/>
      <c r="P77" s="62"/>
      <c r="Q77" s="62"/>
      <c r="R77" s="62"/>
    </row>
    <row r="78" ht="13.5" spans="1:18">
      <c r="A78" s="59" t="s">
        <v>490</v>
      </c>
      <c r="B78" s="59" t="s">
        <v>364</v>
      </c>
      <c r="C78" s="61" t="s">
        <v>355</v>
      </c>
      <c r="D78" s="62">
        <f t="shared" si="2"/>
        <v>0</v>
      </c>
      <c r="E78" s="62"/>
      <c r="F78" s="62"/>
      <c r="G78" s="62"/>
      <c r="H78" s="62"/>
      <c r="I78" s="62"/>
      <c r="J78" s="60"/>
      <c r="K78" s="60" t="s">
        <v>491</v>
      </c>
      <c r="L78" s="63" t="s">
        <v>492</v>
      </c>
      <c r="M78" s="62">
        <f t="shared" si="3"/>
        <v>0</v>
      </c>
      <c r="N78" s="62"/>
      <c r="O78" s="62"/>
      <c r="P78" s="62"/>
      <c r="Q78" s="62"/>
      <c r="R78" s="62"/>
    </row>
    <row r="79" ht="13.5" spans="1:18">
      <c r="A79" s="60"/>
      <c r="B79" s="60" t="s">
        <v>274</v>
      </c>
      <c r="C79" s="63" t="s">
        <v>493</v>
      </c>
      <c r="D79" s="62">
        <f t="shared" si="2"/>
        <v>0</v>
      </c>
      <c r="E79" s="62"/>
      <c r="F79" s="62"/>
      <c r="G79" s="62"/>
      <c r="H79" s="62"/>
      <c r="I79" s="62"/>
      <c r="J79" s="60"/>
      <c r="K79" s="60" t="s">
        <v>292</v>
      </c>
      <c r="L79" s="63" t="s">
        <v>494</v>
      </c>
      <c r="M79" s="62">
        <f t="shared" si="3"/>
        <v>0</v>
      </c>
      <c r="N79" s="62"/>
      <c r="O79" s="62"/>
      <c r="P79" s="62"/>
      <c r="Q79" s="62"/>
      <c r="R79" s="62"/>
    </row>
    <row r="80" ht="13.5" spans="1:18">
      <c r="A80" s="60"/>
      <c r="B80" s="60" t="s">
        <v>276</v>
      </c>
      <c r="C80" s="63" t="s">
        <v>495</v>
      </c>
      <c r="D80" s="62">
        <f t="shared" si="2"/>
        <v>0</v>
      </c>
      <c r="E80" s="62"/>
      <c r="F80" s="62"/>
      <c r="G80" s="62"/>
      <c r="H80" s="62"/>
      <c r="I80" s="62"/>
      <c r="J80" s="59" t="s">
        <v>496</v>
      </c>
      <c r="K80" s="59" t="s">
        <v>364</v>
      </c>
      <c r="L80" s="61" t="s">
        <v>497</v>
      </c>
      <c r="M80" s="62">
        <f t="shared" si="3"/>
        <v>0</v>
      </c>
      <c r="N80" s="62">
        <f>N82</f>
        <v>0</v>
      </c>
      <c r="O80" s="62"/>
      <c r="P80" s="62"/>
      <c r="Q80" s="62"/>
      <c r="R80" s="62"/>
    </row>
    <row r="81" ht="13.5" spans="1:18">
      <c r="A81" s="60"/>
      <c r="B81" s="60" t="s">
        <v>278</v>
      </c>
      <c r="C81" s="63" t="s">
        <v>498</v>
      </c>
      <c r="D81" s="62">
        <f t="shared" si="2"/>
        <v>0</v>
      </c>
      <c r="E81" s="62"/>
      <c r="F81" s="62"/>
      <c r="G81" s="62"/>
      <c r="H81" s="62"/>
      <c r="I81" s="62"/>
      <c r="J81" s="60"/>
      <c r="K81" s="60" t="s">
        <v>268</v>
      </c>
      <c r="L81" s="63" t="s">
        <v>471</v>
      </c>
      <c r="M81" s="62">
        <f t="shared" si="3"/>
        <v>0</v>
      </c>
      <c r="N81" s="62"/>
      <c r="O81" s="62"/>
      <c r="P81" s="62"/>
      <c r="Q81" s="62"/>
      <c r="R81" s="62"/>
    </row>
    <row r="82" ht="13.5" spans="1:18">
      <c r="A82" s="60"/>
      <c r="B82" s="60" t="s">
        <v>292</v>
      </c>
      <c r="C82" s="63" t="s">
        <v>355</v>
      </c>
      <c r="D82" s="62">
        <f t="shared" si="2"/>
        <v>0</v>
      </c>
      <c r="E82" s="62"/>
      <c r="F82" s="62"/>
      <c r="G82" s="62"/>
      <c r="H82" s="62"/>
      <c r="I82" s="62"/>
      <c r="J82" s="60"/>
      <c r="K82" s="60" t="s">
        <v>270</v>
      </c>
      <c r="L82" s="63" t="s">
        <v>347</v>
      </c>
      <c r="M82" s="62">
        <f t="shared" si="3"/>
        <v>0</v>
      </c>
      <c r="N82" s="62"/>
      <c r="O82" s="62"/>
      <c r="P82" s="62"/>
      <c r="Q82" s="62"/>
      <c r="R82" s="62"/>
    </row>
    <row r="83" ht="13.5" spans="1:18">
      <c r="A83" s="66"/>
      <c r="B83" s="66"/>
      <c r="C83" s="66"/>
      <c r="D83" s="62"/>
      <c r="E83" s="62"/>
      <c r="F83" s="62"/>
      <c r="G83" s="62"/>
      <c r="H83" s="62"/>
      <c r="I83" s="62"/>
      <c r="J83" s="66"/>
      <c r="K83" s="66" t="s">
        <v>272</v>
      </c>
      <c r="L83" s="66" t="s">
        <v>475</v>
      </c>
      <c r="M83" s="62">
        <f t="shared" si="3"/>
        <v>0</v>
      </c>
      <c r="N83" s="62"/>
      <c r="O83" s="62"/>
      <c r="P83" s="62"/>
      <c r="Q83" s="62"/>
      <c r="R83" s="62"/>
    </row>
    <row r="84" ht="13.5" spans="1:18">
      <c r="A84" s="66"/>
      <c r="B84" s="66"/>
      <c r="C84" s="66"/>
      <c r="D84" s="62"/>
      <c r="E84" s="62"/>
      <c r="F84" s="62"/>
      <c r="G84" s="62"/>
      <c r="H84" s="62"/>
      <c r="I84" s="62"/>
      <c r="J84" s="66"/>
      <c r="K84" s="66" t="s">
        <v>299</v>
      </c>
      <c r="L84" s="66" t="s">
        <v>400</v>
      </c>
      <c r="M84" s="62">
        <f t="shared" si="3"/>
        <v>0</v>
      </c>
      <c r="N84" s="62"/>
      <c r="O84" s="62"/>
      <c r="P84" s="62"/>
      <c r="Q84" s="62"/>
      <c r="R84" s="62"/>
    </row>
    <row r="85" ht="13.5" spans="1:18">
      <c r="A85" s="66"/>
      <c r="B85" s="66"/>
      <c r="C85" s="66"/>
      <c r="D85" s="62"/>
      <c r="E85" s="62"/>
      <c r="F85" s="62"/>
      <c r="G85" s="62"/>
      <c r="H85" s="62"/>
      <c r="I85" s="62"/>
      <c r="J85" s="66"/>
      <c r="K85" s="66" t="s">
        <v>274</v>
      </c>
      <c r="L85" s="66" t="s">
        <v>408</v>
      </c>
      <c r="M85" s="62">
        <f t="shared" si="3"/>
        <v>0</v>
      </c>
      <c r="N85" s="62"/>
      <c r="O85" s="62"/>
      <c r="P85" s="62"/>
      <c r="Q85" s="62"/>
      <c r="R85" s="62"/>
    </row>
    <row r="86" ht="13.5" spans="1:18">
      <c r="A86" s="66"/>
      <c r="B86" s="66"/>
      <c r="C86" s="66"/>
      <c r="D86" s="62"/>
      <c r="E86" s="62"/>
      <c r="F86" s="62"/>
      <c r="G86" s="62"/>
      <c r="H86" s="62"/>
      <c r="I86" s="62"/>
      <c r="J86" s="66"/>
      <c r="K86" s="66" t="s">
        <v>276</v>
      </c>
      <c r="L86" s="66" t="s">
        <v>479</v>
      </c>
      <c r="M86" s="62">
        <f t="shared" si="3"/>
        <v>0</v>
      </c>
      <c r="N86" s="62"/>
      <c r="O86" s="62"/>
      <c r="P86" s="62"/>
      <c r="Q86" s="62"/>
      <c r="R86" s="62"/>
    </row>
    <row r="87" ht="13.5" spans="1:18">
      <c r="A87" s="66"/>
      <c r="B87" s="66"/>
      <c r="C87" s="66"/>
      <c r="D87" s="62"/>
      <c r="E87" s="62"/>
      <c r="F87" s="62"/>
      <c r="G87" s="62"/>
      <c r="H87" s="62"/>
      <c r="I87" s="62"/>
      <c r="J87" s="66"/>
      <c r="K87" s="66" t="s">
        <v>278</v>
      </c>
      <c r="L87" s="66" t="s">
        <v>481</v>
      </c>
      <c r="M87" s="62">
        <f t="shared" si="3"/>
        <v>0</v>
      </c>
      <c r="N87" s="62"/>
      <c r="O87" s="62"/>
      <c r="P87" s="62"/>
      <c r="Q87" s="62"/>
      <c r="R87" s="62"/>
    </row>
    <row r="88" ht="13.5" spans="1:18">
      <c r="A88" s="66"/>
      <c r="B88" s="66"/>
      <c r="C88" s="66"/>
      <c r="D88" s="62"/>
      <c r="E88" s="62"/>
      <c r="F88" s="62"/>
      <c r="G88" s="62"/>
      <c r="H88" s="62"/>
      <c r="I88" s="62"/>
      <c r="J88" s="66"/>
      <c r="K88" s="66" t="s">
        <v>280</v>
      </c>
      <c r="L88" s="66" t="s">
        <v>499</v>
      </c>
      <c r="M88" s="62">
        <f t="shared" si="3"/>
        <v>0</v>
      </c>
      <c r="N88" s="62"/>
      <c r="O88" s="62"/>
      <c r="P88" s="62"/>
      <c r="Q88" s="62"/>
      <c r="R88" s="62"/>
    </row>
    <row r="89" ht="13.5" spans="1:18">
      <c r="A89" s="66"/>
      <c r="B89" s="66"/>
      <c r="C89" s="66"/>
      <c r="D89" s="62"/>
      <c r="E89" s="62"/>
      <c r="F89" s="62"/>
      <c r="G89" s="62"/>
      <c r="H89" s="62"/>
      <c r="I89" s="62"/>
      <c r="J89" s="66"/>
      <c r="K89" s="66" t="s">
        <v>282</v>
      </c>
      <c r="L89" s="66" t="s">
        <v>500</v>
      </c>
      <c r="M89" s="62">
        <f t="shared" si="3"/>
        <v>0</v>
      </c>
      <c r="N89" s="62"/>
      <c r="O89" s="62"/>
      <c r="P89" s="62"/>
      <c r="Q89" s="62"/>
      <c r="R89" s="62"/>
    </row>
    <row r="90" ht="13.5" spans="1:18">
      <c r="A90" s="66"/>
      <c r="B90" s="66"/>
      <c r="C90" s="66"/>
      <c r="D90" s="62"/>
      <c r="E90" s="62"/>
      <c r="F90" s="62"/>
      <c r="G90" s="62"/>
      <c r="H90" s="62"/>
      <c r="I90" s="62"/>
      <c r="J90" s="66"/>
      <c r="K90" s="66" t="s">
        <v>284</v>
      </c>
      <c r="L90" s="66" t="s">
        <v>501</v>
      </c>
      <c r="M90" s="62">
        <f t="shared" si="3"/>
        <v>0</v>
      </c>
      <c r="N90" s="62"/>
      <c r="O90" s="62"/>
      <c r="P90" s="62"/>
      <c r="Q90" s="62"/>
      <c r="R90" s="62"/>
    </row>
    <row r="91" ht="13.5" spans="1:18">
      <c r="A91" s="66"/>
      <c r="B91" s="66"/>
      <c r="C91" s="66"/>
      <c r="D91" s="62"/>
      <c r="E91" s="62"/>
      <c r="F91" s="62"/>
      <c r="G91" s="62"/>
      <c r="H91" s="62"/>
      <c r="I91" s="62"/>
      <c r="J91" s="66"/>
      <c r="K91" s="66" t="s">
        <v>286</v>
      </c>
      <c r="L91" s="66" t="s">
        <v>502</v>
      </c>
      <c r="M91" s="62">
        <f t="shared" si="3"/>
        <v>0</v>
      </c>
      <c r="N91" s="62"/>
      <c r="O91" s="62"/>
      <c r="P91" s="62"/>
      <c r="Q91" s="62"/>
      <c r="R91" s="62"/>
    </row>
    <row r="92" ht="13.5" spans="1:18">
      <c r="A92" s="66"/>
      <c r="B92" s="66"/>
      <c r="C92" s="66"/>
      <c r="D92" s="62"/>
      <c r="E92" s="62"/>
      <c r="F92" s="62"/>
      <c r="G92" s="62"/>
      <c r="H92" s="62"/>
      <c r="I92" s="62"/>
      <c r="J92" s="66"/>
      <c r="K92" s="66" t="s">
        <v>288</v>
      </c>
      <c r="L92" s="66" t="s">
        <v>402</v>
      </c>
      <c r="M92" s="62">
        <f t="shared" si="3"/>
        <v>0</v>
      </c>
      <c r="N92" s="62"/>
      <c r="O92" s="62"/>
      <c r="P92" s="62"/>
      <c r="Q92" s="62"/>
      <c r="R92" s="62"/>
    </row>
    <row r="93" ht="13.5" spans="1:18">
      <c r="A93" s="66"/>
      <c r="B93" s="66"/>
      <c r="C93" s="66"/>
      <c r="D93" s="62"/>
      <c r="E93" s="62"/>
      <c r="F93" s="62"/>
      <c r="G93" s="62"/>
      <c r="H93" s="62"/>
      <c r="I93" s="62"/>
      <c r="J93" s="66"/>
      <c r="K93" s="66" t="s">
        <v>485</v>
      </c>
      <c r="L93" s="66" t="s">
        <v>486</v>
      </c>
      <c r="M93" s="62">
        <f t="shared" si="3"/>
        <v>0</v>
      </c>
      <c r="N93" s="62"/>
      <c r="O93" s="62"/>
      <c r="P93" s="62"/>
      <c r="Q93" s="62"/>
      <c r="R93" s="62"/>
    </row>
    <row r="94" ht="13.5" spans="1:18">
      <c r="A94" s="66"/>
      <c r="B94" s="66"/>
      <c r="C94" s="66"/>
      <c r="D94" s="62"/>
      <c r="E94" s="62"/>
      <c r="F94" s="62"/>
      <c r="G94" s="62"/>
      <c r="H94" s="62"/>
      <c r="I94" s="62"/>
      <c r="J94" s="66"/>
      <c r="K94" s="66" t="s">
        <v>488</v>
      </c>
      <c r="L94" s="66" t="s">
        <v>489</v>
      </c>
      <c r="M94" s="62">
        <f t="shared" si="3"/>
        <v>0</v>
      </c>
      <c r="N94" s="62"/>
      <c r="O94" s="62"/>
      <c r="P94" s="62"/>
      <c r="Q94" s="62"/>
      <c r="R94" s="62"/>
    </row>
    <row r="95" ht="13.5" spans="1:18">
      <c r="A95" s="66"/>
      <c r="B95" s="66"/>
      <c r="C95" s="66"/>
      <c r="D95" s="62"/>
      <c r="E95" s="62"/>
      <c r="F95" s="62"/>
      <c r="G95" s="62"/>
      <c r="H95" s="62"/>
      <c r="I95" s="62"/>
      <c r="J95" s="66"/>
      <c r="K95" s="66" t="s">
        <v>491</v>
      </c>
      <c r="L95" s="66" t="s">
        <v>492</v>
      </c>
      <c r="M95" s="62">
        <f t="shared" si="3"/>
        <v>0</v>
      </c>
      <c r="N95" s="62"/>
      <c r="O95" s="62"/>
      <c r="P95" s="62"/>
      <c r="Q95" s="62"/>
      <c r="R95" s="62"/>
    </row>
    <row r="96" ht="13.5" spans="1:18">
      <c r="A96" s="66"/>
      <c r="B96" s="66"/>
      <c r="C96" s="66"/>
      <c r="D96" s="62"/>
      <c r="E96" s="62"/>
      <c r="F96" s="62"/>
      <c r="G96" s="62"/>
      <c r="H96" s="62"/>
      <c r="I96" s="62"/>
      <c r="J96" s="66"/>
      <c r="K96" s="66" t="s">
        <v>292</v>
      </c>
      <c r="L96" s="66" t="s">
        <v>125</v>
      </c>
      <c r="M96" s="62">
        <f t="shared" si="3"/>
        <v>0</v>
      </c>
      <c r="N96" s="62"/>
      <c r="O96" s="62"/>
      <c r="P96" s="62"/>
      <c r="Q96" s="62"/>
      <c r="R96" s="62"/>
    </row>
    <row r="97" ht="13.5" spans="1:18">
      <c r="A97" s="66"/>
      <c r="B97" s="66"/>
      <c r="C97" s="66"/>
      <c r="D97" s="62"/>
      <c r="E97" s="62"/>
      <c r="F97" s="62"/>
      <c r="G97" s="62"/>
      <c r="H97" s="62"/>
      <c r="I97" s="62"/>
      <c r="J97" s="69" t="s">
        <v>503</v>
      </c>
      <c r="K97" s="69" t="s">
        <v>364</v>
      </c>
      <c r="L97" s="69" t="s">
        <v>504</v>
      </c>
      <c r="M97" s="62"/>
      <c r="N97" s="62"/>
      <c r="O97" s="62"/>
      <c r="P97" s="62"/>
      <c r="Q97" s="62"/>
      <c r="R97" s="62"/>
    </row>
    <row r="98" ht="13.5" spans="1:18">
      <c r="A98" s="66"/>
      <c r="B98" s="66"/>
      <c r="C98" s="66"/>
      <c r="D98" s="62"/>
      <c r="E98" s="62"/>
      <c r="F98" s="62"/>
      <c r="G98" s="62"/>
      <c r="H98" s="62"/>
      <c r="I98" s="62"/>
      <c r="J98" s="66"/>
      <c r="K98" s="66" t="s">
        <v>268</v>
      </c>
      <c r="L98" s="66" t="s">
        <v>505</v>
      </c>
      <c r="M98" s="62"/>
      <c r="N98" s="62"/>
      <c r="O98" s="62"/>
      <c r="P98" s="62"/>
      <c r="Q98" s="62"/>
      <c r="R98" s="62"/>
    </row>
    <row r="99" ht="13.5" spans="1:18">
      <c r="A99" s="66"/>
      <c r="B99" s="66"/>
      <c r="C99" s="66"/>
      <c r="D99" s="62"/>
      <c r="E99" s="62"/>
      <c r="F99" s="62"/>
      <c r="G99" s="62"/>
      <c r="H99" s="62"/>
      <c r="I99" s="62"/>
      <c r="J99" s="66"/>
      <c r="K99" s="66" t="s">
        <v>292</v>
      </c>
      <c r="L99" s="66" t="s">
        <v>434</v>
      </c>
      <c r="M99" s="62"/>
      <c r="N99" s="62"/>
      <c r="O99" s="62"/>
      <c r="P99" s="62"/>
      <c r="Q99" s="62"/>
      <c r="R99" s="62"/>
    </row>
    <row r="100" ht="13.5" spans="1:18">
      <c r="A100" s="66"/>
      <c r="B100" s="66"/>
      <c r="C100" s="66"/>
      <c r="D100" s="62"/>
      <c r="E100" s="62"/>
      <c r="F100" s="62"/>
      <c r="G100" s="62"/>
      <c r="H100" s="62"/>
      <c r="I100" s="62"/>
      <c r="J100" s="69" t="s">
        <v>506</v>
      </c>
      <c r="K100" s="69" t="s">
        <v>364</v>
      </c>
      <c r="L100" s="69" t="s">
        <v>429</v>
      </c>
      <c r="M100" s="62"/>
      <c r="N100" s="62"/>
      <c r="O100" s="62"/>
      <c r="P100" s="62"/>
      <c r="Q100" s="62"/>
      <c r="R100" s="62"/>
    </row>
    <row r="101" ht="13.5" spans="1:18">
      <c r="A101" s="66"/>
      <c r="B101" s="66"/>
      <c r="C101" s="66"/>
      <c r="D101" s="62"/>
      <c r="E101" s="62"/>
      <c r="F101" s="62"/>
      <c r="G101" s="62"/>
      <c r="H101" s="62"/>
      <c r="I101" s="62"/>
      <c r="J101" s="66"/>
      <c r="K101" s="66" t="s">
        <v>268</v>
      </c>
      <c r="L101" s="66" t="s">
        <v>505</v>
      </c>
      <c r="M101" s="62"/>
      <c r="N101" s="62"/>
      <c r="O101" s="62"/>
      <c r="P101" s="62"/>
      <c r="Q101" s="62"/>
      <c r="R101" s="62"/>
    </row>
    <row r="102" ht="13.5" spans="1:18">
      <c r="A102" s="66"/>
      <c r="B102" s="66"/>
      <c r="C102" s="66"/>
      <c r="D102" s="62"/>
      <c r="E102" s="62"/>
      <c r="F102" s="62"/>
      <c r="G102" s="62"/>
      <c r="H102" s="62"/>
      <c r="I102" s="62"/>
      <c r="J102" s="66"/>
      <c r="K102" s="66" t="s">
        <v>272</v>
      </c>
      <c r="L102" s="66" t="s">
        <v>507</v>
      </c>
      <c r="M102" s="62"/>
      <c r="N102" s="62"/>
      <c r="O102" s="62"/>
      <c r="P102" s="62"/>
      <c r="Q102" s="62"/>
      <c r="R102" s="62"/>
    </row>
    <row r="103" ht="13.5" spans="1:18">
      <c r="A103" s="66"/>
      <c r="B103" s="66"/>
      <c r="C103" s="66"/>
      <c r="D103" s="62"/>
      <c r="E103" s="62"/>
      <c r="F103" s="62"/>
      <c r="G103" s="62"/>
      <c r="H103" s="62"/>
      <c r="I103" s="62"/>
      <c r="J103" s="66"/>
      <c r="K103" s="66" t="s">
        <v>297</v>
      </c>
      <c r="L103" s="66" t="s">
        <v>430</v>
      </c>
      <c r="M103" s="62"/>
      <c r="N103" s="62"/>
      <c r="O103" s="62"/>
      <c r="P103" s="62"/>
      <c r="Q103" s="62"/>
      <c r="R103" s="62"/>
    </row>
    <row r="104" ht="13.5" spans="1:18">
      <c r="A104" s="66"/>
      <c r="B104" s="66"/>
      <c r="C104" s="66"/>
      <c r="D104" s="62"/>
      <c r="E104" s="62"/>
      <c r="F104" s="62"/>
      <c r="G104" s="62"/>
      <c r="H104" s="62"/>
      <c r="I104" s="62"/>
      <c r="J104" s="66"/>
      <c r="K104" s="66" t="s">
        <v>299</v>
      </c>
      <c r="L104" s="66" t="s">
        <v>432</v>
      </c>
      <c r="M104" s="62"/>
      <c r="N104" s="62"/>
      <c r="O104" s="62"/>
      <c r="P104" s="62"/>
      <c r="Q104" s="62"/>
      <c r="R104" s="62"/>
    </row>
    <row r="105" ht="13.5" spans="1:18">
      <c r="A105" s="66"/>
      <c r="B105" s="66"/>
      <c r="C105" s="66"/>
      <c r="D105" s="62"/>
      <c r="E105" s="62"/>
      <c r="F105" s="62"/>
      <c r="G105" s="62"/>
      <c r="H105" s="62"/>
      <c r="I105" s="62"/>
      <c r="J105" s="66"/>
      <c r="K105" s="66" t="s">
        <v>292</v>
      </c>
      <c r="L105" s="66" t="s">
        <v>434</v>
      </c>
      <c r="M105" s="62"/>
      <c r="N105" s="62"/>
      <c r="O105" s="62"/>
      <c r="P105" s="62"/>
      <c r="Q105" s="62"/>
      <c r="R105" s="62"/>
    </row>
    <row r="106" ht="13.5" spans="1:18">
      <c r="A106" s="66"/>
      <c r="B106" s="66"/>
      <c r="C106" s="66"/>
      <c r="D106" s="62"/>
      <c r="E106" s="62"/>
      <c r="F106" s="62"/>
      <c r="G106" s="62"/>
      <c r="H106" s="62"/>
      <c r="I106" s="62"/>
      <c r="J106" s="69" t="s">
        <v>508</v>
      </c>
      <c r="K106" s="69" t="s">
        <v>364</v>
      </c>
      <c r="L106" s="69" t="s">
        <v>454</v>
      </c>
      <c r="M106" s="62"/>
      <c r="N106" s="62"/>
      <c r="O106" s="62"/>
      <c r="P106" s="62"/>
      <c r="Q106" s="62"/>
      <c r="R106" s="62"/>
    </row>
    <row r="107" ht="13.5" spans="1:18">
      <c r="A107" s="66"/>
      <c r="B107" s="66"/>
      <c r="C107" s="66"/>
      <c r="D107" s="62"/>
      <c r="E107" s="62"/>
      <c r="F107" s="62"/>
      <c r="G107" s="62"/>
      <c r="H107" s="62"/>
      <c r="I107" s="62"/>
      <c r="J107" s="66"/>
      <c r="K107" s="66" t="s">
        <v>270</v>
      </c>
      <c r="L107" s="66" t="s">
        <v>456</v>
      </c>
      <c r="M107" s="62"/>
      <c r="N107" s="62"/>
      <c r="O107" s="62"/>
      <c r="P107" s="62"/>
      <c r="Q107" s="62"/>
      <c r="R107" s="62"/>
    </row>
    <row r="108" ht="13.5" spans="1:18">
      <c r="A108" s="66"/>
      <c r="B108" s="66"/>
      <c r="C108" s="66"/>
      <c r="D108" s="62"/>
      <c r="E108" s="62"/>
      <c r="F108" s="62"/>
      <c r="G108" s="62"/>
      <c r="H108" s="62"/>
      <c r="I108" s="62"/>
      <c r="J108" s="66"/>
      <c r="K108" s="66" t="s">
        <v>272</v>
      </c>
      <c r="L108" s="66" t="s">
        <v>457</v>
      </c>
      <c r="M108" s="62"/>
      <c r="N108" s="62"/>
      <c r="O108" s="62"/>
      <c r="P108" s="62"/>
      <c r="Q108" s="62"/>
      <c r="R108" s="62"/>
    </row>
    <row r="109" ht="13.5" spans="1:18">
      <c r="A109" s="66"/>
      <c r="B109" s="66"/>
      <c r="C109" s="66"/>
      <c r="D109" s="62"/>
      <c r="E109" s="62"/>
      <c r="F109" s="62"/>
      <c r="G109" s="62"/>
      <c r="H109" s="62"/>
      <c r="I109" s="62"/>
      <c r="J109" s="69" t="s">
        <v>509</v>
      </c>
      <c r="K109" s="69" t="s">
        <v>364</v>
      </c>
      <c r="L109" s="69" t="s">
        <v>355</v>
      </c>
      <c r="M109" s="62"/>
      <c r="N109" s="62"/>
      <c r="O109" s="62"/>
      <c r="P109" s="62"/>
      <c r="Q109" s="62"/>
      <c r="R109" s="62"/>
    </row>
    <row r="110" ht="13.5" spans="1:18">
      <c r="A110" s="66"/>
      <c r="B110" s="66"/>
      <c r="C110" s="66"/>
      <c r="D110" s="62"/>
      <c r="E110" s="62"/>
      <c r="F110" s="62"/>
      <c r="G110" s="62"/>
      <c r="H110" s="62"/>
      <c r="I110" s="62"/>
      <c r="J110" s="66"/>
      <c r="K110" s="66" t="s">
        <v>274</v>
      </c>
      <c r="L110" s="66" t="s">
        <v>493</v>
      </c>
      <c r="M110" s="62"/>
      <c r="N110" s="62"/>
      <c r="O110" s="62"/>
      <c r="P110" s="62"/>
      <c r="Q110" s="62"/>
      <c r="R110" s="62"/>
    </row>
    <row r="111" ht="13.5" spans="1:18">
      <c r="A111" s="66"/>
      <c r="B111" s="66"/>
      <c r="C111" s="66"/>
      <c r="D111" s="62"/>
      <c r="E111" s="62"/>
      <c r="F111" s="62"/>
      <c r="G111" s="62"/>
      <c r="H111" s="62"/>
      <c r="I111" s="62"/>
      <c r="J111" s="66"/>
      <c r="K111" s="66" t="s">
        <v>276</v>
      </c>
      <c r="L111" s="66" t="s">
        <v>495</v>
      </c>
      <c r="M111" s="62"/>
      <c r="N111" s="62"/>
      <c r="O111" s="62"/>
      <c r="P111" s="62"/>
      <c r="Q111" s="62"/>
      <c r="R111" s="62"/>
    </row>
    <row r="112" ht="13.5" spans="1:18">
      <c r="A112" s="66"/>
      <c r="B112" s="66"/>
      <c r="C112" s="66"/>
      <c r="D112" s="62"/>
      <c r="E112" s="62"/>
      <c r="F112" s="62"/>
      <c r="G112" s="62"/>
      <c r="H112" s="62"/>
      <c r="I112" s="62"/>
      <c r="J112" s="66"/>
      <c r="K112" s="66" t="s">
        <v>278</v>
      </c>
      <c r="L112" s="66" t="s">
        <v>498</v>
      </c>
      <c r="M112" s="62"/>
      <c r="N112" s="62"/>
      <c r="O112" s="62"/>
      <c r="P112" s="62"/>
      <c r="Q112" s="62"/>
      <c r="R112" s="62"/>
    </row>
    <row r="113" ht="13.5" spans="1:18">
      <c r="A113" s="66"/>
      <c r="B113" s="66"/>
      <c r="C113" s="66"/>
      <c r="D113" s="62"/>
      <c r="E113" s="62"/>
      <c r="F113" s="62"/>
      <c r="G113" s="62"/>
      <c r="H113" s="62"/>
      <c r="I113" s="62"/>
      <c r="J113" s="66"/>
      <c r="K113" s="66" t="s">
        <v>292</v>
      </c>
      <c r="L113" s="66" t="s">
        <v>355</v>
      </c>
      <c r="M113" s="62"/>
      <c r="N113" s="62"/>
      <c r="O113" s="62"/>
      <c r="P113" s="62"/>
      <c r="Q113" s="62"/>
      <c r="R113" s="62"/>
    </row>
    <row r="114" customHeight="1" spans="1:18">
      <c r="A114" s="67" t="s">
        <v>38</v>
      </c>
      <c r="B114" s="67"/>
      <c r="C114" s="67"/>
      <c r="D114" s="68">
        <f t="shared" ref="D114:F114" si="4">D8+D13+D54</f>
        <v>1231.37</v>
      </c>
      <c r="E114" s="68">
        <f t="shared" si="4"/>
        <v>1131.37</v>
      </c>
      <c r="F114" s="68">
        <f t="shared" si="4"/>
        <v>100</v>
      </c>
      <c r="G114" s="26"/>
      <c r="H114" s="26"/>
      <c r="I114" s="26"/>
      <c r="J114" s="67" t="s">
        <v>38</v>
      </c>
      <c r="K114" s="67"/>
      <c r="L114" s="67"/>
      <c r="M114" s="68">
        <f t="shared" ref="M114:O114" si="5">M8+M22+M50+M80</f>
        <v>1231.37</v>
      </c>
      <c r="N114" s="68">
        <f t="shared" si="5"/>
        <v>1131.37</v>
      </c>
      <c r="O114" s="68">
        <f t="shared" si="5"/>
        <v>100</v>
      </c>
      <c r="P114" s="26"/>
      <c r="Q114" s="26"/>
      <c r="R114" s="26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196527777777778" right="0.15625" top="1" bottom="1" header="0.511805555555556" footer="0.511805555555556"/>
  <pageSetup paperSize="9" scale="8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G12" sqref="G12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s="39" customFormat="1" ht="39.95" customHeight="1" spans="1:8">
      <c r="A1" s="3" t="s">
        <v>510</v>
      </c>
      <c r="B1" s="3"/>
      <c r="C1" s="3"/>
      <c r="D1" s="3"/>
      <c r="E1" s="3"/>
      <c r="F1" s="41"/>
      <c r="G1" s="41"/>
      <c r="H1" s="41"/>
    </row>
    <row r="2" ht="3" customHeight="1"/>
    <row r="3" s="40" customFormat="1" ht="28.5" customHeight="1" spans="1:5">
      <c r="A3" s="42" t="s">
        <v>511</v>
      </c>
      <c r="B3" s="42"/>
      <c r="C3" s="42"/>
      <c r="D3" s="42"/>
      <c r="E3" s="43" t="s">
        <v>41</v>
      </c>
    </row>
    <row r="4" s="39" customFormat="1" ht="30" customHeight="1" spans="1:5">
      <c r="A4" s="44" t="s">
        <v>512</v>
      </c>
      <c r="B4" s="44" t="s">
        <v>513</v>
      </c>
      <c r="C4" s="44" t="s">
        <v>514</v>
      </c>
      <c r="D4" s="45" t="s">
        <v>515</v>
      </c>
      <c r="E4" s="45"/>
    </row>
    <row r="5" s="39" customFormat="1" ht="30" customHeight="1" spans="1:5">
      <c r="A5" s="46"/>
      <c r="B5" s="46"/>
      <c r="C5" s="46"/>
      <c r="D5" s="47" t="s">
        <v>516</v>
      </c>
      <c r="E5" s="47" t="s">
        <v>517</v>
      </c>
    </row>
    <row r="6" s="39" customFormat="1" ht="30" customHeight="1" spans="1:5">
      <c r="A6" s="48" t="s">
        <v>121</v>
      </c>
      <c r="B6" s="48">
        <f>5+6.8</f>
        <v>11.8</v>
      </c>
      <c r="C6" s="48">
        <f>C8+C9</f>
        <v>24.22</v>
      </c>
      <c r="D6" s="48">
        <f>D8+D9</f>
        <v>-12.42</v>
      </c>
      <c r="E6" s="49">
        <f t="shared" ref="E6:E11" si="0">D6/C6</f>
        <v>-0.512799339388935</v>
      </c>
    </row>
    <row r="7" s="39" customFormat="1" ht="30" customHeight="1" spans="1:5">
      <c r="A7" s="50" t="s">
        <v>518</v>
      </c>
      <c r="B7" s="50"/>
      <c r="C7" s="48"/>
      <c r="D7" s="48"/>
      <c r="E7" s="51"/>
    </row>
    <row r="8" s="39" customFormat="1" ht="30" customHeight="1" spans="1:5">
      <c r="A8" s="50" t="s">
        <v>519</v>
      </c>
      <c r="B8" s="48">
        <v>5</v>
      </c>
      <c r="C8" s="48">
        <v>8.22</v>
      </c>
      <c r="D8" s="48">
        <f>B8-C8</f>
        <v>-3.22</v>
      </c>
      <c r="E8" s="51">
        <f t="shared" si="0"/>
        <v>-0.391727493917275</v>
      </c>
    </row>
    <row r="9" s="39" customFormat="1" ht="30" customHeight="1" spans="1:5">
      <c r="A9" s="50" t="s">
        <v>520</v>
      </c>
      <c r="B9" s="48">
        <f>B11</f>
        <v>6.8</v>
      </c>
      <c r="C9" s="48">
        <v>16</v>
      </c>
      <c r="D9" s="48">
        <f>D11</f>
        <v>-9.2</v>
      </c>
      <c r="E9" s="51">
        <f>E11</f>
        <v>-0.575</v>
      </c>
    </row>
    <row r="10" s="39" customFormat="1" ht="30" customHeight="1" spans="1:5">
      <c r="A10" s="50" t="s">
        <v>521</v>
      </c>
      <c r="B10" s="48"/>
      <c r="C10" s="48"/>
      <c r="D10" s="48"/>
      <c r="E10" s="51"/>
    </row>
    <row r="11" s="39" customFormat="1" ht="30" customHeight="1" spans="1:5">
      <c r="A11" s="50" t="s">
        <v>522</v>
      </c>
      <c r="B11" s="48">
        <v>6.8</v>
      </c>
      <c r="C11" s="48">
        <v>16</v>
      </c>
      <c r="D11" s="48">
        <f>B11-C11</f>
        <v>-9.2</v>
      </c>
      <c r="E11" s="51">
        <f t="shared" si="0"/>
        <v>-0.575</v>
      </c>
    </row>
    <row r="12" ht="132" customHeight="1" spans="1:5">
      <c r="A12" s="52" t="s">
        <v>523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6-1部门收支总表</vt:lpstr>
      <vt:lpstr>6-2部门收入总表</vt:lpstr>
      <vt:lpstr>6-3部门支出总表</vt:lpstr>
      <vt:lpstr>6-4财政拨款收支预算总表</vt:lpstr>
      <vt:lpstr>6-5一般公共预算支出表</vt:lpstr>
      <vt:lpstr>6-6基本支出预算表</vt:lpstr>
      <vt:lpstr>6-7基金预算支出情况表</vt:lpstr>
      <vt:lpstr>6-8财政拨款支出明细表（按经济分类科目）</vt:lpstr>
      <vt:lpstr>6-9“三公”经费公共预算财政拨款支出情况表</vt:lpstr>
      <vt:lpstr>6-10市本级绩效目标表-1</vt:lpstr>
      <vt:lpstr>6-11市本级绩效目标表-2</vt:lpstr>
      <vt:lpstr>6-12省对下绩效目标表</vt:lpstr>
      <vt:lpstr>6-13政府采购表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2018-02-14T00:52:16Z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