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3"/>
  </bookViews>
  <sheets>
    <sheet name="Define" sheetId="13" state="hidden" r:id="rId1"/>
    <sheet name="封面" sheetId="12" r:id="rId2"/>
    <sheet name="收入情况表1" sheetId="25" r:id="rId3"/>
    <sheet name="支出情况表2" sheetId="26" r:id="rId4"/>
    <sheet name="支出情况表3" sheetId="27" r:id="rId5"/>
    <sheet name="政府性基金" sheetId="28" r:id="rId6"/>
    <sheet name="社保基金" sheetId="29" r:id="rId7"/>
    <sheet name="国有资本经营" sheetId="30" r:id="rId8"/>
  </sheets>
  <definedNames>
    <definedName name="_xlnm._FilterDatabase" localSheetId="3" hidden="1">支出情况表2!$A$4:$H$38</definedName>
    <definedName name="_xlnm.Print_Area" localSheetId="2">收入情况表1!$A$1:$I$41</definedName>
    <definedName name="_xlnm.Print_Area" localSheetId="5">政府性基金!$A$1:$L$28</definedName>
    <definedName name="_xlnm.Print_Area" localSheetId="3">支出情况表2!$A$1:$H$38</definedName>
    <definedName name="_xlnm.Print_Titles" localSheetId="2">收入情况表1!$1:$4</definedName>
    <definedName name="_xlnm.Print_Titles" localSheetId="3">支出情况表2!$1:$4</definedName>
    <definedName name="_xlnm.Print_Area" localSheetId="4">支出情况表3!$A$1:$R$31</definedName>
    <definedName name="_xlnm.Print_Titles" localSheetId="4">支出情况表3!$1:$4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<sst xmlns="http://schemas.openxmlformats.org/spreadsheetml/2006/main" count="381" uniqueCount="294">
  <si>
    <t>ERRANGE_O=</t>
  </si>
  <si>
    <t>D100:D109</t>
  </si>
  <si>
    <t>ERLINESTART_O=</t>
  </si>
  <si>
    <t>ERCOLUMNSTART_O=</t>
  </si>
  <si>
    <t>ERLINEEND_O=</t>
  </si>
  <si>
    <t>ERCOLUMNEND_O=</t>
  </si>
  <si>
    <t>附表</t>
  </si>
  <si>
    <t>瑞丽市2021年1-6月财政预算收支执行情况表</t>
  </si>
  <si>
    <t>填表人：余飞</t>
  </si>
  <si>
    <t>填表时间：2021年10月</t>
  </si>
  <si>
    <t>联系电话：4115760</t>
  </si>
  <si>
    <t xml:space="preserve">   瑞丽市2021年1-6月一般公共预算收入情况表</t>
  </si>
  <si>
    <t>单位：万元</t>
  </si>
  <si>
    <t>预算科目</t>
  </si>
  <si>
    <t xml:space="preserve">二0二一年批准预算数      </t>
  </si>
  <si>
    <t>二0二一年六月累计完成数</t>
  </si>
  <si>
    <t>完成批准预算数%</t>
  </si>
  <si>
    <t>上年同期完成数</t>
  </si>
  <si>
    <t>占上年同期%</t>
  </si>
  <si>
    <t>备  注</t>
  </si>
  <si>
    <t>类</t>
  </si>
  <si>
    <t>款</t>
  </si>
  <si>
    <t>收入项目名称</t>
  </si>
  <si>
    <t>101</t>
  </si>
  <si>
    <t>税收收入</t>
  </si>
  <si>
    <t>01</t>
  </si>
  <si>
    <t>增值税</t>
  </si>
  <si>
    <t>03</t>
  </si>
  <si>
    <t>营业税</t>
  </si>
  <si>
    <t>04</t>
  </si>
  <si>
    <t>企业所得税</t>
  </si>
  <si>
    <t>06</t>
  </si>
  <si>
    <t>个人所得税</t>
  </si>
  <si>
    <t>07</t>
  </si>
  <si>
    <t>资源税</t>
  </si>
  <si>
    <t>09</t>
  </si>
  <si>
    <t>城市维护建设税</t>
  </si>
  <si>
    <t>10</t>
  </si>
  <si>
    <t>房产税</t>
  </si>
  <si>
    <t>11</t>
  </si>
  <si>
    <t>印花税</t>
  </si>
  <si>
    <t>12</t>
  </si>
  <si>
    <t>城镇土地使用税</t>
  </si>
  <si>
    <t>13</t>
  </si>
  <si>
    <t>土地增值税</t>
  </si>
  <si>
    <t>14</t>
  </si>
  <si>
    <t>车船税</t>
  </si>
  <si>
    <t>18</t>
  </si>
  <si>
    <t>耕地占用税</t>
  </si>
  <si>
    <t>19</t>
  </si>
  <si>
    <t>契税</t>
  </si>
  <si>
    <t>20</t>
  </si>
  <si>
    <t>烟叶税</t>
  </si>
  <si>
    <t>21</t>
  </si>
  <si>
    <t>环境保护税</t>
  </si>
  <si>
    <t>22</t>
  </si>
  <si>
    <t>其他税收收入</t>
  </si>
  <si>
    <t>103</t>
  </si>
  <si>
    <t xml:space="preserve">       非税收入</t>
  </si>
  <si>
    <t>02</t>
  </si>
  <si>
    <t>专项收入</t>
  </si>
  <si>
    <t>行政事业性收费收入</t>
  </si>
  <si>
    <t>05</t>
  </si>
  <si>
    <t>罚没收入</t>
  </si>
  <si>
    <t>国有资本经营收入</t>
  </si>
  <si>
    <t>国有（资源）资产有偿使用收入</t>
  </si>
  <si>
    <t>08</t>
  </si>
  <si>
    <t>捐赠收入</t>
  </si>
  <si>
    <t>政府住房基金收入</t>
  </si>
  <si>
    <t>99</t>
  </si>
  <si>
    <t>其他收入</t>
  </si>
  <si>
    <t>一般公共预算收入</t>
  </si>
  <si>
    <t>110  转移性收入</t>
  </si>
  <si>
    <t>11001  返还性收入</t>
  </si>
  <si>
    <t>11002  一般性转移支付收入</t>
  </si>
  <si>
    <t>11003  专项转移支付收入</t>
  </si>
  <si>
    <t>11008  上年结余收入</t>
  </si>
  <si>
    <t>11015  动用预算稳定调节基金</t>
  </si>
  <si>
    <t>11009  调入资金</t>
  </si>
  <si>
    <t>11011  债券转贷收入</t>
  </si>
  <si>
    <t>收入合计</t>
  </si>
  <si>
    <t>瑞丽市2021年1-6月一般公共预算支出情况表</t>
  </si>
  <si>
    <t>二0二一年      批准预算数</t>
  </si>
  <si>
    <t>上年同期数</t>
  </si>
  <si>
    <t>支出项目名称</t>
  </si>
  <si>
    <t>201</t>
  </si>
  <si>
    <t>一般公共服务支出</t>
  </si>
  <si>
    <t>202</t>
  </si>
  <si>
    <t>外交支出</t>
  </si>
  <si>
    <t>203</t>
  </si>
  <si>
    <t>国防支出</t>
  </si>
  <si>
    <t>204</t>
  </si>
  <si>
    <t>公共安全支出</t>
  </si>
  <si>
    <t>205</t>
  </si>
  <si>
    <t>教育支出</t>
  </si>
  <si>
    <t>206</t>
  </si>
  <si>
    <t>科学技术支出</t>
  </si>
  <si>
    <t>207</t>
  </si>
  <si>
    <t>文化体育与传媒支出</t>
  </si>
  <si>
    <t>208</t>
  </si>
  <si>
    <t>社会保障和就业支出</t>
  </si>
  <si>
    <t>210</t>
  </si>
  <si>
    <t>卫生健康支出</t>
  </si>
  <si>
    <t>211</t>
  </si>
  <si>
    <t>节能环保支出</t>
  </si>
  <si>
    <t>212</t>
  </si>
  <si>
    <t>城乡社区支出</t>
  </si>
  <si>
    <t>213</t>
  </si>
  <si>
    <t>农林水支出</t>
  </si>
  <si>
    <t>214</t>
  </si>
  <si>
    <t>交通运输支出</t>
  </si>
  <si>
    <t>215</t>
  </si>
  <si>
    <t>资源勘探信息等支出</t>
  </si>
  <si>
    <t>216</t>
  </si>
  <si>
    <t>商业服务业等支出</t>
  </si>
  <si>
    <t>217</t>
  </si>
  <si>
    <t>金融支出</t>
  </si>
  <si>
    <t>220</t>
  </si>
  <si>
    <t>自然资源海洋气象等支出</t>
  </si>
  <si>
    <t>221</t>
  </si>
  <si>
    <t>住房保障支出</t>
  </si>
  <si>
    <t>222</t>
  </si>
  <si>
    <t>粮油物资储备支出</t>
  </si>
  <si>
    <t>224</t>
  </si>
  <si>
    <t>灾害防治及应急管理支出</t>
  </si>
  <si>
    <t>227</t>
  </si>
  <si>
    <t>预备费</t>
  </si>
  <si>
    <t>229</t>
  </si>
  <si>
    <t>其他支出</t>
  </si>
  <si>
    <t>232</t>
  </si>
  <si>
    <t>债务付息支出</t>
  </si>
  <si>
    <t>233</t>
  </si>
  <si>
    <t>债务发行费用支出</t>
  </si>
  <si>
    <t>一般公共预算支出</t>
  </si>
  <si>
    <t xml:space="preserve"> 转移性支出</t>
  </si>
  <si>
    <t>一般性转移支付</t>
  </si>
  <si>
    <t>专项转移支付</t>
  </si>
  <si>
    <t>上解支出</t>
  </si>
  <si>
    <t>年终结余</t>
  </si>
  <si>
    <t>231</t>
  </si>
  <si>
    <t>债务还本支出</t>
  </si>
  <si>
    <t>2310301</t>
  </si>
  <si>
    <t>地方政府一般债券还本支出</t>
  </si>
  <si>
    <t>2310411</t>
  </si>
  <si>
    <t>国有土地使用权出让金债务还本支出</t>
  </si>
  <si>
    <t>支出合计</t>
  </si>
  <si>
    <t xml:space="preserve">  瑞丽市2021年1-6月一般公共预算支出经济分类情况表</t>
  </si>
  <si>
    <t>功能分类科目（到项）</t>
  </si>
  <si>
    <t>总计</t>
  </si>
  <si>
    <t>经济分类科目</t>
  </si>
  <si>
    <t>501机关工资福利支出</t>
  </si>
  <si>
    <t>502机关商品和服务支出</t>
  </si>
  <si>
    <t>503机关资本性支出（一）</t>
  </si>
  <si>
    <t>504机关资本性支出（二）</t>
  </si>
  <si>
    <t>505对事业单位经常性补助</t>
  </si>
  <si>
    <t>506对事业单位资本性补助</t>
  </si>
  <si>
    <t>507对企业补助</t>
  </si>
  <si>
    <t>508对企业资本性支出</t>
  </si>
  <si>
    <t>509对个人和家庭的补助</t>
  </si>
  <si>
    <t>510对社会保障基金补助</t>
  </si>
  <si>
    <t>511债务利息及费用支出</t>
  </si>
  <si>
    <t>512债务还本支出</t>
  </si>
  <si>
    <t>513转移性支出</t>
  </si>
  <si>
    <t>514预备费及预留</t>
  </si>
  <si>
    <t>599其他支出</t>
  </si>
  <si>
    <t>医疗卫生与计划生育支出</t>
  </si>
  <si>
    <t>219</t>
  </si>
  <si>
    <t>援助其他地区支出</t>
  </si>
  <si>
    <t>国土海洋气象等支出</t>
  </si>
  <si>
    <t>财政预算支出合计</t>
  </si>
  <si>
    <t xml:space="preserve">  备注：1、人员机构运转支出88581万元，占公共财政预算支出的35%；2、各项事业发展162048万元，支出占公共财政预算支出的65%，其中：重大项目投入财政资金969万元，占事业发展支出的1%。</t>
  </si>
  <si>
    <t>2021年1-6月瑞丽市政府性基金预算收支情况表</t>
  </si>
  <si>
    <t>收入</t>
  </si>
  <si>
    <t>支出</t>
  </si>
  <si>
    <t>1010139 南水北调工程基金收入</t>
  </si>
  <si>
    <t>207 文化体育与传媒支出</t>
  </si>
  <si>
    <t>1030142 残疾人就业保障金收入</t>
  </si>
  <si>
    <t>208 社会保障和就业支出</t>
  </si>
  <si>
    <t>1030143 政府住房基金收入</t>
  </si>
  <si>
    <t>212 城乡社区支出</t>
  </si>
  <si>
    <t>1030144 城镇公用事业附加收入</t>
  </si>
  <si>
    <t>213 农林水支出</t>
  </si>
  <si>
    <t>1030146 国有土地收益基金收入</t>
  </si>
  <si>
    <t>214 交通运输支出</t>
  </si>
  <si>
    <t>1030147 农业土地开发资金收入</t>
  </si>
  <si>
    <t>215 资源勘探信息等支出</t>
  </si>
  <si>
    <t>1030148 国有土地使用权出让金收入</t>
  </si>
  <si>
    <t>216 商业服务业等支出</t>
  </si>
  <si>
    <t>1030155 彩票公益金收入</t>
  </si>
  <si>
    <t>217 金融支出</t>
  </si>
  <si>
    <t>1030156 城市基础设施配套费收入</t>
  </si>
  <si>
    <t>229 其他支出</t>
  </si>
  <si>
    <t>1030157 小型水库移民扶助基金收入</t>
  </si>
  <si>
    <t>232 债务付息支出</t>
  </si>
  <si>
    <t>1030159 车辆通行费</t>
  </si>
  <si>
    <t>233 债务发行费用支出</t>
  </si>
  <si>
    <t>1030178 污水处理费收入</t>
  </si>
  <si>
    <t>1030199 其他政府性基金收入</t>
  </si>
  <si>
    <t>10310   专项债券对应项目专项收入</t>
  </si>
  <si>
    <t>政府性基金收入</t>
  </si>
  <si>
    <t>政府性基金支出</t>
  </si>
  <si>
    <t>110 转移性收入</t>
  </si>
  <si>
    <t>230 转移性支出</t>
  </si>
  <si>
    <t>11004 政府性基金转移收入</t>
  </si>
  <si>
    <t>23004 政府性基金转移支付</t>
  </si>
  <si>
    <t>1100402 政府性基金补助收入</t>
  </si>
  <si>
    <t>1100403 抗疫特别国债转移支付收入</t>
  </si>
  <si>
    <t>11008 上年结余收入</t>
  </si>
  <si>
    <t>23008 调出资金</t>
  </si>
  <si>
    <t>11009 调入资金</t>
  </si>
  <si>
    <t>23009 年终结余</t>
  </si>
  <si>
    <t>11011 债券转贷收入</t>
  </si>
  <si>
    <t>231 债务还本支出</t>
  </si>
  <si>
    <t>1101102 地方政府专项债务转贷收入</t>
  </si>
  <si>
    <t>2021年1-6月瑞丽市社会保险基金预算收支情况表</t>
  </si>
  <si>
    <t>项        目</t>
  </si>
  <si>
    <t>一、收入</t>
  </si>
  <si>
    <t xml:space="preserve">    其中： 1、保险费收入</t>
  </si>
  <si>
    <t xml:space="preserve">           2、投资收益</t>
  </si>
  <si>
    <t xml:space="preserve">           3、财政补贴收入</t>
  </si>
  <si>
    <t xml:space="preserve">           4、其他收入</t>
  </si>
  <si>
    <t xml:space="preserve">           5、转移收入</t>
  </si>
  <si>
    <t xml:space="preserve">           6、上级补助收入</t>
  </si>
  <si>
    <t>二、支出</t>
  </si>
  <si>
    <t xml:space="preserve">    其中： 1、社会保险待遇支出</t>
  </si>
  <si>
    <t>2、丧葬抚恤补助支出</t>
  </si>
  <si>
    <t xml:space="preserve">           3、其他支出</t>
  </si>
  <si>
    <t xml:space="preserve">           4、转移支出</t>
  </si>
  <si>
    <t xml:space="preserve">           5、补助下级支出</t>
  </si>
  <si>
    <t xml:space="preserve">           6、上解上级支出</t>
  </si>
  <si>
    <t>三、本年收支结余</t>
  </si>
  <si>
    <t>四、上年结余</t>
  </si>
  <si>
    <t>五、年末滚存结余</t>
  </si>
  <si>
    <t>2021年1-6月瑞丽市国有资本经营收支情况表</t>
  </si>
  <si>
    <r>
      <rPr>
        <sz val="11"/>
        <rFont val="MS Serif"/>
        <charset val="0"/>
      </rPr>
      <t xml:space="preserve">    </t>
    </r>
    <r>
      <rPr>
        <sz val="11"/>
        <color indexed="8"/>
        <rFont val="宋体"/>
        <charset val="134"/>
      </rPr>
      <t>单位：万元</t>
    </r>
  </si>
  <si>
    <t>2021年6月累计完成数</t>
  </si>
  <si>
    <t>2021年预算数</t>
  </si>
  <si>
    <t>完成预算%</t>
  </si>
  <si>
    <t xml:space="preserve">  利润收入</t>
  </si>
  <si>
    <t xml:space="preserve">     电力企业利润收入</t>
  </si>
  <si>
    <t xml:space="preserve">     运输企业利润收入</t>
  </si>
  <si>
    <t xml:space="preserve">     投资服务企业利润收入</t>
  </si>
  <si>
    <t xml:space="preserve">     贸易企业利润收入</t>
  </si>
  <si>
    <t xml:space="preserve">     建筑施工企业利润收入</t>
  </si>
  <si>
    <t xml:space="preserve">     房地产企业利润收入</t>
  </si>
  <si>
    <t xml:space="preserve">     农林牧渔企业利润收入</t>
  </si>
  <si>
    <t xml:space="preserve">     军工企业利润收入</t>
  </si>
  <si>
    <t xml:space="preserve">     转制科研院所利润收入</t>
  </si>
  <si>
    <t xml:space="preserve">     地质勘查企业利润收入</t>
  </si>
  <si>
    <t xml:space="preserve">    卫生体育福利企业利润收入</t>
  </si>
  <si>
    <t xml:space="preserve">     教育文化广播企业利润收入</t>
  </si>
  <si>
    <t xml:space="preserve">     科学研究企业利润收入</t>
  </si>
  <si>
    <t xml:space="preserve">     机关社团所属企业利润收入</t>
  </si>
  <si>
    <t xml:space="preserve">     金融企业利润收入（国资预算）</t>
  </si>
  <si>
    <t xml:space="preserve">     其他国有资本经营预算企业利润收入</t>
  </si>
  <si>
    <t xml:space="preserve">  股利、股息收入</t>
  </si>
  <si>
    <t xml:space="preserve">     国有控股公司股利、股息收入</t>
  </si>
  <si>
    <t xml:space="preserve">     国有参股公司股利、股息收入</t>
  </si>
  <si>
    <t xml:space="preserve">     其他国有资本经营预算企业股利、股息收入</t>
  </si>
  <si>
    <t xml:space="preserve">  产权转让收入</t>
  </si>
  <si>
    <t xml:space="preserve">     国有股权、股份转让收入</t>
  </si>
  <si>
    <t xml:space="preserve">     国有独资企业产权转让收入</t>
  </si>
  <si>
    <t xml:space="preserve">     其他国有资本经营预算企业产权转让收入</t>
  </si>
  <si>
    <t xml:space="preserve">  清算收入</t>
  </si>
  <si>
    <t xml:space="preserve">     国有独资企业清算收入</t>
  </si>
  <si>
    <t xml:space="preserve">     其他国有资本经营预算企业清算收入</t>
  </si>
  <si>
    <t xml:space="preserve">  其他国有资本经营预算收入</t>
  </si>
  <si>
    <t>全市国有资本经营收入</t>
  </si>
  <si>
    <t>转移性收入</t>
  </si>
  <si>
    <t>上年结转</t>
  </si>
  <si>
    <t>账务调整收入</t>
  </si>
  <si>
    <t>各项收入合计</t>
  </si>
  <si>
    <t xml:space="preserve">  解决历史遗留问题及改革成本支出</t>
  </si>
  <si>
    <t xml:space="preserve">    "三供一业"移交补助支出</t>
  </si>
  <si>
    <t xml:space="preserve">    国有企业办职教幼教补助支出</t>
  </si>
  <si>
    <t xml:space="preserve">    国有企业改革成本支出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</si>
  <si>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</si>
  <si>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</si>
  <si>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</si>
  <si>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</si>
  <si>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生态环境保护支出</t>
  </si>
  <si>
    <t xml:space="preserve">    其他国有企业资本金注入</t>
  </si>
  <si>
    <t xml:space="preserve">  国有企业政策性补贴</t>
  </si>
  <si>
    <t xml:space="preserve">    国有企业政策性补贴(项)</t>
  </si>
  <si>
    <t xml:space="preserve">  金融国有资本经营预算支出</t>
  </si>
  <si>
    <t xml:space="preserve">  其他金融国有资本经营预算支出</t>
  </si>
  <si>
    <t xml:space="preserve">  其他国有资本经营预算支出</t>
  </si>
  <si>
    <t xml:space="preserve">    其他国有资本经营预算支出(项)</t>
  </si>
  <si>
    <t>全市国有资本经营支出</t>
  </si>
  <si>
    <t>转移性支出</t>
  </si>
  <si>
    <t>国有资本经营预算转移支付</t>
  </si>
  <si>
    <t>调出资金</t>
  </si>
  <si>
    <t xml:space="preserve"> 结转下年</t>
  </si>
  <si>
    <t>各项支出合计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</si>
</sst>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.0"/>
    <numFmt numFmtId="181" formatCode="#,##0_ ;[Red]\-#,##0\ "/>
    <numFmt numFmtId="182" formatCode="0.0%"/>
    <numFmt numFmtId="183" formatCode="0.00_ "/>
    <numFmt numFmtId="184" formatCode="0.0_ "/>
    <numFmt numFmtId="185" formatCode="0_ "/>
    <numFmt numFmtId="186" formatCode="0_);[Red]\(0\)"/>
    <numFmt numFmtId="187" formatCode="#,##0_ "/>
    <numFmt numFmtId="188" formatCode="000000"/>
  </numFmts>
  <fonts count="64">
    <font>
      <sz val="12"/>
      <name val="宋体"/>
      <charset val="134"/>
    </font>
    <font>
      <sz val="11"/>
      <name val="宋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MS Serif"/>
      <charset val="0"/>
    </font>
    <font>
      <sz val="18"/>
      <name val="黑体"/>
      <charset val="134"/>
    </font>
    <font>
      <sz val="12"/>
      <name val="Arial Narrow"/>
      <charset val="0"/>
    </font>
    <font>
      <sz val="10"/>
      <name val="宋体"/>
      <charset val="134"/>
    </font>
    <font>
      <b/>
      <sz val="12"/>
      <name val="仿宋"/>
      <charset val="134"/>
    </font>
    <font>
      <b/>
      <sz val="14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0"/>
      <color indexed="8"/>
      <name val="宋体"/>
      <charset val="134"/>
    </font>
    <font>
      <sz val="6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16"/>
      <name val="仿宋_GB2312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b/>
      <sz val="11"/>
      <color rgb="FFFF0000"/>
      <name val="宋体"/>
      <charset val="134"/>
    </font>
    <font>
      <sz val="10"/>
      <name val="Times New Roman"/>
      <charset val="0"/>
    </font>
    <font>
      <sz val="10"/>
      <name val="仿宋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b/>
      <sz val="14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b/>
      <sz val="12"/>
      <name val="仿宋_GB2312"/>
      <charset val="134"/>
    </font>
    <font>
      <b/>
      <sz val="18"/>
      <name val="仿宋_GB2312"/>
      <charset val="134"/>
    </font>
    <font>
      <sz val="12"/>
      <name val="Times New Roman"/>
      <charset val="0"/>
    </font>
    <font>
      <sz val="12"/>
      <name val="仿宋"/>
      <charset val="134"/>
    </font>
    <font>
      <i/>
      <sz val="12"/>
      <name val="仿宋_GB2312"/>
      <charset val="134"/>
    </font>
    <font>
      <b/>
      <sz val="12"/>
      <name val="Times New Roman"/>
      <charset val="0"/>
    </font>
    <font>
      <sz val="12"/>
      <color indexed="8"/>
      <name val="宋体"/>
      <charset val="134"/>
    </font>
    <font>
      <b/>
      <sz val="26"/>
      <name val="宋体"/>
      <charset val="134"/>
    </font>
    <font>
      <b/>
      <sz val="26"/>
      <name val="仿宋_GB2312"/>
      <charset val="134"/>
    </font>
    <font>
      <b/>
      <sz val="22"/>
      <name val="仿宋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4" borderId="16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19" applyNumberFormat="0" applyAlignment="0" applyProtection="0">
      <alignment vertical="center"/>
    </xf>
    <xf numFmtId="0" fontId="53" fillId="6" borderId="20" applyNumberFormat="0" applyAlignment="0" applyProtection="0">
      <alignment vertical="center"/>
    </xf>
    <xf numFmtId="0" fontId="54" fillId="6" borderId="19" applyNumberFormat="0" applyAlignment="0" applyProtection="0">
      <alignment vertical="center"/>
    </xf>
    <xf numFmtId="0" fontId="55" fillId="7" borderId="21" applyNumberFormat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0" fontId="63" fillId="0" borderId="0"/>
  </cellStyleXfs>
  <cellXfs count="218">
    <xf numFmtId="0" fontId="0" fillId="0" borderId="0" xfId="0"/>
    <xf numFmtId="0" fontId="1" fillId="0" borderId="0" xfId="55" applyFont="1" applyAlignment="1"/>
    <xf numFmtId="0" fontId="1" fillId="0" borderId="0" xfId="55" applyFont="1" applyFill="1" applyAlignment="1"/>
    <xf numFmtId="10" fontId="1" fillId="0" borderId="0" xfId="55" applyNumberFormat="1" applyFont="1" applyFill="1" applyAlignment="1"/>
    <xf numFmtId="0" fontId="2" fillId="0" borderId="0" xfId="59" applyFont="1" applyFill="1" applyAlignment="1">
      <alignment horizontal="center" vertical="center" shrinkToFit="1"/>
    </xf>
    <xf numFmtId="10" fontId="2" fillId="0" borderId="0" xfId="59" applyNumberFormat="1" applyFont="1" applyFill="1" applyAlignment="1">
      <alignment horizontal="center" vertical="center" shrinkToFit="1"/>
    </xf>
    <xf numFmtId="180" fontId="1" fillId="0" borderId="0" xfId="57" applyNumberFormat="1" applyFont="1" applyFill="1" applyBorder="1" applyAlignment="1" applyProtection="1">
      <alignment horizontal="left" vertical="center"/>
    </xf>
    <xf numFmtId="0" fontId="1" fillId="0" borderId="0" xfId="55" applyFont="1" applyFill="1" applyBorder="1" applyAlignment="1">
      <alignment vertical="center"/>
    </xf>
    <xf numFmtId="0" fontId="1" fillId="0" borderId="0" xfId="55" applyFont="1" applyFill="1" applyAlignment="1">
      <alignment vertical="center"/>
    </xf>
    <xf numFmtId="10" fontId="1" fillId="0" borderId="0" xfId="55" applyNumberFormat="1" applyFont="1" applyFill="1" applyAlignment="1">
      <alignment vertical="center"/>
    </xf>
    <xf numFmtId="0" fontId="3" fillId="0" borderId="1" xfId="55" applyFont="1" applyFill="1" applyBorder="1" applyAlignment="1">
      <alignment horizontal="center" vertical="center" wrapText="1"/>
    </xf>
    <xf numFmtId="181" fontId="3" fillId="0" borderId="2" xfId="51" applyNumberFormat="1" applyFont="1" applyBorder="1" applyAlignment="1">
      <alignment horizontal="center" vertical="center" wrapText="1"/>
    </xf>
    <xf numFmtId="10" fontId="3" fillId="0" borderId="2" xfId="51" applyNumberFormat="1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vertical="center" wrapText="1"/>
    </xf>
    <xf numFmtId="0" fontId="3" fillId="0" borderId="1" xfId="62" applyNumberFormat="1" applyFont="1" applyFill="1" applyBorder="1" applyAlignment="1">
      <alignment horizontal="right" vertical="center" wrapText="1"/>
    </xf>
    <xf numFmtId="10" fontId="3" fillId="0" borderId="1" xfId="62" applyNumberFormat="1" applyFont="1" applyFill="1" applyBorder="1" applyAlignment="1">
      <alignment horizontal="right" vertical="center" wrapText="1"/>
    </xf>
    <xf numFmtId="0" fontId="1" fillId="0" borderId="1" xfId="53" applyNumberFormat="1" applyFont="1" applyFill="1" applyBorder="1" applyAlignment="1">
      <alignment horizontal="left" vertical="center" wrapText="1"/>
    </xf>
    <xf numFmtId="0" fontId="1" fillId="0" borderId="1" xfId="62" applyNumberFormat="1" applyFont="1" applyFill="1" applyBorder="1" applyAlignment="1">
      <alignment vertical="center" wrapText="1"/>
    </xf>
    <xf numFmtId="0" fontId="1" fillId="0" borderId="1" xfId="62" applyNumberFormat="1" applyFont="1" applyFill="1" applyBorder="1" applyAlignment="1">
      <alignment horizontal="right" vertical="center" wrapText="1"/>
    </xf>
    <xf numFmtId="0" fontId="1" fillId="0" borderId="1" xfId="54" applyNumberFormat="1" applyFont="1" applyFill="1" applyBorder="1" applyAlignment="1">
      <alignment horizontal="right" vertical="center" wrapText="1"/>
    </xf>
    <xf numFmtId="0" fontId="1" fillId="0" borderId="2" xfId="53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 applyProtection="1">
      <alignment vertical="center" wrapText="1"/>
    </xf>
    <xf numFmtId="0" fontId="3" fillId="0" borderId="1" xfId="62" applyNumberFormat="1" applyFont="1" applyFill="1" applyBorder="1" applyAlignment="1">
      <alignment vertical="center" wrapText="1"/>
    </xf>
    <xf numFmtId="0" fontId="3" fillId="0" borderId="1" xfId="54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distributed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 indent="1"/>
    </xf>
    <xf numFmtId="0" fontId="4" fillId="0" borderId="1" xfId="0" applyNumberFormat="1" applyFont="1" applyFill="1" applyBorder="1" applyAlignment="1">
      <alignment horizontal="right" vertical="center" wrapText="1"/>
    </xf>
    <xf numFmtId="0" fontId="1" fillId="0" borderId="4" xfId="56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3" fillId="0" borderId="1" xfId="52" applyNumberFormat="1" applyFont="1" applyBorder="1" applyAlignment="1">
      <alignment horizontal="right" vertical="center" wrapText="1"/>
    </xf>
    <xf numFmtId="0" fontId="1" fillId="0" borderId="1" xfId="52" applyNumberFormat="1" applyFont="1" applyBorder="1" applyAlignment="1">
      <alignment horizontal="right" vertical="center" wrapText="1"/>
    </xf>
    <xf numFmtId="0" fontId="1" fillId="0" borderId="2" xfId="52" applyNumberFormat="1" applyFont="1" applyBorder="1" applyAlignment="1">
      <alignment horizontal="right" vertical="center" wrapText="1"/>
    </xf>
    <xf numFmtId="0" fontId="3" fillId="0" borderId="2" xfId="52" applyNumberFormat="1" applyFont="1" applyBorder="1" applyAlignment="1">
      <alignment horizontal="right" vertical="center" wrapText="1"/>
    </xf>
    <xf numFmtId="0" fontId="3" fillId="0" borderId="1" xfId="52" applyFont="1" applyFill="1" applyBorder="1" applyAlignment="1">
      <alignment horizontal="left" vertical="center" wrapText="1"/>
    </xf>
    <xf numFmtId="0" fontId="1" fillId="0" borderId="1" xfId="53" applyNumberFormat="1" applyFont="1" applyFill="1" applyBorder="1" applyAlignment="1">
      <alignment horizontal="left" vertical="center" wrapText="1" indent="1"/>
    </xf>
    <xf numFmtId="0" fontId="1" fillId="0" borderId="1" xfId="52" applyNumberFormat="1" applyFont="1" applyFill="1" applyBorder="1" applyAlignment="1">
      <alignment horizontal="right" vertical="center" wrapText="1"/>
    </xf>
    <xf numFmtId="0" fontId="3" fillId="0" borderId="1" xfId="53" applyNumberFormat="1" applyFont="1" applyFill="1" applyBorder="1" applyAlignment="1">
      <alignment horizontal="left" vertical="center" wrapText="1"/>
    </xf>
    <xf numFmtId="0" fontId="3" fillId="0" borderId="1" xfId="52" applyNumberFormat="1" applyFont="1" applyFill="1" applyBorder="1" applyAlignment="1">
      <alignment horizontal="right" vertical="center" wrapText="1"/>
    </xf>
    <xf numFmtId="0" fontId="3" fillId="2" borderId="1" xfId="52" applyFont="1" applyFill="1" applyBorder="1" applyAlignment="1">
      <alignment horizontal="distributed" vertical="center" wrapText="1"/>
    </xf>
    <xf numFmtId="0" fontId="3" fillId="2" borderId="1" xfId="52" applyNumberFormat="1" applyFont="1" applyFill="1" applyBorder="1" applyAlignment="1">
      <alignment horizontal="right" vertical="center" wrapText="1"/>
    </xf>
    <xf numFmtId="180" fontId="6" fillId="0" borderId="0" xfId="57" applyNumberFormat="1" applyFont="1" applyFill="1" applyBorder="1" applyAlignment="1" applyProtection="1">
      <alignment horizontal="right" vertical="center"/>
    </xf>
    <xf numFmtId="182" fontId="3" fillId="2" borderId="1" xfId="3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/>
    <xf numFmtId="0" fontId="0" fillId="0" borderId="0" xfId="0" applyFill="1" applyBorder="1" applyAlignment="1"/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0" fontId="8" fillId="0" borderId="5" xfId="0" applyNumberFormat="1" applyFont="1" applyFill="1" applyBorder="1" applyAlignment="1" applyProtection="1">
      <alignment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183" fontId="10" fillId="0" borderId="7" xfId="0" applyNumberFormat="1" applyFont="1" applyFill="1" applyBorder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vertical="center" wrapText="1"/>
      <protection locked="0"/>
    </xf>
    <xf numFmtId="184" fontId="11" fillId="0" borderId="2" xfId="0" applyNumberFormat="1" applyFont="1" applyFill="1" applyBorder="1" applyAlignment="1" applyProtection="1">
      <alignment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185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185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vertical="center" wrapText="1"/>
    </xf>
    <xf numFmtId="181" fontId="14" fillId="2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 wrapText="1"/>
    </xf>
    <xf numFmtId="181" fontId="0" fillId="0" borderId="9" xfId="60" applyNumberFormat="1" applyFont="1" applyFill="1" applyBorder="1" applyAlignment="1">
      <alignment vertical="center"/>
    </xf>
    <xf numFmtId="0" fontId="10" fillId="0" borderId="2" xfId="0" applyFont="1" applyFill="1" applyBorder="1" applyAlignment="1" applyProtection="1">
      <alignment vertical="center" wrapText="1"/>
      <protection locked="0"/>
    </xf>
    <xf numFmtId="0" fontId="11" fillId="0" borderId="2" xfId="0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/>
    <xf numFmtId="0" fontId="15" fillId="0" borderId="1" xfId="0" applyNumberFormat="1" applyFont="1" applyFill="1" applyBorder="1" applyAlignment="1">
      <alignment wrapText="1"/>
    </xf>
    <xf numFmtId="0" fontId="0" fillId="0" borderId="1" xfId="0" applyFill="1" applyBorder="1" applyAlignment="1"/>
    <xf numFmtId="0" fontId="0" fillId="0" borderId="1" xfId="0" applyNumberFormat="1" applyFont="1" applyFill="1" applyBorder="1" applyAlignment="1">
      <alignment wrapText="1"/>
    </xf>
    <xf numFmtId="9" fontId="0" fillId="0" borderId="0" xfId="3" applyFont="1"/>
    <xf numFmtId="10" fontId="0" fillId="0" borderId="0" xfId="3" applyNumberFormat="1" applyFont="1"/>
    <xf numFmtId="0" fontId="16" fillId="0" borderId="0" xfId="60" applyFont="1" applyFill="1">
      <alignment vertical="center"/>
    </xf>
    <xf numFmtId="0" fontId="0" fillId="0" borderId="0" xfId="61" applyFont="1" applyFill="1">
      <alignment vertical="center"/>
    </xf>
    <xf numFmtId="0" fontId="17" fillId="0" borderId="0" xfId="60" applyFont="1" applyFill="1">
      <alignment vertical="center"/>
    </xf>
    <xf numFmtId="0" fontId="7" fillId="0" borderId="0" xfId="60" applyFont="1" applyFill="1" applyAlignment="1">
      <alignment horizontal="center" vertical="center"/>
    </xf>
    <xf numFmtId="181" fontId="0" fillId="0" borderId="0" xfId="60" applyNumberFormat="1" applyFont="1" applyFill="1" applyAlignment="1">
      <alignment vertical="center"/>
    </xf>
    <xf numFmtId="181" fontId="18" fillId="0" borderId="2" xfId="60" applyNumberFormat="1" applyFont="1" applyFill="1" applyBorder="1" applyAlignment="1">
      <alignment horizontal="distributed" vertical="center" wrapText="1" indent="3"/>
    </xf>
    <xf numFmtId="183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84" fontId="10" fillId="0" borderId="2" xfId="0" applyNumberFormat="1" applyFont="1" applyBorder="1" applyAlignment="1" applyProtection="1">
      <alignment horizontal="center" vertical="center" wrapText="1"/>
      <protection locked="0"/>
    </xf>
    <xf numFmtId="181" fontId="18" fillId="0" borderId="10" xfId="60" applyNumberFormat="1" applyFont="1" applyFill="1" applyBorder="1" applyAlignment="1">
      <alignment horizontal="distributed" vertical="center" wrapText="1" indent="3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184" fontId="10" fillId="0" borderId="10" xfId="0" applyNumberFormat="1" applyFont="1" applyBorder="1" applyAlignment="1" applyProtection="1">
      <alignment horizontal="center" vertical="center" wrapText="1"/>
      <protection locked="0"/>
    </xf>
    <xf numFmtId="0" fontId="9" fillId="0" borderId="1" xfId="61" applyFont="1" applyFill="1" applyBorder="1" applyAlignment="1">
      <alignment horizontal="left" vertical="center"/>
    </xf>
    <xf numFmtId="181" fontId="9" fillId="0" borderId="1" xfId="61" applyNumberFormat="1" applyFont="1" applyFill="1" applyBorder="1" applyAlignment="1">
      <alignment horizontal="center" vertical="center"/>
    </xf>
    <xf numFmtId="186" fontId="9" fillId="0" borderId="1" xfId="3" applyNumberFormat="1" applyFont="1" applyFill="1" applyBorder="1" applyAlignment="1">
      <alignment horizontal="center" vertical="center"/>
    </xf>
    <xf numFmtId="185" fontId="9" fillId="0" borderId="1" xfId="3" applyNumberFormat="1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/>
    </xf>
    <xf numFmtId="0" fontId="19" fillId="0" borderId="1" xfId="61" applyFont="1" applyFill="1" applyBorder="1" applyAlignment="1">
      <alignment horizontal="distributed" vertical="center" indent="1"/>
    </xf>
    <xf numFmtId="181" fontId="19" fillId="0" borderId="1" xfId="61" applyNumberFormat="1" applyFont="1" applyFill="1" applyBorder="1" applyAlignment="1">
      <alignment horizontal="center" vertical="center"/>
    </xf>
    <xf numFmtId="185" fontId="19" fillId="0" borderId="1" xfId="3" applyNumberFormat="1" applyFont="1" applyFill="1" applyBorder="1" applyAlignment="1">
      <alignment horizontal="center" vertical="center"/>
    </xf>
    <xf numFmtId="0" fontId="19" fillId="0" borderId="1" xfId="61" applyNumberFormat="1" applyFont="1" applyFill="1" applyBorder="1">
      <alignment vertical="center"/>
    </xf>
    <xf numFmtId="186" fontId="19" fillId="0" borderId="1" xfId="3" applyNumberFormat="1" applyFont="1" applyFill="1" applyBorder="1" applyAlignment="1">
      <alignment horizontal="center" vertical="center"/>
    </xf>
    <xf numFmtId="0" fontId="20" fillId="0" borderId="1" xfId="61" applyFont="1" applyFill="1" applyBorder="1" applyAlignment="1">
      <alignment horizontal="left" vertical="center"/>
    </xf>
    <xf numFmtId="0" fontId="9" fillId="0" borderId="1" xfId="61" applyFont="1" applyFill="1" applyBorder="1" applyAlignment="1">
      <alignment horizontal="left" vertical="center" wrapText="1"/>
    </xf>
    <xf numFmtId="0" fontId="9" fillId="2" borderId="1" xfId="61" applyFont="1" applyFill="1" applyBorder="1" applyAlignment="1">
      <alignment horizontal="left" vertical="center" wrapText="1"/>
    </xf>
    <xf numFmtId="182" fontId="9" fillId="0" borderId="1" xfId="3" applyNumberFormat="1" applyFont="1" applyFill="1" applyBorder="1" applyAlignment="1">
      <alignment horizontal="center" vertical="center"/>
    </xf>
    <xf numFmtId="0" fontId="19" fillId="0" borderId="1" xfId="61" applyFont="1" applyFill="1" applyBorder="1" applyAlignment="1">
      <alignment horizontal="left" vertical="center"/>
    </xf>
    <xf numFmtId="0" fontId="19" fillId="0" borderId="1" xfId="61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vertical="center"/>
    </xf>
    <xf numFmtId="0" fontId="20" fillId="0" borderId="1" xfId="61" applyFont="1" applyFill="1" applyBorder="1" applyAlignment="1">
      <alignment vertical="center"/>
    </xf>
    <xf numFmtId="186" fontId="9" fillId="0" borderId="1" xfId="61" applyNumberFormat="1" applyFont="1" applyFill="1" applyBorder="1" applyAlignment="1">
      <alignment horizontal="center" vertical="center"/>
    </xf>
    <xf numFmtId="186" fontId="19" fillId="0" borderId="1" xfId="61" applyNumberFormat="1" applyFont="1" applyFill="1" applyBorder="1" applyAlignment="1">
      <alignment horizontal="center" vertical="center"/>
    </xf>
    <xf numFmtId="0" fontId="17" fillId="0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9" xfId="0" applyFont="1" applyBorder="1" applyAlignment="1" applyProtection="1">
      <alignment horizontal="right"/>
      <protection locked="0"/>
    </xf>
    <xf numFmtId="0" fontId="23" fillId="0" borderId="2" xfId="0" applyFont="1" applyFill="1" applyBorder="1" applyAlignment="1" applyProtection="1">
      <alignment horizontal="center"/>
      <protection locked="0"/>
    </xf>
    <xf numFmtId="0" fontId="3" fillId="0" borderId="2" xfId="50" applyFont="1" applyFill="1" applyBorder="1" applyAlignment="1" applyProtection="1">
      <alignment vertical="center"/>
    </xf>
    <xf numFmtId="0" fontId="3" fillId="0" borderId="2" xfId="50" applyFont="1" applyFill="1" applyBorder="1" applyAlignment="1" applyProtection="1">
      <alignment horizontal="center" vertical="center"/>
    </xf>
    <xf numFmtId="0" fontId="3" fillId="0" borderId="11" xfId="50" applyFont="1" applyFill="1" applyBorder="1" applyAlignment="1" applyProtection="1">
      <alignment horizontal="center" vertical="center"/>
    </xf>
    <xf numFmtId="0" fontId="23" fillId="0" borderId="10" xfId="0" applyFont="1" applyFill="1" applyBorder="1" applyAlignment="1" applyProtection="1">
      <alignment horizontal="center"/>
      <protection locked="0"/>
    </xf>
    <xf numFmtId="0" fontId="3" fillId="0" borderId="10" xfId="50" applyFont="1" applyFill="1" applyBorder="1" applyAlignment="1" applyProtection="1">
      <alignment vertical="center"/>
    </xf>
    <xf numFmtId="0" fontId="3" fillId="0" borderId="12" xfId="50" applyFont="1" applyFill="1" applyBorder="1" applyAlignment="1" applyProtection="1">
      <alignment horizontal="center" vertical="center"/>
    </xf>
    <xf numFmtId="0" fontId="24" fillId="0" borderId="2" xfId="50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center"/>
      <protection locked="0"/>
    </xf>
    <xf numFmtId="0" fontId="26" fillId="0" borderId="1" xfId="50" applyFont="1" applyFill="1" applyBorder="1" applyAlignment="1" applyProtection="1">
      <alignment horizontal="left" wrapText="1"/>
    </xf>
    <xf numFmtId="187" fontId="19" fillId="0" borderId="1" xfId="50" applyNumberFormat="1" applyFont="1" applyFill="1" applyBorder="1" applyAlignment="1" applyProtection="1">
      <alignment horizontal="center"/>
    </xf>
    <xf numFmtId="187" fontId="9" fillId="0" borderId="1" xfId="50" applyNumberFormat="1" applyFont="1" applyFill="1" applyBorder="1" applyAlignment="1" applyProtection="1">
      <alignment horizontal="center" wrapText="1"/>
    </xf>
    <xf numFmtId="0" fontId="26" fillId="0" borderId="1" xfId="0" applyFont="1" applyFill="1" applyBorder="1" applyAlignment="1" applyProtection="1">
      <alignment horizontal="left"/>
      <protection locked="0"/>
    </xf>
    <xf numFmtId="49" fontId="26" fillId="0" borderId="1" xfId="0" applyNumberFormat="1" applyFont="1" applyFill="1" applyBorder="1" applyAlignment="1" applyProtection="1">
      <alignment horizontal="left"/>
      <protection locked="0"/>
    </xf>
    <xf numFmtId="0" fontId="26" fillId="0" borderId="1" xfId="0" applyFont="1" applyFill="1" applyBorder="1" applyAlignment="1" applyProtection="1">
      <alignment horizontal="left" vertical="center" wrapText="1"/>
      <protection locked="0"/>
    </xf>
    <xf numFmtId="0" fontId="26" fillId="0" borderId="11" xfId="0" applyNumberFormat="1" applyFont="1" applyFill="1" applyBorder="1" applyAlignment="1" applyProtection="1">
      <alignment horizontal="left"/>
    </xf>
    <xf numFmtId="0" fontId="26" fillId="0" borderId="1" xfId="0" applyNumberFormat="1" applyFont="1" applyFill="1" applyBorder="1" applyAlignment="1" applyProtection="1">
      <alignment horizontal="left"/>
    </xf>
    <xf numFmtId="187" fontId="27" fillId="0" borderId="1" xfId="0" applyNumberFormat="1" applyFont="1" applyFill="1" applyBorder="1" applyAlignment="1" applyProtection="1">
      <alignment horizontal="center"/>
      <protection locked="0"/>
    </xf>
    <xf numFmtId="49" fontId="27" fillId="0" borderId="1" xfId="0" applyNumberFormat="1" applyFont="1" applyFill="1" applyBorder="1" applyAlignment="1" applyProtection="1">
      <alignment horizontal="center"/>
      <protection locked="0"/>
    </xf>
    <xf numFmtId="0" fontId="22" fillId="0" borderId="1" xfId="0" applyFont="1" applyFill="1" applyBorder="1" applyAlignment="1" applyProtection="1">
      <alignment horizontal="left"/>
      <protection locked="0"/>
    </xf>
    <xf numFmtId="187" fontId="22" fillId="0" borderId="1" xfId="0" applyNumberFormat="1" applyFont="1" applyFill="1" applyBorder="1" applyAlignment="1" applyProtection="1">
      <alignment horizontal="center"/>
      <protection locked="0"/>
    </xf>
    <xf numFmtId="0" fontId="27" fillId="0" borderId="13" xfId="0" applyFont="1" applyFill="1" applyBorder="1" applyAlignment="1" applyProtection="1">
      <alignment horizontal="left" wrapText="1"/>
      <protection locked="0"/>
    </xf>
    <xf numFmtId="0" fontId="3" fillId="0" borderId="14" xfId="50" applyFont="1" applyFill="1" applyBorder="1" applyAlignment="1" applyProtection="1">
      <alignment horizontal="center" vertical="center"/>
    </xf>
    <xf numFmtId="0" fontId="3" fillId="0" borderId="2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187" fontId="20" fillId="0" borderId="1" xfId="50" applyNumberFormat="1" applyFont="1" applyFill="1" applyBorder="1" applyAlignment="1" applyProtection="1">
      <alignment horizontal="center" wrapText="1"/>
    </xf>
    <xf numFmtId="187" fontId="27" fillId="0" borderId="1" xfId="0" applyNumberFormat="1" applyFont="1" applyFill="1" applyBorder="1" applyAlignment="1" applyProtection="1">
      <alignment horizontal="center"/>
    </xf>
    <xf numFmtId="187" fontId="28" fillId="0" borderId="1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right"/>
      <protection locked="0"/>
    </xf>
    <xf numFmtId="0" fontId="3" fillId="0" borderId="15" xfId="50" applyFont="1" applyFill="1" applyBorder="1" applyAlignment="1" applyProtection="1">
      <alignment horizontal="center" vertical="center"/>
    </xf>
    <xf numFmtId="0" fontId="3" fillId="0" borderId="0" xfId="50" applyFont="1" applyFill="1" applyAlignment="1" applyProtection="1">
      <alignment horizontal="center" vertical="center"/>
    </xf>
    <xf numFmtId="0" fontId="30" fillId="0" borderId="0" xfId="50" applyFont="1" applyFill="1" applyAlignment="1" applyProtection="1">
      <alignment horizontal="center" vertical="center" wrapText="1"/>
    </xf>
    <xf numFmtId="185" fontId="31" fillId="0" borderId="0" xfId="50" applyNumberFormat="1" applyFont="1" applyFill="1" applyAlignment="1" applyProtection="1">
      <alignment horizontal="center" vertical="center" wrapText="1"/>
    </xf>
    <xf numFmtId="185" fontId="32" fillId="0" borderId="0" xfId="0" applyNumberFormat="1" applyFont="1" applyProtection="1">
      <protection locked="0"/>
    </xf>
    <xf numFmtId="0" fontId="33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protection locked="0"/>
    </xf>
    <xf numFmtId="0" fontId="17" fillId="0" borderId="0" xfId="0" applyFont="1" applyFill="1" applyAlignment="1" applyProtection="1"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Fill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183" fontId="10" fillId="0" borderId="1" xfId="0" applyNumberFormat="1" applyFont="1" applyBorder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wrapText="1"/>
      <protection locked="0"/>
    </xf>
    <xf numFmtId="49" fontId="35" fillId="0" borderId="1" xfId="0" applyNumberFormat="1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protection locked="0"/>
    </xf>
    <xf numFmtId="187" fontId="17" fillId="0" borderId="1" xfId="0" applyNumberFormat="1" applyFont="1" applyBorder="1" applyAlignment="1" applyProtection="1">
      <alignment horizontal="center"/>
      <protection locked="0"/>
    </xf>
    <xf numFmtId="49" fontId="36" fillId="0" borderId="1" xfId="0" applyNumberFormat="1" applyFont="1" applyBorder="1" applyAlignment="1" applyProtection="1">
      <protection locked="0"/>
    </xf>
    <xf numFmtId="0" fontId="36" fillId="2" borderId="11" xfId="0" applyNumberFormat="1" applyFont="1" applyFill="1" applyBorder="1" applyAlignment="1" applyProtection="1">
      <alignment horizontal="left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center"/>
      <protection locked="0"/>
    </xf>
    <xf numFmtId="187" fontId="33" fillId="0" borderId="1" xfId="0" applyNumberFormat="1" applyFont="1" applyBorder="1" applyAlignment="1" applyProtection="1">
      <alignment horizontal="center"/>
      <protection locked="0"/>
    </xf>
    <xf numFmtId="187" fontId="0" fillId="0" borderId="1" xfId="61" applyNumberFormat="1" applyFont="1" applyFill="1" applyBorder="1" applyAlignment="1">
      <alignment horizontal="center"/>
    </xf>
    <xf numFmtId="187" fontId="17" fillId="0" borderId="1" xfId="0" applyNumberFormat="1" applyFont="1" applyFill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8" fillId="0" borderId="15" xfId="61" applyFont="1" applyFill="1" applyBorder="1" applyAlignment="1">
      <alignment horizontal="distributed" indent="2"/>
    </xf>
    <xf numFmtId="187" fontId="18" fillId="0" borderId="1" xfId="61" applyNumberFormat="1" applyFont="1" applyFill="1" applyBorder="1" applyAlignment="1">
      <alignment horizontal="center"/>
    </xf>
    <xf numFmtId="0" fontId="33" fillId="0" borderId="0" xfId="0" applyFont="1" applyBorder="1" applyAlignment="1" applyProtection="1">
      <alignment horizontal="right"/>
      <protection locked="0"/>
    </xf>
    <xf numFmtId="0" fontId="10" fillId="0" borderId="2" xfId="0" applyFont="1" applyBorder="1" applyAlignment="1" applyProtection="1">
      <alignment horizontal="center" wrapText="1"/>
      <protection locked="0"/>
    </xf>
    <xf numFmtId="0" fontId="10" fillId="0" borderId="10" xfId="0" applyFont="1" applyBorder="1" applyAlignment="1" applyProtection="1">
      <alignment horizontal="center" wrapText="1"/>
      <protection locked="0"/>
    </xf>
    <xf numFmtId="187" fontId="17" fillId="0" borderId="1" xfId="0" applyNumberFormat="1" applyFont="1" applyBorder="1" applyAlignment="1" applyProtection="1">
      <alignment horizontal="center"/>
    </xf>
    <xf numFmtId="187" fontId="17" fillId="0" borderId="1" xfId="0" applyNumberFormat="1" applyFont="1" applyBorder="1" applyAlignment="1" applyProtection="1">
      <protection locked="0"/>
    </xf>
    <xf numFmtId="187" fontId="33" fillId="0" borderId="1" xfId="0" applyNumberFormat="1" applyFont="1" applyBorder="1" applyAlignment="1" applyProtection="1">
      <alignment horizontal="center"/>
    </xf>
    <xf numFmtId="0" fontId="33" fillId="0" borderId="0" xfId="0" applyFont="1" applyProtection="1">
      <protection locked="0"/>
    </xf>
    <xf numFmtId="0" fontId="37" fillId="0" borderId="0" xfId="0" applyFont="1" applyProtection="1">
      <protection locked="0"/>
    </xf>
    <xf numFmtId="184" fontId="17" fillId="0" borderId="0" xfId="0" applyNumberFormat="1" applyFont="1" applyProtection="1">
      <protection locked="0"/>
    </xf>
    <xf numFmtId="49" fontId="10" fillId="0" borderId="1" xfId="0" applyNumberFormat="1" applyFont="1" applyBorder="1" applyAlignment="1" applyProtection="1">
      <alignment horizontal="center"/>
      <protection locked="0"/>
    </xf>
    <xf numFmtId="49" fontId="38" fillId="0" borderId="1" xfId="0" applyNumberFormat="1" applyFont="1" applyBorder="1" applyAlignment="1" applyProtection="1">
      <alignment horizontal="center"/>
      <protection locked="0"/>
    </xf>
    <xf numFmtId="49" fontId="33" fillId="0" borderId="1" xfId="0" applyNumberFormat="1" applyFont="1" applyBorder="1" applyAlignment="1" applyProtection="1">
      <alignment horizontal="center"/>
      <protection locked="0"/>
    </xf>
    <xf numFmtId="187" fontId="18" fillId="0" borderId="1" xfId="61" applyNumberFormat="1" applyFont="1" applyFill="1" applyBorder="1" applyAlignment="1">
      <alignment horizontal="center" vertical="center"/>
    </xf>
    <xf numFmtId="49" fontId="35" fillId="0" borderId="1" xfId="0" applyNumberFormat="1" applyFont="1" applyBorder="1" applyProtection="1">
      <protection locked="0"/>
    </xf>
    <xf numFmtId="49" fontId="35" fillId="0" borderId="1" xfId="0" applyNumberFormat="1" applyFont="1" applyBorder="1" applyAlignment="1" applyProtection="1">
      <alignment horizontal="center"/>
      <protection locked="0"/>
    </xf>
    <xf numFmtId="0" fontId="36" fillId="0" borderId="1" xfId="0" applyFont="1" applyBorder="1" applyProtection="1">
      <protection locked="0"/>
    </xf>
    <xf numFmtId="187" fontId="39" fillId="0" borderId="1" xfId="61" applyNumberFormat="1" applyFont="1" applyFill="1" applyBorder="1" applyAlignment="1">
      <alignment horizontal="center" vertical="center"/>
    </xf>
    <xf numFmtId="49" fontId="36" fillId="0" borderId="1" xfId="0" applyNumberFormat="1" applyFont="1" applyBorder="1" applyProtection="1">
      <protection locked="0"/>
    </xf>
    <xf numFmtId="0" fontId="10" fillId="0" borderId="1" xfId="0" applyFont="1" applyBorder="1" applyAlignment="1" applyProtection="1">
      <protection locked="0"/>
    </xf>
    <xf numFmtId="0" fontId="36" fillId="0" borderId="1" xfId="0" applyFont="1" applyBorder="1" applyAlignment="1" applyProtection="1">
      <alignment vertical="center"/>
      <protection locked="0"/>
    </xf>
    <xf numFmtId="49" fontId="17" fillId="0" borderId="1" xfId="0" applyNumberFormat="1" applyFont="1" applyBorder="1" applyProtection="1"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49" fontId="37" fillId="0" borderId="1" xfId="0" applyNumberFormat="1" applyFont="1" applyBorder="1" applyProtection="1">
      <protection locked="0"/>
    </xf>
    <xf numFmtId="49" fontId="37" fillId="0" borderId="1" xfId="0" applyNumberFormat="1" applyFont="1" applyBorder="1" applyAlignment="1" applyProtection="1">
      <alignment horizontal="center"/>
      <protection locked="0"/>
    </xf>
    <xf numFmtId="187" fontId="33" fillId="0" borderId="1" xfId="0" applyNumberFormat="1" applyFont="1" applyBorder="1" applyAlignment="1" applyProtection="1">
      <alignment horizontal="center" vertical="center"/>
    </xf>
    <xf numFmtId="0" fontId="33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8" fillId="0" borderId="1" xfId="61" applyFont="1" applyFill="1" applyBorder="1" applyAlignment="1">
      <alignment horizontal="left" vertical="center"/>
    </xf>
    <xf numFmtId="0" fontId="17" fillId="0" borderId="1" xfId="0" applyFont="1" applyBorder="1" applyProtection="1">
      <protection locked="0"/>
    </xf>
    <xf numFmtId="187" fontId="0" fillId="0" borderId="1" xfId="61" applyNumberFormat="1" applyFont="1" applyFill="1" applyBorder="1" applyAlignment="1">
      <alignment horizontal="center" vertical="center"/>
    </xf>
    <xf numFmtId="188" fontId="17" fillId="0" borderId="1" xfId="0" applyNumberFormat="1" applyFont="1" applyBorder="1" applyAlignment="1" applyProtection="1">
      <alignment horizontal="center"/>
      <protection locked="0"/>
    </xf>
    <xf numFmtId="0" fontId="18" fillId="0" borderId="1" xfId="61" applyFont="1" applyFill="1" applyBorder="1" applyAlignment="1">
      <alignment horizontal="distributed" vertical="center" indent="2"/>
    </xf>
    <xf numFmtId="184" fontId="17" fillId="0" borderId="0" xfId="0" applyNumberFormat="1" applyFont="1" applyAlignment="1" applyProtection="1">
      <alignment horizontal="center"/>
      <protection locked="0"/>
    </xf>
    <xf numFmtId="187" fontId="17" fillId="0" borderId="1" xfId="0" applyNumberFormat="1" applyFont="1" applyBorder="1" applyAlignment="1" applyProtection="1">
      <alignment horizontal="center" vertical="center"/>
    </xf>
    <xf numFmtId="187" fontId="17" fillId="0" borderId="1" xfId="0" applyNumberFormat="1" applyFont="1" applyBorder="1" applyAlignment="1" applyProtection="1">
      <alignment horizontal="center" vertical="center"/>
      <protection locked="0"/>
    </xf>
    <xf numFmtId="187" fontId="17" fillId="2" borderId="1" xfId="0" applyNumberFormat="1" applyFont="1" applyFill="1" applyBorder="1" applyAlignment="1" applyProtection="1">
      <alignment horizontal="center" vertical="center"/>
    </xf>
    <xf numFmtId="187" fontId="33" fillId="0" borderId="1" xfId="0" applyNumberFormat="1" applyFont="1" applyBorder="1" applyAlignment="1" applyProtection="1">
      <alignment horizontal="center" vertical="center"/>
      <protection locked="0"/>
    </xf>
    <xf numFmtId="187" fontId="17" fillId="0" borderId="1" xfId="0" applyNumberFormat="1" applyFont="1" applyBorder="1" applyProtection="1">
      <protection locked="0"/>
    </xf>
    <xf numFmtId="187" fontId="33" fillId="0" borderId="1" xfId="0" applyNumberFormat="1" applyFont="1" applyBorder="1" applyProtection="1">
      <protection locked="0"/>
    </xf>
    <xf numFmtId="187" fontId="37" fillId="0" borderId="1" xfId="0" applyNumberFormat="1" applyFont="1" applyBorder="1" applyAlignment="1" applyProtection="1">
      <alignment horizontal="center"/>
      <protection locked="0"/>
    </xf>
    <xf numFmtId="187" fontId="18" fillId="0" borderId="1" xfId="61" applyNumberFormat="1" applyFont="1" applyFill="1" applyBorder="1">
      <alignment vertical="center"/>
    </xf>
    <xf numFmtId="0" fontId="0" fillId="0" borderId="0" xfId="0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0" fontId="40" fillId="0" borderId="0" xfId="0" applyFont="1" applyAlignment="1" applyProtection="1">
      <alignment horizontal="center"/>
      <protection locked="0"/>
    </xf>
    <xf numFmtId="0" fontId="41" fillId="0" borderId="0" xfId="0" applyFont="1" applyAlignment="1" applyProtection="1">
      <alignment horizontal="center"/>
      <protection locked="0"/>
    </xf>
    <xf numFmtId="0" fontId="42" fillId="0" borderId="0" xfId="0" applyFont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29" fillId="0" borderId="0" xfId="0" applyFont="1" applyProtection="1">
      <protection locked="0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 2" xfId="49"/>
    <cellStyle name="常规_陇川县2015年预算草案附表(祁)" xfId="50"/>
    <cellStyle name="常规_2007年云南省向人大报送政府收支预算表格式编制过程表 2" xfId="51"/>
    <cellStyle name="常规_2007年云南省向人大报送政府收支预算表格式编制过程表 2 2 3" xfId="52"/>
    <cellStyle name="常规 10 2_报预算局：2016年云南省及省本级1-7月社保基金预算执行情况表（0823）" xfId="53"/>
    <cellStyle name="常规 2 4 2 2 2" xfId="54"/>
    <cellStyle name="常规 10" xfId="55"/>
    <cellStyle name="常规 10 2 2 2" xfId="56"/>
    <cellStyle name="常规 11 3" xfId="57"/>
    <cellStyle name="常规 2" xfId="58"/>
    <cellStyle name="常规 2 4" xfId="59"/>
    <cellStyle name="常规_2004年基金预算(二稿)" xfId="60"/>
    <cellStyle name="常规_2007年云南省向人大报送政府收支预算表格式编制过程表" xfId="61"/>
    <cellStyle name="千位分隔 2" xfId="62"/>
    <cellStyle name="Normal" xfId="63"/>
  </cellStyles>
  <dxfs count="2">
    <dxf>
      <font>
        <b val="1"/>
        <i val="0"/>
      </font>
    </dxf>
    <dxf>
      <font>
        <color indexed="10"/>
      </font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6"/>
  <sheetViews>
    <sheetView zoomScaleSheetLayoutView="60" workbookViewId="0">
      <selection activeCell="A1" sqref="A1"/>
    </sheetView>
  </sheetViews>
  <sheetFormatPr defaultColWidth="9" defaultRowHeight="15.75" outlineLevelRow="5" outlineLevelCol="1"/>
  <sheetData>
    <row r="2" spans="1:2">
      <c r="A2" t="s">
        <v>0</v>
      </c>
      <c r="B2" t="s">
        <v>1</v>
      </c>
    </row>
    <row r="3" spans="1:2">
      <c r="A3" t="s">
        <v>2</v>
      </c>
      <c r="B3">
        <v>100</v>
      </c>
    </row>
    <row r="4" spans="1:2">
      <c r="A4" t="s">
        <v>3</v>
      </c>
      <c r="B4">
        <v>4</v>
      </c>
    </row>
    <row r="5" spans="1:2">
      <c r="A5" t="s">
        <v>4</v>
      </c>
      <c r="B5">
        <v>109</v>
      </c>
    </row>
    <row r="6" spans="1:2">
      <c r="A6" t="s">
        <v>5</v>
      </c>
      <c r="B6">
        <v>4</v>
      </c>
    </row>
  </sheetData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SheetLayoutView="60" workbookViewId="0">
      <selection activeCell="B12" sqref="B12"/>
    </sheetView>
  </sheetViews>
  <sheetFormatPr defaultColWidth="8.8" defaultRowHeight="15.75"/>
  <cols>
    <col min="1" max="9" width="9" style="211"/>
    <col min="10" max="10" width="10.5" style="211" customWidth="1"/>
    <col min="11" max="11" width="9" style="211"/>
    <col min="12" max="12" width="11.25" style="211" customWidth="1"/>
    <col min="13" max="32" width="9" style="211"/>
    <col min="33" max="16384" width="8.8" style="211"/>
  </cols>
  <sheetData>
    <row r="1" ht="18.75" spans="1:13">
      <c r="A1" s="212" t="s">
        <v>6</v>
      </c>
      <c r="B1" s="212"/>
      <c r="C1" s="103"/>
      <c r="D1" s="103"/>
      <c r="E1" s="103"/>
      <c r="F1" s="103"/>
      <c r="G1" s="103"/>
      <c r="H1" s="103"/>
      <c r="I1" s="103"/>
      <c r="J1" s="103"/>
      <c r="K1" s="103"/>
      <c r="L1" s="217"/>
      <c r="M1" s="103"/>
    </row>
    <row r="2" ht="18.75" spans="1:13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217"/>
      <c r="M2" s="103"/>
    </row>
    <row r="3" spans="1:13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M3" s="103"/>
    </row>
    <row r="4" spans="1:1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13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13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</row>
    <row r="8" spans="1:13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ht="33" spans="1:13">
      <c r="A9" s="213" t="s">
        <v>7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</row>
    <row r="10" ht="27" spans="1:13">
      <c r="A10" s="103"/>
      <c r="B10" s="215"/>
      <c r="C10" s="215"/>
      <c r="D10" s="215"/>
      <c r="E10" s="215"/>
      <c r="F10" s="215"/>
      <c r="G10" s="215"/>
      <c r="H10" s="215"/>
      <c r="I10" s="215"/>
      <c r="J10" s="103"/>
      <c r="K10" s="103"/>
      <c r="L10" s="103"/>
      <c r="M10" s="103"/>
    </row>
    <row r="11" ht="27" customHeight="1" spans="1:13">
      <c r="A11" s="141" t="s">
        <v>8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</row>
    <row r="12" ht="27" spans="1:13">
      <c r="A12" s="103"/>
      <c r="B12" s="215"/>
      <c r="C12" s="215"/>
      <c r="D12" s="215"/>
      <c r="E12" s="215"/>
      <c r="F12" s="215"/>
      <c r="G12" s="215"/>
      <c r="H12" s="215"/>
      <c r="I12" s="215"/>
      <c r="J12" s="103"/>
      <c r="K12" s="103"/>
      <c r="L12" s="103"/>
      <c r="M12" s="103"/>
    </row>
    <row r="13" ht="27" customHeight="1" spans="1:13">
      <c r="A13" s="141" t="s">
        <v>9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</row>
    <row r="14" ht="27" spans="1:13">
      <c r="A14" s="103"/>
      <c r="B14" s="215"/>
      <c r="C14" s="215"/>
      <c r="D14" s="215"/>
      <c r="E14" s="215"/>
      <c r="F14" s="215"/>
      <c r="G14" s="215"/>
      <c r="H14" s="215"/>
      <c r="I14" s="215"/>
      <c r="J14" s="103"/>
      <c r="K14" s="103"/>
      <c r="L14" s="103"/>
      <c r="M14" s="103"/>
    </row>
    <row r="15" ht="35.25" customHeight="1" spans="1:13">
      <c r="A15" s="141" t="s">
        <v>10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</row>
    <row r="16" ht="20.25" spans="1:13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</row>
    <row r="17" ht="20.25" spans="1:13">
      <c r="A17" s="216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</row>
    <row r="18" ht="20.25" spans="1:13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</sheetData>
  <mergeCells count="7">
    <mergeCell ref="A1:B1"/>
    <mergeCell ref="A9:M9"/>
    <mergeCell ref="A11:M11"/>
    <mergeCell ref="A13:M13"/>
    <mergeCell ref="A15:M15"/>
    <mergeCell ref="A16:M16"/>
    <mergeCell ref="A18:M18"/>
  </mergeCells>
  <pageMargins left="0.75" right="0.75" top="1" bottom="0.79" header="0.5" footer="0.43"/>
  <pageSetup paperSize="9" orientation="landscape" horizontalDpi="180" verticalDpi="18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showZeros="0" zoomScaleSheetLayoutView="60" topLeftCell="A20" workbookViewId="0">
      <selection activeCell="H36" sqref="H36"/>
    </sheetView>
  </sheetViews>
  <sheetFormatPr defaultColWidth="8.8" defaultRowHeight="14.25"/>
  <cols>
    <col min="1" max="1" width="4.75" style="103" customWidth="1"/>
    <col min="2" max="2" width="5.125" style="149" customWidth="1"/>
    <col min="3" max="3" width="30.875" style="103" customWidth="1"/>
    <col min="4" max="4" width="14.625" style="103" customWidth="1"/>
    <col min="5" max="5" width="15.375" style="103" customWidth="1"/>
    <col min="6" max="6" width="12.75" style="178" customWidth="1"/>
    <col min="7" max="7" width="12.25" style="103" customWidth="1"/>
    <col min="8" max="8" width="12.875" style="178" customWidth="1"/>
    <col min="9" max="9" width="11.125" style="103" customWidth="1"/>
    <col min="10" max="28" width="9" style="103"/>
    <col min="29" max="16384" width="8.8" style="103"/>
  </cols>
  <sheetData>
    <row r="1" ht="21" customHeight="1" spans="1:9">
      <c r="A1" s="147" t="s">
        <v>11</v>
      </c>
      <c r="B1" s="147"/>
      <c r="C1" s="147"/>
      <c r="D1" s="147"/>
      <c r="E1" s="147"/>
      <c r="F1" s="147"/>
      <c r="G1" s="147"/>
      <c r="H1" s="147"/>
      <c r="I1" s="147"/>
    </row>
    <row r="2" ht="15" customHeight="1" spans="1:9">
      <c r="A2" s="149"/>
      <c r="C2" s="149"/>
      <c r="D2" s="149"/>
      <c r="E2" s="149"/>
      <c r="F2" s="202"/>
      <c r="G2" s="149"/>
      <c r="H2" s="170" t="s">
        <v>12</v>
      </c>
      <c r="I2" s="170"/>
    </row>
    <row r="3" s="103" customFormat="1" ht="15" customHeight="1" spans="1:9">
      <c r="A3" s="152" t="s">
        <v>13</v>
      </c>
      <c r="B3" s="152"/>
      <c r="C3" s="152"/>
      <c r="D3" s="76" t="s">
        <v>14</v>
      </c>
      <c r="E3" s="77" t="s">
        <v>15</v>
      </c>
      <c r="F3" s="78" t="s">
        <v>16</v>
      </c>
      <c r="G3" s="77" t="s">
        <v>17</v>
      </c>
      <c r="H3" s="78" t="s">
        <v>18</v>
      </c>
      <c r="I3" s="151" t="s">
        <v>19</v>
      </c>
    </row>
    <row r="4" s="103" customFormat="1" ht="18" customHeight="1" spans="1:9">
      <c r="A4" s="179" t="s">
        <v>20</v>
      </c>
      <c r="B4" s="179" t="s">
        <v>21</v>
      </c>
      <c r="C4" s="152" t="s">
        <v>22</v>
      </c>
      <c r="D4" s="76"/>
      <c r="E4" s="80"/>
      <c r="F4" s="81"/>
      <c r="G4" s="80"/>
      <c r="H4" s="81"/>
      <c r="I4" s="151"/>
    </row>
    <row r="5" s="176" customFormat="1" ht="16.5" customHeight="1" spans="1:9">
      <c r="A5" s="180" t="s">
        <v>23</v>
      </c>
      <c r="B5" s="181"/>
      <c r="C5" s="152" t="s">
        <v>24</v>
      </c>
      <c r="D5" s="182">
        <f>SUM(D6:D21)</f>
        <v>61255</v>
      </c>
      <c r="E5" s="182">
        <f>SUM(E6:E21)</f>
        <v>25398</v>
      </c>
      <c r="F5" s="194">
        <f>E5/D5*100</f>
        <v>41.462737735695</v>
      </c>
      <c r="G5" s="182">
        <f>SUM(G6:G21)</f>
        <v>24576</v>
      </c>
      <c r="H5" s="194">
        <f>E5/G5*100</f>
        <v>103.3447265625</v>
      </c>
      <c r="I5" s="206"/>
    </row>
    <row r="6" ht="16" customHeight="1" spans="1:9">
      <c r="A6" s="183"/>
      <c r="B6" s="184" t="s">
        <v>25</v>
      </c>
      <c r="C6" s="185" t="s">
        <v>26</v>
      </c>
      <c r="D6" s="186">
        <v>27593</v>
      </c>
      <c r="E6" s="199">
        <v>12110</v>
      </c>
      <c r="F6" s="203">
        <f t="shared" ref="F6:F41" si="0">E6/D6*100</f>
        <v>43.8879425941362</v>
      </c>
      <c r="G6" s="199">
        <v>11831</v>
      </c>
      <c r="H6" s="203">
        <f t="shared" ref="H6:H41" si="1">E6/G6*100</f>
        <v>102.35821147832</v>
      </c>
      <c r="I6" s="207"/>
    </row>
    <row r="7" ht="16" customHeight="1" spans="1:9">
      <c r="A7" s="183"/>
      <c r="B7" s="184" t="s">
        <v>27</v>
      </c>
      <c r="C7" s="185" t="s">
        <v>28</v>
      </c>
      <c r="D7" s="186"/>
      <c r="E7" s="199"/>
      <c r="F7" s="203"/>
      <c r="G7" s="199"/>
      <c r="H7" s="203"/>
      <c r="I7" s="207"/>
    </row>
    <row r="8" ht="16" customHeight="1" spans="1:9">
      <c r="A8" s="183"/>
      <c r="B8" s="184" t="s">
        <v>29</v>
      </c>
      <c r="C8" s="187" t="s">
        <v>30</v>
      </c>
      <c r="D8" s="186">
        <v>2510</v>
      </c>
      <c r="E8" s="199">
        <v>701</v>
      </c>
      <c r="F8" s="203">
        <f t="shared" si="0"/>
        <v>27.9282868525896</v>
      </c>
      <c r="G8" s="199">
        <v>787</v>
      </c>
      <c r="H8" s="203">
        <f t="shared" si="1"/>
        <v>89.0724269377382</v>
      </c>
      <c r="I8" s="207"/>
    </row>
    <row r="9" ht="16" customHeight="1" spans="1:9">
      <c r="A9" s="183"/>
      <c r="B9" s="184" t="s">
        <v>31</v>
      </c>
      <c r="C9" s="185" t="s">
        <v>32</v>
      </c>
      <c r="D9" s="186">
        <v>1544</v>
      </c>
      <c r="E9" s="199">
        <v>278</v>
      </c>
      <c r="F9" s="203">
        <f t="shared" si="0"/>
        <v>18.0051813471503</v>
      </c>
      <c r="G9" s="199">
        <v>743</v>
      </c>
      <c r="H9" s="203">
        <f t="shared" si="1"/>
        <v>37.4158815612382</v>
      </c>
      <c r="I9" s="207"/>
    </row>
    <row r="10" ht="16" customHeight="1" spans="1:9">
      <c r="A10" s="183"/>
      <c r="B10" s="184" t="s">
        <v>33</v>
      </c>
      <c r="C10" s="185" t="s">
        <v>34</v>
      </c>
      <c r="D10" s="186">
        <v>65</v>
      </c>
      <c r="E10" s="199">
        <v>51</v>
      </c>
      <c r="F10" s="203">
        <f t="shared" si="0"/>
        <v>78.4615384615385</v>
      </c>
      <c r="G10" s="199">
        <v>24</v>
      </c>
      <c r="H10" s="203">
        <f t="shared" si="1"/>
        <v>212.5</v>
      </c>
      <c r="I10" s="207"/>
    </row>
    <row r="11" ht="16" customHeight="1" spans="1:9">
      <c r="A11" s="183"/>
      <c r="B11" s="184" t="s">
        <v>35</v>
      </c>
      <c r="C11" s="185" t="s">
        <v>36</v>
      </c>
      <c r="D11" s="186">
        <v>3510</v>
      </c>
      <c r="E11" s="199">
        <v>1533</v>
      </c>
      <c r="F11" s="203">
        <f t="shared" si="0"/>
        <v>43.6752136752137</v>
      </c>
      <c r="G11" s="199">
        <v>1637</v>
      </c>
      <c r="H11" s="203">
        <f t="shared" si="1"/>
        <v>93.6469150885767</v>
      </c>
      <c r="I11" s="207"/>
    </row>
    <row r="12" ht="16" customHeight="1" spans="1:9">
      <c r="A12" s="183"/>
      <c r="B12" s="184" t="s">
        <v>37</v>
      </c>
      <c r="C12" s="185" t="s">
        <v>38</v>
      </c>
      <c r="D12" s="186">
        <v>3101</v>
      </c>
      <c r="E12" s="199">
        <v>1117</v>
      </c>
      <c r="F12" s="203">
        <f t="shared" si="0"/>
        <v>36.0206385037085</v>
      </c>
      <c r="G12" s="199">
        <v>862</v>
      </c>
      <c r="H12" s="203">
        <f t="shared" si="1"/>
        <v>129.582366589327</v>
      </c>
      <c r="I12" s="207"/>
    </row>
    <row r="13" ht="16" customHeight="1" spans="1:9">
      <c r="A13" s="183"/>
      <c r="B13" s="184" t="s">
        <v>39</v>
      </c>
      <c r="C13" s="185" t="s">
        <v>40</v>
      </c>
      <c r="D13" s="186">
        <v>2282</v>
      </c>
      <c r="E13" s="199">
        <v>905</v>
      </c>
      <c r="F13" s="203">
        <f t="shared" si="0"/>
        <v>39.65819456617</v>
      </c>
      <c r="G13" s="199">
        <v>811</v>
      </c>
      <c r="H13" s="203">
        <f t="shared" si="1"/>
        <v>111.590628853268</v>
      </c>
      <c r="I13" s="207"/>
    </row>
    <row r="14" ht="16" customHeight="1" spans="1:9">
      <c r="A14" s="183"/>
      <c r="B14" s="184" t="s">
        <v>41</v>
      </c>
      <c r="C14" s="187" t="s">
        <v>42</v>
      </c>
      <c r="D14" s="186">
        <v>4753</v>
      </c>
      <c r="E14" s="199">
        <v>2224</v>
      </c>
      <c r="F14" s="203">
        <f t="shared" si="0"/>
        <v>46.7915001051967</v>
      </c>
      <c r="G14" s="199">
        <v>1917</v>
      </c>
      <c r="H14" s="203">
        <f t="shared" si="1"/>
        <v>116.014606155451</v>
      </c>
      <c r="I14" s="207"/>
    </row>
    <row r="15" ht="16" customHeight="1" spans="1:9">
      <c r="A15" s="183"/>
      <c r="B15" s="184" t="s">
        <v>43</v>
      </c>
      <c r="C15" s="185" t="s">
        <v>44</v>
      </c>
      <c r="D15" s="186">
        <v>4165</v>
      </c>
      <c r="E15" s="199">
        <v>2344</v>
      </c>
      <c r="F15" s="203">
        <f t="shared" si="0"/>
        <v>56.2785114045618</v>
      </c>
      <c r="G15" s="199">
        <v>1363</v>
      </c>
      <c r="H15" s="203">
        <f t="shared" si="1"/>
        <v>171.973587674248</v>
      </c>
      <c r="I15" s="207"/>
    </row>
    <row r="16" ht="16" customHeight="1" spans="1:9">
      <c r="A16" s="183"/>
      <c r="B16" s="184" t="s">
        <v>45</v>
      </c>
      <c r="C16" s="185" t="s">
        <v>46</v>
      </c>
      <c r="D16" s="186">
        <v>1890</v>
      </c>
      <c r="E16" s="199">
        <v>792</v>
      </c>
      <c r="F16" s="203">
        <f t="shared" si="0"/>
        <v>41.9047619047619</v>
      </c>
      <c r="G16" s="199">
        <v>706</v>
      </c>
      <c r="H16" s="203">
        <f t="shared" si="1"/>
        <v>112.181303116147</v>
      </c>
      <c r="I16" s="207"/>
    </row>
    <row r="17" ht="16" customHeight="1" spans="1:9">
      <c r="A17" s="183"/>
      <c r="B17" s="184" t="s">
        <v>47</v>
      </c>
      <c r="C17" s="185" t="s">
        <v>48</v>
      </c>
      <c r="D17" s="186">
        <v>294</v>
      </c>
      <c r="E17" s="199"/>
      <c r="F17" s="203">
        <f t="shared" si="0"/>
        <v>0</v>
      </c>
      <c r="G17" s="199"/>
      <c r="H17" s="203"/>
      <c r="I17" s="207"/>
    </row>
    <row r="18" ht="16" customHeight="1" spans="1:9">
      <c r="A18" s="183"/>
      <c r="B18" s="184" t="s">
        <v>49</v>
      </c>
      <c r="C18" s="185" t="s">
        <v>50</v>
      </c>
      <c r="D18" s="186">
        <v>8785</v>
      </c>
      <c r="E18" s="199">
        <v>3137</v>
      </c>
      <c r="F18" s="203">
        <f t="shared" si="0"/>
        <v>35.70859419465</v>
      </c>
      <c r="G18" s="199">
        <v>3206</v>
      </c>
      <c r="H18" s="203">
        <f t="shared" si="1"/>
        <v>97.8477854023706</v>
      </c>
      <c r="I18" s="207"/>
    </row>
    <row r="19" ht="16" customHeight="1" spans="1:9">
      <c r="A19" s="183"/>
      <c r="B19" s="184" t="s">
        <v>51</v>
      </c>
      <c r="C19" s="185" t="s">
        <v>52</v>
      </c>
      <c r="D19" s="186">
        <v>721</v>
      </c>
      <c r="E19" s="199">
        <v>192</v>
      </c>
      <c r="F19" s="203">
        <f t="shared" si="0"/>
        <v>26.629680998613</v>
      </c>
      <c r="G19" s="199">
        <v>674</v>
      </c>
      <c r="H19" s="203">
        <f t="shared" si="1"/>
        <v>28.486646884273</v>
      </c>
      <c r="I19" s="207"/>
    </row>
    <row r="20" customFormat="1" ht="16" customHeight="1" spans="1:9">
      <c r="A20" s="183"/>
      <c r="B20" s="184" t="s">
        <v>53</v>
      </c>
      <c r="C20" s="185" t="s">
        <v>54</v>
      </c>
      <c r="D20" s="186">
        <v>35</v>
      </c>
      <c r="E20" s="199">
        <v>14</v>
      </c>
      <c r="F20" s="203">
        <f t="shared" si="0"/>
        <v>40</v>
      </c>
      <c r="G20" s="199">
        <v>15</v>
      </c>
      <c r="H20" s="203">
        <f t="shared" si="1"/>
        <v>93.3333333333333</v>
      </c>
      <c r="I20" s="207"/>
    </row>
    <row r="21" customFormat="1" ht="16" customHeight="1" spans="1:9">
      <c r="A21" s="183"/>
      <c r="B21" s="184" t="s">
        <v>55</v>
      </c>
      <c r="C21" s="185" t="s">
        <v>56</v>
      </c>
      <c r="D21" s="186">
        <v>7</v>
      </c>
      <c r="E21" s="199"/>
      <c r="F21" s="203">
        <f t="shared" si="0"/>
        <v>0</v>
      </c>
      <c r="G21" s="204"/>
      <c r="H21" s="203"/>
      <c r="I21" s="207"/>
    </row>
    <row r="22" s="176" customFormat="1" ht="15" customHeight="1" spans="1:9">
      <c r="A22" s="180" t="s">
        <v>57</v>
      </c>
      <c r="B22" s="180"/>
      <c r="C22" s="188" t="s">
        <v>58</v>
      </c>
      <c r="D22" s="182">
        <f>SUM(D23:D30)</f>
        <v>38466</v>
      </c>
      <c r="E22" s="182">
        <f>SUM(E23:E30)</f>
        <v>31362</v>
      </c>
      <c r="F22" s="194">
        <f t="shared" si="0"/>
        <v>81.5317423178911</v>
      </c>
      <c r="G22" s="182">
        <f>SUM(G23:G30)</f>
        <v>15668</v>
      </c>
      <c r="H22" s="194">
        <f t="shared" si="1"/>
        <v>200.165943323972</v>
      </c>
      <c r="I22" s="208"/>
    </row>
    <row r="23" ht="16" customHeight="1" spans="1:9">
      <c r="A23" s="183"/>
      <c r="B23" s="184" t="s">
        <v>59</v>
      </c>
      <c r="C23" s="189" t="s">
        <v>60</v>
      </c>
      <c r="D23" s="186">
        <v>8903</v>
      </c>
      <c r="E23" s="203">
        <v>1273</v>
      </c>
      <c r="F23" s="203">
        <f t="shared" si="0"/>
        <v>14.2985510502078</v>
      </c>
      <c r="G23" s="203">
        <v>1939</v>
      </c>
      <c r="H23" s="203">
        <f t="shared" si="1"/>
        <v>65.6523981433729</v>
      </c>
      <c r="I23" s="159"/>
    </row>
    <row r="24" ht="16" customHeight="1" spans="1:9">
      <c r="A24" s="183"/>
      <c r="B24" s="184" t="s">
        <v>29</v>
      </c>
      <c r="C24" s="189" t="s">
        <v>61</v>
      </c>
      <c r="D24" s="186">
        <v>3300</v>
      </c>
      <c r="E24" s="203">
        <v>1206</v>
      </c>
      <c r="F24" s="203">
        <f t="shared" si="0"/>
        <v>36.5454545454545</v>
      </c>
      <c r="G24" s="204">
        <v>1470</v>
      </c>
      <c r="H24" s="203">
        <f t="shared" si="1"/>
        <v>82.0408163265306</v>
      </c>
      <c r="I24" s="207"/>
    </row>
    <row r="25" ht="16" customHeight="1" spans="1:9">
      <c r="A25" s="183"/>
      <c r="B25" s="184" t="s">
        <v>62</v>
      </c>
      <c r="C25" s="189" t="s">
        <v>63</v>
      </c>
      <c r="D25" s="186">
        <v>12500</v>
      </c>
      <c r="E25" s="203">
        <v>2591</v>
      </c>
      <c r="F25" s="203">
        <f t="shared" si="0"/>
        <v>20.728</v>
      </c>
      <c r="G25" s="203">
        <v>8609</v>
      </c>
      <c r="H25" s="203">
        <f t="shared" si="1"/>
        <v>30.0964107329539</v>
      </c>
      <c r="I25" s="207"/>
    </row>
    <row r="26" ht="16" customHeight="1" spans="1:9">
      <c r="A26" s="183"/>
      <c r="B26" s="184" t="s">
        <v>31</v>
      </c>
      <c r="C26" s="189" t="s">
        <v>64</v>
      </c>
      <c r="D26" s="186"/>
      <c r="E26" s="203"/>
      <c r="F26" s="203"/>
      <c r="G26" s="203"/>
      <c r="H26" s="203"/>
      <c r="I26" s="207"/>
    </row>
    <row r="27" ht="16" customHeight="1" spans="1:9">
      <c r="A27" s="183"/>
      <c r="B27" s="184" t="s">
        <v>33</v>
      </c>
      <c r="C27" s="189" t="s">
        <v>65</v>
      </c>
      <c r="D27" s="186">
        <v>12238</v>
      </c>
      <c r="E27" s="203">
        <v>25636</v>
      </c>
      <c r="F27" s="203">
        <f t="shared" si="0"/>
        <v>209.478672985782</v>
      </c>
      <c r="G27" s="205">
        <v>3005</v>
      </c>
      <c r="H27" s="203">
        <f t="shared" si="1"/>
        <v>853.111480865225</v>
      </c>
      <c r="I27" s="159"/>
    </row>
    <row r="28" ht="16" customHeight="1" spans="1:9">
      <c r="A28" s="183"/>
      <c r="B28" s="184" t="s">
        <v>66</v>
      </c>
      <c r="C28" s="189" t="s">
        <v>67</v>
      </c>
      <c r="D28" s="186">
        <v>175</v>
      </c>
      <c r="E28" s="203">
        <v>10</v>
      </c>
      <c r="F28" s="203">
        <f t="shared" si="0"/>
        <v>5.71428571428571</v>
      </c>
      <c r="G28" s="205">
        <v>67</v>
      </c>
      <c r="H28" s="203">
        <f t="shared" si="1"/>
        <v>14.9253731343284</v>
      </c>
      <c r="I28" s="159"/>
    </row>
    <row r="29" ht="16" customHeight="1" spans="1:9">
      <c r="A29" s="183"/>
      <c r="B29" s="184" t="s">
        <v>35</v>
      </c>
      <c r="C29" s="189" t="s">
        <v>68</v>
      </c>
      <c r="D29" s="186">
        <v>1000</v>
      </c>
      <c r="E29" s="203">
        <v>551</v>
      </c>
      <c r="F29" s="203">
        <f t="shared" si="0"/>
        <v>55.1</v>
      </c>
      <c r="G29" s="205">
        <v>572</v>
      </c>
      <c r="H29" s="203">
        <f t="shared" si="1"/>
        <v>96.3286713286713</v>
      </c>
      <c r="I29" s="159"/>
    </row>
    <row r="30" ht="16" customHeight="1" spans="1:9">
      <c r="A30" s="190"/>
      <c r="B30" s="184" t="s">
        <v>69</v>
      </c>
      <c r="C30" s="191" t="s">
        <v>70</v>
      </c>
      <c r="D30" s="186">
        <v>350</v>
      </c>
      <c r="E30" s="203">
        <v>95</v>
      </c>
      <c r="F30" s="203">
        <f t="shared" si="0"/>
        <v>27.1428571428571</v>
      </c>
      <c r="G30" s="204">
        <v>6</v>
      </c>
      <c r="H30" s="203">
        <f t="shared" si="1"/>
        <v>1583.33333333333</v>
      </c>
      <c r="I30" s="159"/>
    </row>
    <row r="31" s="177" customFormat="1" ht="15" customHeight="1" spans="1:9">
      <c r="A31" s="192"/>
      <c r="B31" s="193"/>
      <c r="C31" s="152" t="s">
        <v>71</v>
      </c>
      <c r="D31" s="194">
        <f>D5+D22</f>
        <v>99721</v>
      </c>
      <c r="E31" s="194">
        <f>E5+E22</f>
        <v>56760</v>
      </c>
      <c r="F31" s="194">
        <f t="shared" si="0"/>
        <v>56.918803461658</v>
      </c>
      <c r="G31" s="194">
        <f>G5+G22</f>
        <v>40244</v>
      </c>
      <c r="H31" s="194">
        <f t="shared" si="1"/>
        <v>141.039658085677</v>
      </c>
      <c r="I31" s="209"/>
    </row>
    <row r="32" s="177" customFormat="1" ht="15" customHeight="1" spans="1:9">
      <c r="A32" s="192"/>
      <c r="B32" s="193"/>
      <c r="C32" s="152"/>
      <c r="D32" s="194"/>
      <c r="E32" s="194"/>
      <c r="F32" s="194"/>
      <c r="G32" s="194"/>
      <c r="H32" s="194"/>
      <c r="I32" s="209"/>
    </row>
    <row r="33" ht="15" customHeight="1" spans="1:9">
      <c r="A33" s="195">
        <v>110</v>
      </c>
      <c r="B33" s="196"/>
      <c r="C33" s="197" t="s">
        <v>72</v>
      </c>
      <c r="D33" s="182">
        <f>SUM(D34:D40)</f>
        <v>281904</v>
      </c>
      <c r="E33" s="182">
        <f>SUM(E34:E40)</f>
        <v>189872</v>
      </c>
      <c r="F33" s="194">
        <f t="shared" si="0"/>
        <v>67.3534252795278</v>
      </c>
      <c r="G33" s="182">
        <f>SUM(G34:G40)</f>
        <v>127220</v>
      </c>
      <c r="H33" s="194">
        <f t="shared" si="1"/>
        <v>149.246973746266</v>
      </c>
      <c r="I33" s="207"/>
    </row>
    <row r="34" ht="17" customHeight="1" spans="1:9">
      <c r="A34" s="198"/>
      <c r="B34" s="184" t="s">
        <v>25</v>
      </c>
      <c r="C34" s="185" t="s">
        <v>73</v>
      </c>
      <c r="D34" s="199">
        <v>11793</v>
      </c>
      <c r="E34" s="204"/>
      <c r="F34" s="203">
        <f t="shared" si="0"/>
        <v>0</v>
      </c>
      <c r="G34" s="204"/>
      <c r="H34" s="203"/>
      <c r="I34" s="207"/>
    </row>
    <row r="35" ht="17" customHeight="1" spans="1:9">
      <c r="A35" s="198"/>
      <c r="B35" s="184" t="s">
        <v>59</v>
      </c>
      <c r="C35" s="185" t="s">
        <v>74</v>
      </c>
      <c r="D35" s="199">
        <v>104171</v>
      </c>
      <c r="E35" s="204">
        <f>119787+143</f>
        <v>119930</v>
      </c>
      <c r="F35" s="203">
        <f t="shared" si="0"/>
        <v>115.128010674756</v>
      </c>
      <c r="G35" s="204">
        <v>90736</v>
      </c>
      <c r="H35" s="203">
        <f t="shared" si="1"/>
        <v>132.174660553694</v>
      </c>
      <c r="I35" s="207"/>
    </row>
    <row r="36" ht="17" customHeight="1" spans="1:9">
      <c r="A36" s="198"/>
      <c r="B36" s="184" t="s">
        <v>27</v>
      </c>
      <c r="C36" s="185" t="s">
        <v>75</v>
      </c>
      <c r="D36" s="199">
        <v>41849</v>
      </c>
      <c r="E36" s="204">
        <f>39533-143</f>
        <v>39390</v>
      </c>
      <c r="F36" s="203">
        <f t="shared" si="0"/>
        <v>94.1241128820282</v>
      </c>
      <c r="G36" s="204">
        <v>27784</v>
      </c>
      <c r="H36" s="203">
        <f t="shared" si="1"/>
        <v>141.772243017564</v>
      </c>
      <c r="I36" s="207"/>
    </row>
    <row r="37" ht="17" customHeight="1" spans="1:9">
      <c r="A37" s="198"/>
      <c r="B37" s="184" t="s">
        <v>66</v>
      </c>
      <c r="C37" s="185" t="s">
        <v>76</v>
      </c>
      <c r="D37" s="199">
        <v>1338</v>
      </c>
      <c r="E37" s="199">
        <v>1338</v>
      </c>
      <c r="F37" s="203">
        <f t="shared" si="0"/>
        <v>100</v>
      </c>
      <c r="G37" s="204">
        <v>1947</v>
      </c>
      <c r="H37" s="203">
        <f t="shared" si="1"/>
        <v>68.7211093990755</v>
      </c>
      <c r="I37" s="207"/>
    </row>
    <row r="38" ht="17" customHeight="1" spans="1:9">
      <c r="A38" s="198"/>
      <c r="B38" s="184" t="s">
        <v>35</v>
      </c>
      <c r="C38" s="185" t="s">
        <v>77</v>
      </c>
      <c r="D38" s="199">
        <v>3514</v>
      </c>
      <c r="E38" s="199">
        <v>3514</v>
      </c>
      <c r="F38" s="203">
        <f t="shared" si="0"/>
        <v>100</v>
      </c>
      <c r="G38" s="204">
        <v>1581</v>
      </c>
      <c r="H38" s="203">
        <f t="shared" si="1"/>
        <v>222.264389626818</v>
      </c>
      <c r="I38" s="207"/>
    </row>
    <row r="39" ht="17" customHeight="1" spans="1:9">
      <c r="A39" s="198"/>
      <c r="B39" s="184" t="s">
        <v>37</v>
      </c>
      <c r="C39" s="185" t="s">
        <v>78</v>
      </c>
      <c r="D39" s="199">
        <v>92139</v>
      </c>
      <c r="E39" s="199"/>
      <c r="F39" s="203">
        <f t="shared" si="0"/>
        <v>0</v>
      </c>
      <c r="G39" s="204"/>
      <c r="H39" s="203"/>
      <c r="I39" s="207"/>
    </row>
    <row r="40" ht="17" customHeight="1" spans="1:9">
      <c r="A40" s="198"/>
      <c r="B40" s="184" t="s">
        <v>39</v>
      </c>
      <c r="C40" s="185" t="s">
        <v>79</v>
      </c>
      <c r="D40" s="199">
        <v>27100</v>
      </c>
      <c r="E40" s="204">
        <v>25700</v>
      </c>
      <c r="F40" s="203">
        <f t="shared" si="0"/>
        <v>94.8339483394834</v>
      </c>
      <c r="G40" s="204">
        <v>5172</v>
      </c>
      <c r="H40" s="203">
        <f t="shared" si="1"/>
        <v>496.906419180201</v>
      </c>
      <c r="I40" s="207"/>
    </row>
    <row r="41" ht="15" customHeight="1" spans="1:9">
      <c r="A41" s="198"/>
      <c r="B41" s="200"/>
      <c r="C41" s="201" t="s">
        <v>80</v>
      </c>
      <c r="D41" s="182">
        <f>D31+D33</f>
        <v>381625</v>
      </c>
      <c r="E41" s="182">
        <f>E31+E33</f>
        <v>246632</v>
      </c>
      <c r="F41" s="194">
        <f t="shared" si="0"/>
        <v>64.6267933180478</v>
      </c>
      <c r="G41" s="182">
        <f>G31+G33</f>
        <v>167464</v>
      </c>
      <c r="H41" s="194">
        <f t="shared" si="1"/>
        <v>147.27463813118</v>
      </c>
      <c r="I41" s="210"/>
    </row>
  </sheetData>
  <mergeCells count="9">
    <mergeCell ref="A1:I1"/>
    <mergeCell ref="H2:I2"/>
    <mergeCell ref="A3:C3"/>
    <mergeCell ref="D3:D4"/>
    <mergeCell ref="E3:E4"/>
    <mergeCell ref="F3:F4"/>
    <mergeCell ref="G3:G4"/>
    <mergeCell ref="H3:H4"/>
    <mergeCell ref="I3:I4"/>
  </mergeCells>
  <conditionalFormatting sqref="D23:D32">
    <cfRule type="expression" dxfId="0" priority="1" stopIfTrue="1">
      <formula>"len($A:$A)=3"</formula>
    </cfRule>
  </conditionalFormatting>
  <conditionalFormatting sqref="C33 C41">
    <cfRule type="expression" dxfId="0" priority="2" stopIfTrue="1">
      <formula>"len($A:$A)=3"</formula>
    </cfRule>
  </conditionalFormatting>
  <pageMargins left="0.751388888888889" right="0.751388888888889" top="0.786805555555556" bottom="0.904861111111111" header="0.275" footer="0.511805555555556"/>
  <pageSetup paperSize="9" orientation="landscape" horizontalDpi="600" verticalDpi="6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Zeros="0" tabSelected="1" zoomScaleSheetLayoutView="60" workbookViewId="0">
      <pane xSplit="2" ySplit="4" topLeftCell="C20" activePane="bottomRight" state="frozen"/>
      <selection/>
      <selection pane="topRight"/>
      <selection pane="bottomLeft"/>
      <selection pane="bottomRight" activeCell="E31" sqref="E31"/>
    </sheetView>
  </sheetViews>
  <sheetFormatPr defaultColWidth="8.8" defaultRowHeight="15.75" outlineLevelCol="7"/>
  <cols>
    <col min="1" max="1" width="7.5" style="143" customWidth="1"/>
    <col min="2" max="2" width="38.1" style="103" customWidth="1"/>
    <col min="3" max="3" width="14.1" style="144" customWidth="1"/>
    <col min="4" max="4" width="14.3" style="145" customWidth="1"/>
    <col min="5" max="5" width="11.7" style="144" customWidth="1"/>
    <col min="6" max="6" width="10.375" style="144" customWidth="1"/>
    <col min="7" max="7" width="12.125" style="144" customWidth="1"/>
    <col min="8" max="8" width="11.125" style="103" customWidth="1"/>
    <col min="9" max="24" width="9" style="103"/>
    <col min="25" max="216" width="8.8" style="103"/>
    <col min="217" max="247" width="9" style="103"/>
  </cols>
  <sheetData>
    <row r="1" ht="23" customHeight="1" spans="1:8">
      <c r="A1" s="146" t="s">
        <v>81</v>
      </c>
      <c r="B1" s="147"/>
      <c r="C1" s="147"/>
      <c r="D1" s="147"/>
      <c r="E1" s="147"/>
      <c r="F1" s="147"/>
      <c r="G1" s="147"/>
      <c r="H1" s="147"/>
    </row>
    <row r="2" ht="15" customHeight="1" spans="1:8">
      <c r="A2" s="148"/>
      <c r="B2" s="149"/>
      <c r="C2" s="149"/>
      <c r="D2" s="150"/>
      <c r="E2" s="149"/>
      <c r="F2" s="149"/>
      <c r="G2" s="170" t="s">
        <v>12</v>
      </c>
      <c r="H2" s="170"/>
    </row>
    <row r="3" s="142" customFormat="1" ht="15" customHeight="1" spans="1:8">
      <c r="A3" s="151" t="s">
        <v>13</v>
      </c>
      <c r="B3" s="152"/>
      <c r="C3" s="153" t="s">
        <v>82</v>
      </c>
      <c r="D3" s="154" t="s">
        <v>15</v>
      </c>
      <c r="E3" s="171" t="s">
        <v>16</v>
      </c>
      <c r="F3" s="171" t="s">
        <v>83</v>
      </c>
      <c r="G3" s="171" t="s">
        <v>18</v>
      </c>
      <c r="H3" s="152" t="s">
        <v>19</v>
      </c>
    </row>
    <row r="4" s="142" customFormat="1" ht="19" customHeight="1" spans="1:8">
      <c r="A4" s="155" t="s">
        <v>20</v>
      </c>
      <c r="B4" s="152" t="s">
        <v>84</v>
      </c>
      <c r="C4" s="153"/>
      <c r="D4" s="156"/>
      <c r="E4" s="172"/>
      <c r="F4" s="172"/>
      <c r="G4" s="172"/>
      <c r="H4" s="152"/>
    </row>
    <row r="5" ht="16" customHeight="1" spans="1:8">
      <c r="A5" s="157" t="s">
        <v>85</v>
      </c>
      <c r="B5" s="158" t="s">
        <v>86</v>
      </c>
      <c r="C5" s="159">
        <v>107535</v>
      </c>
      <c r="D5" s="159">
        <v>130825</v>
      </c>
      <c r="E5" s="173">
        <f>D5/C5*100</f>
        <v>121.658064816106</v>
      </c>
      <c r="F5" s="159">
        <v>16142</v>
      </c>
      <c r="G5" s="173">
        <f>D5/F5*100</f>
        <v>810.463387436501</v>
      </c>
      <c r="H5" s="174"/>
    </row>
    <row r="6" ht="16" customHeight="1" spans="1:8">
      <c r="A6" s="157" t="s">
        <v>87</v>
      </c>
      <c r="B6" s="158" t="s">
        <v>88</v>
      </c>
      <c r="C6" s="159">
        <v>0</v>
      </c>
      <c r="D6" s="159">
        <v>0</v>
      </c>
      <c r="E6" s="173"/>
      <c r="F6" s="159">
        <v>0</v>
      </c>
      <c r="G6" s="173"/>
      <c r="H6" s="174"/>
    </row>
    <row r="7" ht="16" customHeight="1" spans="1:8">
      <c r="A7" s="157" t="s">
        <v>89</v>
      </c>
      <c r="B7" s="158" t="s">
        <v>90</v>
      </c>
      <c r="C7" s="159">
        <v>803</v>
      </c>
      <c r="D7" s="159">
        <v>236</v>
      </c>
      <c r="E7" s="173">
        <f t="shared" ref="E6:E39" si="0">D7/C7*100</f>
        <v>29.3897882938979</v>
      </c>
      <c r="F7" s="159">
        <v>315</v>
      </c>
      <c r="G7" s="173">
        <f t="shared" ref="G6:G39" si="1">D7/F7*100</f>
        <v>74.9206349206349</v>
      </c>
      <c r="H7" s="174"/>
    </row>
    <row r="8" ht="16" customHeight="1" spans="1:8">
      <c r="A8" s="157" t="s">
        <v>91</v>
      </c>
      <c r="B8" s="160" t="s">
        <v>92</v>
      </c>
      <c r="C8" s="159">
        <v>27461</v>
      </c>
      <c r="D8" s="159">
        <v>8896</v>
      </c>
      <c r="E8" s="173">
        <f t="shared" si="0"/>
        <v>32.3950329558283</v>
      </c>
      <c r="F8" s="159">
        <v>7912</v>
      </c>
      <c r="G8" s="173">
        <f t="shared" si="1"/>
        <v>112.436804853387</v>
      </c>
      <c r="H8" s="174"/>
    </row>
    <row r="9" ht="16" customHeight="1" spans="1:8">
      <c r="A9" s="157" t="s">
        <v>93</v>
      </c>
      <c r="B9" s="158" t="s">
        <v>94</v>
      </c>
      <c r="C9" s="159">
        <v>41170</v>
      </c>
      <c r="D9" s="159">
        <v>12890</v>
      </c>
      <c r="E9" s="173">
        <f t="shared" si="0"/>
        <v>31.3092057323294</v>
      </c>
      <c r="F9" s="166">
        <v>13374</v>
      </c>
      <c r="G9" s="173">
        <f t="shared" si="1"/>
        <v>96.3810378346045</v>
      </c>
      <c r="H9" s="174"/>
    </row>
    <row r="10" ht="16" customHeight="1" spans="1:8">
      <c r="A10" s="157" t="s">
        <v>95</v>
      </c>
      <c r="B10" s="158" t="s">
        <v>96</v>
      </c>
      <c r="C10" s="159">
        <v>396</v>
      </c>
      <c r="D10" s="159">
        <v>78</v>
      </c>
      <c r="E10" s="173">
        <f t="shared" si="0"/>
        <v>19.6969696969697</v>
      </c>
      <c r="F10" s="166">
        <v>131</v>
      </c>
      <c r="G10" s="173">
        <f t="shared" si="1"/>
        <v>59.5419847328244</v>
      </c>
      <c r="H10" s="174"/>
    </row>
    <row r="11" ht="16" customHeight="1" spans="1:8">
      <c r="A11" s="157" t="s">
        <v>97</v>
      </c>
      <c r="B11" s="158" t="s">
        <v>98</v>
      </c>
      <c r="C11" s="159">
        <v>4208</v>
      </c>
      <c r="D11" s="159">
        <v>1562</v>
      </c>
      <c r="E11" s="173">
        <f t="shared" si="0"/>
        <v>37.1197718631179</v>
      </c>
      <c r="F11" s="166">
        <v>2820</v>
      </c>
      <c r="G11" s="173">
        <f t="shared" si="1"/>
        <v>55.3900709219858</v>
      </c>
      <c r="H11" s="174"/>
    </row>
    <row r="12" ht="16" customHeight="1" spans="1:8">
      <c r="A12" s="157" t="s">
        <v>99</v>
      </c>
      <c r="B12" s="158" t="s">
        <v>100</v>
      </c>
      <c r="C12" s="159">
        <v>36570</v>
      </c>
      <c r="D12" s="159">
        <v>12989</v>
      </c>
      <c r="E12" s="173">
        <f t="shared" si="0"/>
        <v>35.5181843040744</v>
      </c>
      <c r="F12" s="166">
        <v>13089</v>
      </c>
      <c r="G12" s="173">
        <f t="shared" si="1"/>
        <v>99.2359996943999</v>
      </c>
      <c r="H12" s="174"/>
    </row>
    <row r="13" ht="16" customHeight="1" spans="1:8">
      <c r="A13" s="157" t="s">
        <v>101</v>
      </c>
      <c r="B13" s="158" t="s">
        <v>102</v>
      </c>
      <c r="C13" s="159">
        <v>35015</v>
      </c>
      <c r="D13" s="159">
        <v>42059</v>
      </c>
      <c r="E13" s="173">
        <f t="shared" si="0"/>
        <v>120.117092674568</v>
      </c>
      <c r="F13" s="166">
        <v>7371</v>
      </c>
      <c r="G13" s="173">
        <f t="shared" si="1"/>
        <v>570.601003934337</v>
      </c>
      <c r="H13" s="174"/>
    </row>
    <row r="14" ht="16" customHeight="1" spans="1:8">
      <c r="A14" s="157" t="s">
        <v>103</v>
      </c>
      <c r="B14" s="158" t="s">
        <v>104</v>
      </c>
      <c r="C14" s="159">
        <v>6545</v>
      </c>
      <c r="D14" s="159">
        <v>4932</v>
      </c>
      <c r="E14" s="173">
        <f t="shared" si="0"/>
        <v>75.3552330022918</v>
      </c>
      <c r="F14" s="166">
        <v>-17</v>
      </c>
      <c r="G14" s="173">
        <f t="shared" si="1"/>
        <v>-29011.7647058824</v>
      </c>
      <c r="H14" s="174"/>
    </row>
    <row r="15" ht="16" customHeight="1" spans="1:8">
      <c r="A15" s="157" t="s">
        <v>105</v>
      </c>
      <c r="B15" s="158" t="s">
        <v>106</v>
      </c>
      <c r="C15" s="159">
        <v>16595</v>
      </c>
      <c r="D15" s="159">
        <v>7162</v>
      </c>
      <c r="E15" s="173">
        <f t="shared" si="0"/>
        <v>43.1575775836095</v>
      </c>
      <c r="F15" s="166">
        <v>4890</v>
      </c>
      <c r="G15" s="173">
        <f t="shared" si="1"/>
        <v>146.462167689162</v>
      </c>
      <c r="H15" s="174"/>
    </row>
    <row r="16" ht="16" customHeight="1" spans="1:8">
      <c r="A16" s="157" t="s">
        <v>107</v>
      </c>
      <c r="B16" s="158" t="s">
        <v>108</v>
      </c>
      <c r="C16" s="159">
        <v>31969</v>
      </c>
      <c r="D16" s="159">
        <v>9903</v>
      </c>
      <c r="E16" s="173">
        <f t="shared" si="0"/>
        <v>30.9768838562357</v>
      </c>
      <c r="F16" s="166">
        <v>21182</v>
      </c>
      <c r="G16" s="173">
        <f t="shared" si="1"/>
        <v>46.7519592106506</v>
      </c>
      <c r="H16" s="174"/>
    </row>
    <row r="17" ht="16" customHeight="1" spans="1:8">
      <c r="A17" s="157" t="s">
        <v>109</v>
      </c>
      <c r="B17" s="158" t="s">
        <v>110</v>
      </c>
      <c r="C17" s="159">
        <v>3682</v>
      </c>
      <c r="D17" s="159">
        <v>4881</v>
      </c>
      <c r="E17" s="173">
        <f t="shared" si="0"/>
        <v>132.563824008691</v>
      </c>
      <c r="F17" s="166">
        <v>3060</v>
      </c>
      <c r="G17" s="173">
        <f t="shared" si="1"/>
        <v>159.509803921569</v>
      </c>
      <c r="H17" s="174"/>
    </row>
    <row r="18" ht="16" customHeight="1" spans="1:8">
      <c r="A18" s="157" t="s">
        <v>111</v>
      </c>
      <c r="B18" s="161" t="s">
        <v>112</v>
      </c>
      <c r="C18" s="159">
        <v>515</v>
      </c>
      <c r="D18" s="159">
        <v>126</v>
      </c>
      <c r="E18" s="173">
        <f t="shared" si="0"/>
        <v>24.4660194174757</v>
      </c>
      <c r="F18" s="166">
        <v>360</v>
      </c>
      <c r="G18" s="173">
        <f t="shared" si="1"/>
        <v>35</v>
      </c>
      <c r="H18" s="174"/>
    </row>
    <row r="19" ht="16" customHeight="1" spans="1:8">
      <c r="A19" s="157" t="s">
        <v>113</v>
      </c>
      <c r="B19" s="158" t="s">
        <v>114</v>
      </c>
      <c r="C19" s="159">
        <v>4137</v>
      </c>
      <c r="D19" s="159">
        <v>3807</v>
      </c>
      <c r="E19" s="173">
        <f t="shared" si="0"/>
        <v>92.0232052211748</v>
      </c>
      <c r="F19" s="166">
        <v>6153</v>
      </c>
      <c r="G19" s="173">
        <f t="shared" si="1"/>
        <v>61.8722574353974</v>
      </c>
      <c r="H19" s="174"/>
    </row>
    <row r="20" ht="16" customHeight="1" spans="1:8">
      <c r="A20" s="157" t="s">
        <v>115</v>
      </c>
      <c r="B20" s="161" t="s">
        <v>116</v>
      </c>
      <c r="C20" s="159">
        <v>10</v>
      </c>
      <c r="D20" s="159">
        <v>871</v>
      </c>
      <c r="E20" s="173">
        <f t="shared" si="0"/>
        <v>8710</v>
      </c>
      <c r="F20" s="166">
        <v>10</v>
      </c>
      <c r="G20" s="173">
        <f t="shared" si="1"/>
        <v>8710</v>
      </c>
      <c r="H20" s="174"/>
    </row>
    <row r="21" ht="16" customHeight="1" spans="1:8">
      <c r="A21" s="157" t="s">
        <v>117</v>
      </c>
      <c r="B21" s="158" t="s">
        <v>118</v>
      </c>
      <c r="C21" s="159">
        <v>2239</v>
      </c>
      <c r="D21" s="159">
        <v>1187</v>
      </c>
      <c r="E21" s="173">
        <f t="shared" si="0"/>
        <v>53.014738722644</v>
      </c>
      <c r="F21" s="166">
        <v>883</v>
      </c>
      <c r="G21" s="173">
        <f t="shared" si="1"/>
        <v>134.428086070215</v>
      </c>
      <c r="H21" s="174"/>
    </row>
    <row r="22" ht="16" customHeight="1" spans="1:8">
      <c r="A22" s="157" t="s">
        <v>119</v>
      </c>
      <c r="B22" s="158" t="s">
        <v>120</v>
      </c>
      <c r="C22" s="159">
        <v>11814</v>
      </c>
      <c r="D22" s="159">
        <v>4152</v>
      </c>
      <c r="E22" s="173">
        <f t="shared" si="0"/>
        <v>35.1447435246318</v>
      </c>
      <c r="F22" s="166">
        <v>3793</v>
      </c>
      <c r="G22" s="173">
        <f t="shared" si="1"/>
        <v>109.464803585552</v>
      </c>
      <c r="H22" s="174"/>
    </row>
    <row r="23" ht="16" customHeight="1" spans="1:8">
      <c r="A23" s="157" t="s">
        <v>121</v>
      </c>
      <c r="B23" s="158" t="s">
        <v>122</v>
      </c>
      <c r="C23" s="159">
        <v>366</v>
      </c>
      <c r="D23" s="159">
        <v>205</v>
      </c>
      <c r="E23" s="173">
        <f t="shared" si="0"/>
        <v>56.0109289617486</v>
      </c>
      <c r="F23" s="166">
        <v>280</v>
      </c>
      <c r="G23" s="173">
        <f t="shared" si="1"/>
        <v>73.2142857142857</v>
      </c>
      <c r="H23" s="174"/>
    </row>
    <row r="24" ht="16" customHeight="1" spans="1:8">
      <c r="A24" s="157" t="s">
        <v>123</v>
      </c>
      <c r="B24" s="158" t="s">
        <v>124</v>
      </c>
      <c r="C24" s="159">
        <v>3356</v>
      </c>
      <c r="D24" s="159">
        <v>836</v>
      </c>
      <c r="E24" s="173">
        <f t="shared" si="0"/>
        <v>24.9106078665077</v>
      </c>
      <c r="F24" s="166">
        <v>2086</v>
      </c>
      <c r="G24" s="173">
        <f t="shared" si="1"/>
        <v>40.0767018216683</v>
      </c>
      <c r="H24" s="174"/>
    </row>
    <row r="25" ht="16" customHeight="1" spans="1:8">
      <c r="A25" s="157" t="s">
        <v>125</v>
      </c>
      <c r="B25" s="158" t="s">
        <v>126</v>
      </c>
      <c r="C25" s="159">
        <v>3500</v>
      </c>
      <c r="D25" s="159">
        <v>0</v>
      </c>
      <c r="E25" s="173">
        <f t="shared" si="0"/>
        <v>0</v>
      </c>
      <c r="F25" s="166">
        <v>0</v>
      </c>
      <c r="G25" s="173"/>
      <c r="H25" s="174"/>
    </row>
    <row r="26" ht="16" customHeight="1" spans="1:8">
      <c r="A26" s="157" t="s">
        <v>127</v>
      </c>
      <c r="B26" s="158" t="s">
        <v>128</v>
      </c>
      <c r="C26" s="159">
        <v>5704</v>
      </c>
      <c r="D26" s="159">
        <v>130</v>
      </c>
      <c r="E26" s="173">
        <f t="shared" si="0"/>
        <v>2.27910238429172</v>
      </c>
      <c r="F26" s="166">
        <v>3548</v>
      </c>
      <c r="G26" s="173">
        <f t="shared" si="1"/>
        <v>3.66403607666291</v>
      </c>
      <c r="H26" s="174"/>
    </row>
    <row r="27" ht="16" customHeight="1" spans="1:8">
      <c r="A27" s="157" t="s">
        <v>129</v>
      </c>
      <c r="B27" s="158" t="s">
        <v>130</v>
      </c>
      <c r="C27" s="159">
        <v>4009</v>
      </c>
      <c r="D27" s="159">
        <v>2900</v>
      </c>
      <c r="E27" s="173">
        <f t="shared" si="0"/>
        <v>72.3372412072836</v>
      </c>
      <c r="F27" s="166">
        <v>2938</v>
      </c>
      <c r="G27" s="173">
        <f t="shared" si="1"/>
        <v>98.7066031313819</v>
      </c>
      <c r="H27" s="174"/>
    </row>
    <row r="28" ht="16" customHeight="1" spans="1:8">
      <c r="A28" s="157" t="s">
        <v>131</v>
      </c>
      <c r="B28" s="158" t="s">
        <v>132</v>
      </c>
      <c r="C28" s="159">
        <v>132</v>
      </c>
      <c r="D28" s="159">
        <v>2</v>
      </c>
      <c r="E28" s="173">
        <f t="shared" si="0"/>
        <v>1.51515151515152</v>
      </c>
      <c r="F28" s="159"/>
      <c r="G28" s="173"/>
      <c r="H28" s="174"/>
    </row>
    <row r="29" s="103" customFormat="1" ht="16" customHeight="1" spans="1:8">
      <c r="A29" s="162"/>
      <c r="B29" s="163" t="s">
        <v>133</v>
      </c>
      <c r="C29" s="164">
        <f>SUM(C5:C28)</f>
        <v>347731</v>
      </c>
      <c r="D29" s="164">
        <f>SUM(D5:D28)</f>
        <v>250629</v>
      </c>
      <c r="E29" s="175">
        <f t="shared" si="0"/>
        <v>72.0755411510622</v>
      </c>
      <c r="F29" s="164">
        <f>SUM(F5:F28)</f>
        <v>110320</v>
      </c>
      <c r="G29" s="175">
        <f>D29/F29*100</f>
        <v>227.183647570703</v>
      </c>
      <c r="H29" s="174"/>
    </row>
    <row r="30" ht="16" customHeight="1" spans="1:8">
      <c r="A30" s="157">
        <v>230</v>
      </c>
      <c r="B30" s="158" t="s">
        <v>134</v>
      </c>
      <c r="C30" s="165">
        <f>SUM(C31:C34)</f>
        <v>6763</v>
      </c>
      <c r="D30" s="165">
        <f>SUM(D31:D34)</f>
        <v>0</v>
      </c>
      <c r="E30" s="173">
        <f t="shared" si="0"/>
        <v>0</v>
      </c>
      <c r="F30" s="165">
        <f>SUM(F31:F34)</f>
        <v>0</v>
      </c>
      <c r="G30" s="173"/>
      <c r="H30" s="174"/>
    </row>
    <row r="31" ht="16" customHeight="1" spans="1:8">
      <c r="A31" s="157">
        <v>23002</v>
      </c>
      <c r="B31" s="158" t="s">
        <v>135</v>
      </c>
      <c r="C31" s="165"/>
      <c r="D31" s="166"/>
      <c r="E31" s="173"/>
      <c r="F31" s="166"/>
      <c r="G31" s="173"/>
      <c r="H31" s="174"/>
    </row>
    <row r="32" ht="16" customHeight="1" spans="1:8">
      <c r="A32" s="157">
        <v>23003</v>
      </c>
      <c r="B32" s="158" t="s">
        <v>136</v>
      </c>
      <c r="C32" s="165"/>
      <c r="D32" s="166"/>
      <c r="E32" s="173"/>
      <c r="F32" s="166"/>
      <c r="G32" s="173"/>
      <c r="H32" s="174"/>
    </row>
    <row r="33" ht="16" customHeight="1" spans="1:8">
      <c r="A33" s="157">
        <v>23006</v>
      </c>
      <c r="B33" s="158" t="s">
        <v>137</v>
      </c>
      <c r="C33" s="165">
        <v>6763</v>
      </c>
      <c r="D33" s="166"/>
      <c r="E33" s="173">
        <f>D33/C33*100</f>
        <v>0</v>
      </c>
      <c r="F33" s="166"/>
      <c r="G33" s="173"/>
      <c r="H33" s="174"/>
    </row>
    <row r="34" ht="16" customHeight="1" spans="1:8">
      <c r="A34" s="157">
        <v>23009</v>
      </c>
      <c r="B34" s="158" t="s">
        <v>138</v>
      </c>
      <c r="C34" s="165"/>
      <c r="D34" s="166"/>
      <c r="E34" s="173"/>
      <c r="F34" s="166"/>
      <c r="G34" s="173"/>
      <c r="H34" s="174"/>
    </row>
    <row r="35" ht="16" customHeight="1" spans="1:8">
      <c r="A35" s="157" t="s">
        <v>139</v>
      </c>
      <c r="B35" s="158" t="s">
        <v>140</v>
      </c>
      <c r="C35" s="165">
        <f>SUM(C36:C37)</f>
        <v>27131</v>
      </c>
      <c r="D35" s="166">
        <f>SUM(D36:D37)</f>
        <v>9831</v>
      </c>
      <c r="E35" s="173">
        <f>D35/C35*100</f>
        <v>36.2353027901662</v>
      </c>
      <c r="F35" s="166">
        <f>SUM(F36:F37)</f>
        <v>5172</v>
      </c>
      <c r="G35" s="173">
        <f>D35/F35*100</f>
        <v>190.08120649652</v>
      </c>
      <c r="H35" s="174"/>
    </row>
    <row r="36" ht="16" customHeight="1" spans="1:8">
      <c r="A36" s="157" t="s">
        <v>141</v>
      </c>
      <c r="B36" s="158" t="s">
        <v>142</v>
      </c>
      <c r="C36" s="165">
        <v>27131</v>
      </c>
      <c r="D36" s="166">
        <v>9831</v>
      </c>
      <c r="E36" s="173">
        <f>D36/C36*100</f>
        <v>36.2353027901662</v>
      </c>
      <c r="F36" s="159">
        <v>5172</v>
      </c>
      <c r="G36" s="173">
        <f>D36/F36*100</f>
        <v>190.08120649652</v>
      </c>
      <c r="H36" s="174"/>
    </row>
    <row r="37" ht="16" customHeight="1" spans="1:8">
      <c r="A37" s="157" t="s">
        <v>143</v>
      </c>
      <c r="B37" s="158" t="s">
        <v>144</v>
      </c>
      <c r="C37" s="165"/>
      <c r="D37" s="166"/>
      <c r="E37" s="173"/>
      <c r="F37" s="159"/>
      <c r="G37" s="173"/>
      <c r="H37" s="174"/>
    </row>
    <row r="38" ht="16" customHeight="1" spans="1:8">
      <c r="A38" s="167"/>
      <c r="B38" s="168" t="s">
        <v>145</v>
      </c>
      <c r="C38" s="169">
        <f>C29+C30+C35</f>
        <v>381625</v>
      </c>
      <c r="D38" s="169">
        <f>D29+D30+D35</f>
        <v>260460</v>
      </c>
      <c r="E38" s="175">
        <f>D38/C38*100</f>
        <v>68.2502456600065</v>
      </c>
      <c r="F38" s="169">
        <f>F29+F30+F35</f>
        <v>115492</v>
      </c>
      <c r="G38" s="175">
        <f>D38/F38*100</f>
        <v>225.522114085824</v>
      </c>
      <c r="H38" s="174"/>
    </row>
  </sheetData>
  <autoFilter ref="A4:H38">
    <extLst/>
  </autoFilter>
  <mergeCells count="9">
    <mergeCell ref="A1:H1"/>
    <mergeCell ref="G2:H2"/>
    <mergeCell ref="A3:B3"/>
    <mergeCell ref="C3:C4"/>
    <mergeCell ref="D3:D4"/>
    <mergeCell ref="E3:E4"/>
    <mergeCell ref="F3:F4"/>
    <mergeCell ref="G3:G4"/>
    <mergeCell ref="H3:H4"/>
  </mergeCells>
  <pageMargins left="0.751388888888889" right="0.751388888888889" top="0.786805555555556" bottom="0.904861111111111" header="0.275" footer="0.511805555555556"/>
  <pageSetup paperSize="9" orientation="landscape" horizontalDpi="600" verticalDpi="6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showZeros="0" zoomScaleSheetLayoutView="60" workbookViewId="0">
      <pane xSplit="1" ySplit="4" topLeftCell="B23" activePane="bottomRight" state="frozen"/>
      <selection/>
      <selection pane="topRight"/>
      <selection pane="bottomLeft"/>
      <selection pane="bottomRight" activeCell="H36" sqref="H36"/>
    </sheetView>
  </sheetViews>
  <sheetFormatPr defaultColWidth="8.8" defaultRowHeight="14.25"/>
  <cols>
    <col min="1" max="1" width="3.75" style="103" customWidth="1"/>
    <col min="2" max="2" width="21.3" style="103" customWidth="1"/>
    <col min="3" max="3" width="8.5" style="103" customWidth="1"/>
    <col min="4" max="4" width="7.6" style="102" customWidth="1"/>
    <col min="5" max="5" width="7.7" style="103" customWidth="1"/>
    <col min="6" max="6" width="7.8" style="103" customWidth="1"/>
    <col min="7" max="7" width="5.3" style="103" customWidth="1"/>
    <col min="8" max="8" width="7.8" style="103" customWidth="1"/>
    <col min="9" max="9" width="6.8" style="103" customWidth="1"/>
    <col min="10" max="10" width="8.6" style="103" customWidth="1"/>
    <col min="11" max="11" width="6.6" style="103" customWidth="1"/>
    <col min="12" max="12" width="6.4" style="103" customWidth="1"/>
    <col min="13" max="13" width="6.7" style="103" customWidth="1"/>
    <col min="14" max="14" width="6.5" style="103" customWidth="1"/>
    <col min="15" max="16" width="3.8" style="103" customWidth="1"/>
    <col min="17" max="17" width="3.6" style="103" customWidth="1"/>
    <col min="18" max="18" width="4.3" style="103" customWidth="1"/>
    <col min="19" max="19" width="6.5" style="103" customWidth="1"/>
    <col min="20" max="31" width="9" style="103"/>
    <col min="32" max="16384" width="8.8" style="103"/>
  </cols>
  <sheetData>
    <row r="1" ht="34" customHeight="1" spans="1:19">
      <c r="A1" s="104" t="s">
        <v>146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34"/>
    </row>
    <row r="2" ht="12" customHeight="1" spans="1:19">
      <c r="A2" s="105" t="s">
        <v>12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35"/>
    </row>
    <row r="3" ht="15.75" customHeight="1" spans="1:19">
      <c r="A3" s="106"/>
      <c r="B3" s="107" t="s">
        <v>147</v>
      </c>
      <c r="C3" s="108" t="s">
        <v>148</v>
      </c>
      <c r="D3" s="109" t="s">
        <v>149</v>
      </c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36"/>
      <c r="S3" s="137"/>
    </row>
    <row r="4" s="102" customFormat="1" ht="99.75" spans="1:19">
      <c r="A4" s="110"/>
      <c r="B4" s="111"/>
      <c r="C4" s="112"/>
      <c r="D4" s="113" t="s">
        <v>150</v>
      </c>
      <c r="E4" s="113" t="s">
        <v>151</v>
      </c>
      <c r="F4" s="129" t="s">
        <v>152</v>
      </c>
      <c r="G4" s="130" t="s">
        <v>153</v>
      </c>
      <c r="H4" s="113" t="s">
        <v>154</v>
      </c>
      <c r="I4" s="129" t="s">
        <v>155</v>
      </c>
      <c r="J4" s="129" t="s">
        <v>156</v>
      </c>
      <c r="K4" s="129" t="s">
        <v>157</v>
      </c>
      <c r="L4" s="113" t="s">
        <v>158</v>
      </c>
      <c r="M4" s="129" t="s">
        <v>159</v>
      </c>
      <c r="N4" s="129" t="s">
        <v>160</v>
      </c>
      <c r="O4" s="129" t="s">
        <v>161</v>
      </c>
      <c r="P4" s="129" t="s">
        <v>162</v>
      </c>
      <c r="Q4" s="129" t="s">
        <v>163</v>
      </c>
      <c r="R4" s="129" t="s">
        <v>164</v>
      </c>
      <c r="S4" s="138"/>
    </row>
    <row r="5" ht="18" customHeight="1" spans="1:19">
      <c r="A5" s="114">
        <v>201</v>
      </c>
      <c r="B5" s="115" t="s">
        <v>86</v>
      </c>
      <c r="C5" s="116">
        <f>SUM(D5:R5)</f>
        <v>130825</v>
      </c>
      <c r="D5" s="117">
        <v>6884</v>
      </c>
      <c r="E5" s="117">
        <v>3449</v>
      </c>
      <c r="F5" s="131">
        <f>2528-1</f>
        <v>2527</v>
      </c>
      <c r="G5" s="117">
        <v>46</v>
      </c>
      <c r="H5" s="131">
        <f>1473+1</f>
        <v>1474</v>
      </c>
      <c r="I5" s="117">
        <v>0</v>
      </c>
      <c r="J5" s="131">
        <f>116046-1</f>
        <v>116045</v>
      </c>
      <c r="K5" s="117"/>
      <c r="L5" s="117">
        <v>400</v>
      </c>
      <c r="M5" s="117"/>
      <c r="N5" s="117"/>
      <c r="O5" s="117"/>
      <c r="P5" s="117"/>
      <c r="Q5" s="117"/>
      <c r="R5" s="117"/>
      <c r="S5" s="139"/>
    </row>
    <row r="6" ht="18" customHeight="1" spans="1:19">
      <c r="A6" s="114" t="s">
        <v>87</v>
      </c>
      <c r="B6" s="118" t="s">
        <v>88</v>
      </c>
      <c r="C6" s="116">
        <f t="shared" ref="C6:C30" si="0">SUM(D6:R6)</f>
        <v>0</v>
      </c>
      <c r="D6" s="117">
        <v>0</v>
      </c>
      <c r="E6" s="117">
        <v>0</v>
      </c>
      <c r="F6" s="117">
        <v>0</v>
      </c>
      <c r="G6" s="117">
        <v>0</v>
      </c>
      <c r="H6" s="117">
        <v>0</v>
      </c>
      <c r="I6" s="117">
        <v>0</v>
      </c>
      <c r="J6" s="117">
        <v>0</v>
      </c>
      <c r="K6" s="117"/>
      <c r="L6" s="117">
        <v>0</v>
      </c>
      <c r="M6" s="117"/>
      <c r="N6" s="117"/>
      <c r="O6" s="117"/>
      <c r="P6" s="117"/>
      <c r="Q6" s="117"/>
      <c r="R6" s="117"/>
      <c r="S6" s="140"/>
    </row>
    <row r="7" ht="18" customHeight="1" spans="1:19">
      <c r="A7" s="114" t="s">
        <v>89</v>
      </c>
      <c r="B7" s="118" t="s">
        <v>90</v>
      </c>
      <c r="C7" s="116">
        <f t="shared" si="0"/>
        <v>236</v>
      </c>
      <c r="D7" s="117">
        <v>8</v>
      </c>
      <c r="E7" s="131">
        <f>229-1</f>
        <v>228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/>
      <c r="L7" s="117">
        <v>0</v>
      </c>
      <c r="M7" s="117"/>
      <c r="N7" s="117"/>
      <c r="O7" s="117"/>
      <c r="P7" s="117"/>
      <c r="Q7" s="117"/>
      <c r="R7" s="117"/>
      <c r="S7" s="140"/>
    </row>
    <row r="8" ht="18" customHeight="1" spans="1:19">
      <c r="A8" s="114" t="s">
        <v>91</v>
      </c>
      <c r="B8" s="119" t="s">
        <v>92</v>
      </c>
      <c r="C8" s="116">
        <f t="shared" si="0"/>
        <v>8896</v>
      </c>
      <c r="D8" s="117">
        <v>7219</v>
      </c>
      <c r="E8" s="117">
        <v>854</v>
      </c>
      <c r="F8" s="117">
        <v>364</v>
      </c>
      <c r="G8" s="117">
        <v>0</v>
      </c>
      <c r="H8" s="117">
        <v>5</v>
      </c>
      <c r="I8" s="117">
        <v>0</v>
      </c>
      <c r="J8" s="117">
        <v>0</v>
      </c>
      <c r="K8" s="117"/>
      <c r="L8" s="117">
        <v>454</v>
      </c>
      <c r="M8" s="117"/>
      <c r="N8" s="117"/>
      <c r="O8" s="117"/>
      <c r="P8" s="117"/>
      <c r="Q8" s="117"/>
      <c r="R8" s="117"/>
      <c r="S8" s="140"/>
    </row>
    <row r="9" ht="18" customHeight="1" spans="1:19">
      <c r="A9" s="114" t="s">
        <v>93</v>
      </c>
      <c r="B9" s="118" t="s">
        <v>94</v>
      </c>
      <c r="C9" s="116">
        <f t="shared" si="0"/>
        <v>12890</v>
      </c>
      <c r="D9" s="117">
        <v>116</v>
      </c>
      <c r="E9" s="131">
        <f>16+1</f>
        <v>17</v>
      </c>
      <c r="F9" s="117">
        <v>159</v>
      </c>
      <c r="G9" s="117">
        <v>0</v>
      </c>
      <c r="H9" s="117">
        <v>12355</v>
      </c>
      <c r="I9" s="117">
        <v>2</v>
      </c>
      <c r="J9" s="117">
        <v>0</v>
      </c>
      <c r="K9" s="117"/>
      <c r="L9" s="117">
        <v>241</v>
      </c>
      <c r="M9" s="117"/>
      <c r="N9" s="117"/>
      <c r="O9" s="117"/>
      <c r="P9" s="117"/>
      <c r="Q9" s="117"/>
      <c r="R9" s="117"/>
      <c r="S9" s="140"/>
    </row>
    <row r="10" ht="18" customHeight="1" spans="1:19">
      <c r="A10" s="114" t="s">
        <v>95</v>
      </c>
      <c r="B10" s="118" t="s">
        <v>96</v>
      </c>
      <c r="C10" s="116">
        <f t="shared" si="0"/>
        <v>78</v>
      </c>
      <c r="D10" s="117">
        <v>69</v>
      </c>
      <c r="E10" s="131">
        <f>8+1</f>
        <v>9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/>
      <c r="L10" s="117">
        <v>0</v>
      </c>
      <c r="M10" s="117"/>
      <c r="N10" s="117"/>
      <c r="O10" s="117"/>
      <c r="P10" s="117"/>
      <c r="Q10" s="117"/>
      <c r="R10" s="117"/>
      <c r="S10" s="140"/>
    </row>
    <row r="11" ht="18" customHeight="1" spans="1:19">
      <c r="A11" s="114" t="s">
        <v>97</v>
      </c>
      <c r="B11" s="118" t="s">
        <v>98</v>
      </c>
      <c r="C11" s="116">
        <f t="shared" si="0"/>
        <v>1562</v>
      </c>
      <c r="D11" s="117">
        <v>143</v>
      </c>
      <c r="E11" s="117">
        <v>183</v>
      </c>
      <c r="F11" s="117">
        <v>3</v>
      </c>
      <c r="G11" s="117">
        <v>7</v>
      </c>
      <c r="H11" s="117">
        <v>807</v>
      </c>
      <c r="I11" s="117">
        <v>56</v>
      </c>
      <c r="J11" s="117">
        <v>338</v>
      </c>
      <c r="K11" s="117"/>
      <c r="L11" s="117">
        <v>25</v>
      </c>
      <c r="M11" s="117"/>
      <c r="N11" s="117"/>
      <c r="O11" s="117"/>
      <c r="P11" s="117"/>
      <c r="Q11" s="117"/>
      <c r="R11" s="117"/>
      <c r="S11" s="140"/>
    </row>
    <row r="12" ht="18" customHeight="1" spans="1:19">
      <c r="A12" s="114" t="s">
        <v>99</v>
      </c>
      <c r="B12" s="118" t="s">
        <v>100</v>
      </c>
      <c r="C12" s="116">
        <f t="shared" si="0"/>
        <v>12989</v>
      </c>
      <c r="D12" s="117">
        <v>2572</v>
      </c>
      <c r="E12" s="117">
        <v>149</v>
      </c>
      <c r="F12" s="117">
        <v>121</v>
      </c>
      <c r="G12" s="117">
        <v>0</v>
      </c>
      <c r="H12" s="117">
        <v>1807</v>
      </c>
      <c r="I12" s="117">
        <v>0</v>
      </c>
      <c r="J12" s="117">
        <v>0</v>
      </c>
      <c r="K12" s="117"/>
      <c r="L12" s="117">
        <v>5830</v>
      </c>
      <c r="M12" s="117">
        <v>2510</v>
      </c>
      <c r="N12" s="117"/>
      <c r="O12" s="117"/>
      <c r="P12" s="117"/>
      <c r="Q12" s="117"/>
      <c r="R12" s="117"/>
      <c r="S12" s="140"/>
    </row>
    <row r="13" ht="18" customHeight="1" spans="1:19">
      <c r="A13" s="114" t="s">
        <v>101</v>
      </c>
      <c r="B13" s="120" t="s">
        <v>165</v>
      </c>
      <c r="C13" s="116">
        <f t="shared" si="0"/>
        <v>42059</v>
      </c>
      <c r="D13" s="117">
        <v>2120</v>
      </c>
      <c r="E13" s="131">
        <f>17475-2</f>
        <v>17473</v>
      </c>
      <c r="F13" s="117">
        <v>12037</v>
      </c>
      <c r="G13" s="117">
        <v>0</v>
      </c>
      <c r="H13" s="117">
        <v>7889</v>
      </c>
      <c r="I13" s="131">
        <f>877+1</f>
        <v>878</v>
      </c>
      <c r="J13" s="117">
        <v>56</v>
      </c>
      <c r="K13" s="117"/>
      <c r="L13" s="131">
        <f>1604+2</f>
        <v>1606</v>
      </c>
      <c r="M13" s="117"/>
      <c r="N13" s="117"/>
      <c r="O13" s="117"/>
      <c r="P13" s="117"/>
      <c r="Q13" s="117"/>
      <c r="R13" s="117"/>
      <c r="S13" s="140"/>
    </row>
    <row r="14" ht="18" customHeight="1" spans="1:19">
      <c r="A14" s="114" t="s">
        <v>103</v>
      </c>
      <c r="B14" s="118" t="s">
        <v>104</v>
      </c>
      <c r="C14" s="116">
        <f t="shared" si="0"/>
        <v>4932</v>
      </c>
      <c r="D14" s="117">
        <v>0</v>
      </c>
      <c r="E14" s="117">
        <v>2782</v>
      </c>
      <c r="F14" s="117">
        <v>950</v>
      </c>
      <c r="G14" s="117">
        <v>0</v>
      </c>
      <c r="H14" s="117">
        <v>0</v>
      </c>
      <c r="I14" s="117">
        <v>0</v>
      </c>
      <c r="J14" s="117">
        <v>0</v>
      </c>
      <c r="K14" s="117">
        <v>1200</v>
      </c>
      <c r="L14" s="117">
        <v>0</v>
      </c>
      <c r="M14" s="117"/>
      <c r="N14" s="117"/>
      <c r="O14" s="117"/>
      <c r="P14" s="117"/>
      <c r="Q14" s="117"/>
      <c r="R14" s="117"/>
      <c r="S14" s="140"/>
    </row>
    <row r="15" ht="18" customHeight="1" spans="1:19">
      <c r="A15" s="114" t="s">
        <v>105</v>
      </c>
      <c r="B15" s="118" t="s">
        <v>106</v>
      </c>
      <c r="C15" s="116">
        <f t="shared" si="0"/>
        <v>7162</v>
      </c>
      <c r="D15" s="117">
        <v>493</v>
      </c>
      <c r="E15" s="117">
        <v>613</v>
      </c>
      <c r="F15" s="117">
        <v>5542</v>
      </c>
      <c r="G15" s="117">
        <v>0</v>
      </c>
      <c r="H15" s="117">
        <v>433</v>
      </c>
      <c r="I15" s="117">
        <v>81</v>
      </c>
      <c r="J15" s="117">
        <v>0</v>
      </c>
      <c r="K15" s="117"/>
      <c r="L15" s="117">
        <v>0</v>
      </c>
      <c r="M15" s="117"/>
      <c r="N15" s="117"/>
      <c r="O15" s="117"/>
      <c r="P15" s="117"/>
      <c r="Q15" s="117"/>
      <c r="R15" s="117"/>
      <c r="S15" s="140"/>
    </row>
    <row r="16" ht="18" customHeight="1" spans="1:19">
      <c r="A16" s="114" t="s">
        <v>107</v>
      </c>
      <c r="B16" s="118" t="s">
        <v>108</v>
      </c>
      <c r="C16" s="116">
        <f t="shared" si="0"/>
        <v>9903</v>
      </c>
      <c r="D16" s="117">
        <v>830</v>
      </c>
      <c r="E16" s="117">
        <v>747</v>
      </c>
      <c r="F16" s="117">
        <v>2349</v>
      </c>
      <c r="G16" s="117">
        <v>747</v>
      </c>
      <c r="H16" s="117">
        <v>2343</v>
      </c>
      <c r="I16" s="117">
        <v>0</v>
      </c>
      <c r="J16" s="117">
        <v>1901</v>
      </c>
      <c r="K16" s="117">
        <v>300</v>
      </c>
      <c r="L16" s="117">
        <v>686</v>
      </c>
      <c r="M16" s="117"/>
      <c r="N16" s="117"/>
      <c r="O16" s="117"/>
      <c r="P16" s="117"/>
      <c r="Q16" s="117"/>
      <c r="R16" s="117"/>
      <c r="S16" s="140"/>
    </row>
    <row r="17" ht="18" customHeight="1" spans="1:19">
      <c r="A17" s="114" t="s">
        <v>109</v>
      </c>
      <c r="B17" s="118" t="s">
        <v>110</v>
      </c>
      <c r="C17" s="116">
        <f t="shared" si="0"/>
        <v>4881</v>
      </c>
      <c r="D17" s="117">
        <v>77</v>
      </c>
      <c r="E17" s="117">
        <v>20</v>
      </c>
      <c r="F17" s="117">
        <v>4503</v>
      </c>
      <c r="G17" s="117">
        <v>134</v>
      </c>
      <c r="H17" s="117">
        <v>87</v>
      </c>
      <c r="I17" s="117">
        <v>0</v>
      </c>
      <c r="J17" s="117">
        <v>60</v>
      </c>
      <c r="K17" s="117"/>
      <c r="L17" s="117">
        <v>0</v>
      </c>
      <c r="M17" s="117"/>
      <c r="N17" s="117"/>
      <c r="O17" s="117"/>
      <c r="P17" s="117"/>
      <c r="Q17" s="117"/>
      <c r="R17" s="117"/>
      <c r="S17" s="140"/>
    </row>
    <row r="18" ht="18" customHeight="1" spans="1:19">
      <c r="A18" s="114" t="s">
        <v>111</v>
      </c>
      <c r="B18" s="121" t="s">
        <v>112</v>
      </c>
      <c r="C18" s="116">
        <f t="shared" si="0"/>
        <v>126</v>
      </c>
      <c r="D18" s="117">
        <v>0</v>
      </c>
      <c r="E18" s="117">
        <v>1</v>
      </c>
      <c r="F18" s="117">
        <v>0</v>
      </c>
      <c r="G18" s="117">
        <v>0</v>
      </c>
      <c r="H18" s="117">
        <v>0</v>
      </c>
      <c r="I18" s="117">
        <v>0</v>
      </c>
      <c r="J18" s="117">
        <v>125</v>
      </c>
      <c r="K18" s="117"/>
      <c r="L18" s="117">
        <v>0</v>
      </c>
      <c r="M18" s="117"/>
      <c r="N18" s="117"/>
      <c r="O18" s="117"/>
      <c r="P18" s="117"/>
      <c r="Q18" s="117"/>
      <c r="R18" s="117"/>
      <c r="S18" s="140"/>
    </row>
    <row r="19" ht="18" customHeight="1" spans="1:19">
      <c r="A19" s="114" t="s">
        <v>113</v>
      </c>
      <c r="B19" s="118" t="s">
        <v>114</v>
      </c>
      <c r="C19" s="116">
        <f t="shared" si="0"/>
        <v>3807</v>
      </c>
      <c r="D19" s="117">
        <v>54</v>
      </c>
      <c r="E19" s="117">
        <v>167</v>
      </c>
      <c r="F19" s="117">
        <v>1</v>
      </c>
      <c r="G19" s="117">
        <v>35</v>
      </c>
      <c r="H19" s="117">
        <v>50</v>
      </c>
      <c r="I19" s="117">
        <v>0</v>
      </c>
      <c r="J19" s="117">
        <v>3500</v>
      </c>
      <c r="K19" s="117"/>
      <c r="L19" s="117">
        <v>0</v>
      </c>
      <c r="M19" s="117"/>
      <c r="N19" s="117"/>
      <c r="O19" s="117"/>
      <c r="P19" s="117"/>
      <c r="Q19" s="117"/>
      <c r="R19" s="117"/>
      <c r="S19" s="140"/>
    </row>
    <row r="20" ht="18" customHeight="1" spans="1:19">
      <c r="A20" s="114" t="s">
        <v>115</v>
      </c>
      <c r="B20" s="122" t="s">
        <v>116</v>
      </c>
      <c r="C20" s="116">
        <f t="shared" si="0"/>
        <v>871</v>
      </c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871</v>
      </c>
      <c r="K20" s="117"/>
      <c r="L20" s="117">
        <v>0</v>
      </c>
      <c r="M20" s="117"/>
      <c r="N20" s="117"/>
      <c r="O20" s="117"/>
      <c r="P20" s="117"/>
      <c r="Q20" s="117"/>
      <c r="R20" s="117"/>
      <c r="S20" s="140"/>
    </row>
    <row r="21" ht="18" customHeight="1" spans="1:19">
      <c r="A21" s="114" t="s">
        <v>166</v>
      </c>
      <c r="B21" s="122" t="s">
        <v>167</v>
      </c>
      <c r="C21" s="116">
        <f t="shared" si="0"/>
        <v>0</v>
      </c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/>
      <c r="L21" s="117">
        <v>0</v>
      </c>
      <c r="M21" s="117"/>
      <c r="N21" s="117"/>
      <c r="O21" s="117"/>
      <c r="P21" s="117"/>
      <c r="Q21" s="117"/>
      <c r="R21" s="117"/>
      <c r="S21" s="140"/>
    </row>
    <row r="22" ht="18" customHeight="1" spans="1:19">
      <c r="A22" s="114" t="s">
        <v>117</v>
      </c>
      <c r="B22" s="118" t="s">
        <v>168</v>
      </c>
      <c r="C22" s="116">
        <f t="shared" si="0"/>
        <v>1187</v>
      </c>
      <c r="D22" s="117">
        <v>448</v>
      </c>
      <c r="E22" s="117">
        <v>584</v>
      </c>
      <c r="F22" s="117">
        <v>0</v>
      </c>
      <c r="G22" s="117">
        <v>0</v>
      </c>
      <c r="H22" s="117">
        <v>155</v>
      </c>
      <c r="I22" s="117">
        <v>0</v>
      </c>
      <c r="J22" s="117">
        <v>0</v>
      </c>
      <c r="K22" s="117"/>
      <c r="L22" s="117">
        <v>0</v>
      </c>
      <c r="M22" s="117"/>
      <c r="N22" s="117"/>
      <c r="O22" s="117"/>
      <c r="P22" s="117"/>
      <c r="Q22" s="117"/>
      <c r="R22" s="117"/>
      <c r="S22" s="140"/>
    </row>
    <row r="23" ht="18" customHeight="1" spans="1:19">
      <c r="A23" s="114" t="s">
        <v>119</v>
      </c>
      <c r="B23" s="118" t="s">
        <v>120</v>
      </c>
      <c r="C23" s="116">
        <f t="shared" si="0"/>
        <v>4152</v>
      </c>
      <c r="D23" s="117">
        <v>1439</v>
      </c>
      <c r="E23" s="117">
        <v>0</v>
      </c>
      <c r="F23" s="117">
        <v>1319</v>
      </c>
      <c r="G23" s="117">
        <v>0</v>
      </c>
      <c r="H23" s="117">
        <v>1324</v>
      </c>
      <c r="I23" s="117">
        <v>0</v>
      </c>
      <c r="J23" s="117">
        <v>0</v>
      </c>
      <c r="K23" s="117"/>
      <c r="L23" s="117">
        <v>70</v>
      </c>
      <c r="M23" s="117"/>
      <c r="N23" s="117"/>
      <c r="O23" s="117"/>
      <c r="P23" s="117"/>
      <c r="Q23" s="117"/>
      <c r="R23" s="117"/>
      <c r="S23" s="140"/>
    </row>
    <row r="24" ht="18" customHeight="1" spans="1:19">
      <c r="A24" s="114" t="s">
        <v>121</v>
      </c>
      <c r="B24" s="118" t="s">
        <v>122</v>
      </c>
      <c r="C24" s="116">
        <f t="shared" si="0"/>
        <v>205</v>
      </c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205</v>
      </c>
      <c r="K24" s="117"/>
      <c r="L24" s="117">
        <v>0</v>
      </c>
      <c r="M24" s="117"/>
      <c r="N24" s="117"/>
      <c r="O24" s="117"/>
      <c r="P24" s="117"/>
      <c r="Q24" s="117"/>
      <c r="R24" s="117"/>
      <c r="S24" s="140"/>
    </row>
    <row r="25" ht="18" customHeight="1" spans="1:19">
      <c r="A25" s="114" t="s">
        <v>123</v>
      </c>
      <c r="B25" s="118" t="s">
        <v>124</v>
      </c>
      <c r="C25" s="116">
        <f t="shared" si="0"/>
        <v>836</v>
      </c>
      <c r="D25" s="117">
        <v>429</v>
      </c>
      <c r="E25" s="117">
        <v>335</v>
      </c>
      <c r="F25" s="117">
        <v>44</v>
      </c>
      <c r="G25" s="117">
        <v>0</v>
      </c>
      <c r="H25" s="117">
        <v>21</v>
      </c>
      <c r="I25" s="117">
        <v>0</v>
      </c>
      <c r="J25" s="117">
        <v>0</v>
      </c>
      <c r="K25" s="117"/>
      <c r="L25" s="117">
        <v>7</v>
      </c>
      <c r="M25" s="117"/>
      <c r="N25" s="117"/>
      <c r="O25" s="117"/>
      <c r="P25" s="117"/>
      <c r="Q25" s="117"/>
      <c r="R25" s="117"/>
      <c r="S25" s="140"/>
    </row>
    <row r="26" ht="18" customHeight="1" spans="1:19">
      <c r="A26" s="114" t="s">
        <v>125</v>
      </c>
      <c r="B26" s="118" t="s">
        <v>126</v>
      </c>
      <c r="C26" s="116">
        <f t="shared" si="0"/>
        <v>0</v>
      </c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/>
      <c r="L26" s="117">
        <v>0</v>
      </c>
      <c r="M26" s="117"/>
      <c r="N26" s="117"/>
      <c r="O26" s="117"/>
      <c r="P26" s="117"/>
      <c r="Q26" s="117"/>
      <c r="R26" s="117"/>
      <c r="S26" s="140"/>
    </row>
    <row r="27" ht="18" customHeight="1" spans="1:19">
      <c r="A27" s="114" t="s">
        <v>127</v>
      </c>
      <c r="B27" s="118" t="s">
        <v>128</v>
      </c>
      <c r="C27" s="116">
        <f t="shared" si="0"/>
        <v>130</v>
      </c>
      <c r="D27" s="117">
        <v>0</v>
      </c>
      <c r="E27" s="117">
        <v>0</v>
      </c>
      <c r="F27" s="117">
        <v>130</v>
      </c>
      <c r="G27" s="117">
        <v>0</v>
      </c>
      <c r="H27" s="117">
        <v>0</v>
      </c>
      <c r="I27" s="117">
        <v>0</v>
      </c>
      <c r="J27" s="117">
        <v>0</v>
      </c>
      <c r="K27" s="117"/>
      <c r="L27" s="117">
        <v>0</v>
      </c>
      <c r="M27" s="117"/>
      <c r="N27" s="117"/>
      <c r="O27" s="117"/>
      <c r="P27" s="117"/>
      <c r="Q27" s="117"/>
      <c r="R27" s="117"/>
      <c r="S27" s="140"/>
    </row>
    <row r="28" ht="18" customHeight="1" spans="1:19">
      <c r="A28" s="114" t="s">
        <v>129</v>
      </c>
      <c r="B28" s="118" t="s">
        <v>130</v>
      </c>
      <c r="C28" s="116">
        <f t="shared" si="0"/>
        <v>2900</v>
      </c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/>
      <c r="L28" s="117">
        <v>0</v>
      </c>
      <c r="M28" s="117"/>
      <c r="N28" s="117">
        <v>2900</v>
      </c>
      <c r="O28" s="117"/>
      <c r="P28" s="117"/>
      <c r="Q28" s="117"/>
      <c r="R28" s="117"/>
      <c r="S28" s="140"/>
    </row>
    <row r="29" ht="18" customHeight="1" spans="1:19">
      <c r="A29" s="114" t="s">
        <v>131</v>
      </c>
      <c r="B29" s="118" t="s">
        <v>132</v>
      </c>
      <c r="C29" s="116">
        <f t="shared" si="0"/>
        <v>2</v>
      </c>
      <c r="D29" s="123">
        <v>0</v>
      </c>
      <c r="E29" s="132">
        <v>0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23">
        <v>0</v>
      </c>
      <c r="M29" s="123">
        <v>0</v>
      </c>
      <c r="N29" s="133">
        <f>1+1</f>
        <v>2</v>
      </c>
      <c r="O29" s="123"/>
      <c r="P29" s="123"/>
      <c r="Q29" s="123"/>
      <c r="R29" s="123">
        <v>0</v>
      </c>
      <c r="S29" s="140"/>
    </row>
    <row r="30" ht="18" customHeight="1" spans="1:19">
      <c r="A30" s="124"/>
      <c r="B30" s="125" t="s">
        <v>169</v>
      </c>
      <c r="C30" s="116">
        <f t="shared" si="0"/>
        <v>250629</v>
      </c>
      <c r="D30" s="126">
        <f t="shared" ref="D30:R30" si="1">SUM(D5:D29)</f>
        <v>22901</v>
      </c>
      <c r="E30" s="126">
        <f t="shared" si="1"/>
        <v>27611</v>
      </c>
      <c r="F30" s="126">
        <f t="shared" si="1"/>
        <v>30049</v>
      </c>
      <c r="G30" s="126">
        <f t="shared" si="1"/>
        <v>969</v>
      </c>
      <c r="H30" s="126">
        <f t="shared" si="1"/>
        <v>28750</v>
      </c>
      <c r="I30" s="126">
        <f t="shared" si="1"/>
        <v>1017</v>
      </c>
      <c r="J30" s="126">
        <f t="shared" si="1"/>
        <v>123101</v>
      </c>
      <c r="K30" s="126">
        <f t="shared" si="1"/>
        <v>1500</v>
      </c>
      <c r="L30" s="126">
        <f t="shared" si="1"/>
        <v>9319</v>
      </c>
      <c r="M30" s="126">
        <f t="shared" si="1"/>
        <v>2510</v>
      </c>
      <c r="N30" s="126">
        <f t="shared" si="1"/>
        <v>2902</v>
      </c>
      <c r="O30" s="126">
        <f t="shared" si="1"/>
        <v>0</v>
      </c>
      <c r="P30" s="126">
        <f t="shared" si="1"/>
        <v>0</v>
      </c>
      <c r="Q30" s="126">
        <f t="shared" si="1"/>
        <v>0</v>
      </c>
      <c r="R30" s="126">
        <f t="shared" si="1"/>
        <v>0</v>
      </c>
      <c r="S30" s="141"/>
    </row>
    <row r="31" ht="31" customHeight="1" spans="1:18">
      <c r="A31" s="127" t="s">
        <v>170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</row>
  </sheetData>
  <mergeCells count="7">
    <mergeCell ref="A1:R1"/>
    <mergeCell ref="A2:R2"/>
    <mergeCell ref="D3:R3"/>
    <mergeCell ref="A31:R31"/>
    <mergeCell ref="A3:A4"/>
    <mergeCell ref="B3:B4"/>
    <mergeCell ref="C3:C4"/>
  </mergeCells>
  <pageMargins left="0.550694444444444" right="0.511805555555556" top="0.786805555555556" bottom="0.904861111111111" header="0.275" footer="0.511805555555556"/>
  <pageSetup paperSize="9" orientation="landscape" horizontalDpi="600" vertic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H36" sqref="H36"/>
    </sheetView>
  </sheetViews>
  <sheetFormatPr defaultColWidth="8.8" defaultRowHeight="14.25"/>
  <cols>
    <col min="1" max="1" width="28.2" style="72" customWidth="1"/>
    <col min="2" max="3" width="8.5" style="72" customWidth="1"/>
    <col min="4" max="4" width="5.8" style="72" customWidth="1"/>
    <col min="5" max="5" width="7.5" style="72" customWidth="1"/>
    <col min="6" max="6" width="6.3" style="72" customWidth="1"/>
    <col min="7" max="7" width="21.8" style="72" customWidth="1"/>
    <col min="8" max="8" width="8.4" style="72" customWidth="1"/>
    <col min="9" max="9" width="8" style="72" customWidth="1"/>
    <col min="10" max="10" width="5.4" style="72" customWidth="1"/>
    <col min="11" max="11" width="8" style="72" customWidth="1"/>
    <col min="12" max="12" width="5.3" style="72" customWidth="1"/>
    <col min="13" max="28" width="9" style="72"/>
    <col min="29" max="16384" width="8.8" style="72"/>
  </cols>
  <sheetData>
    <row r="1" ht="25" customHeight="1" spans="1:12">
      <c r="A1" s="73" t="s">
        <v>171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ht="15.95" customHeight="1" spans="1:11">
      <c r="A2" s="74"/>
      <c r="B2" s="74"/>
      <c r="C2" s="74"/>
      <c r="D2" s="74"/>
      <c r="E2" s="74"/>
      <c r="F2" s="74"/>
      <c r="G2" s="74"/>
      <c r="K2" s="60" t="s">
        <v>12</v>
      </c>
    </row>
    <row r="3" s="70" customFormat="1" ht="12" customHeight="1" spans="1:12">
      <c r="A3" s="75" t="s">
        <v>172</v>
      </c>
      <c r="B3" s="76" t="s">
        <v>14</v>
      </c>
      <c r="C3" s="77" t="s">
        <v>15</v>
      </c>
      <c r="D3" s="78" t="s">
        <v>16</v>
      </c>
      <c r="E3" s="77" t="s">
        <v>17</v>
      </c>
      <c r="F3" s="78" t="s">
        <v>18</v>
      </c>
      <c r="G3" s="75" t="s">
        <v>173</v>
      </c>
      <c r="H3" s="76" t="s">
        <v>14</v>
      </c>
      <c r="I3" s="77" t="s">
        <v>15</v>
      </c>
      <c r="J3" s="78" t="s">
        <v>16</v>
      </c>
      <c r="K3" s="77" t="s">
        <v>17</v>
      </c>
      <c r="L3" s="78" t="s">
        <v>18</v>
      </c>
    </row>
    <row r="4" ht="49" customHeight="1" spans="1:12">
      <c r="A4" s="79"/>
      <c r="B4" s="76"/>
      <c r="C4" s="80"/>
      <c r="D4" s="81"/>
      <c r="E4" s="80"/>
      <c r="F4" s="81"/>
      <c r="G4" s="79"/>
      <c r="H4" s="76"/>
      <c r="I4" s="80"/>
      <c r="J4" s="81"/>
      <c r="K4" s="80"/>
      <c r="L4" s="81"/>
    </row>
    <row r="5" s="71" customFormat="1" ht="17" customHeight="1" spans="1:12">
      <c r="A5" s="82" t="s">
        <v>174</v>
      </c>
      <c r="B5" s="83"/>
      <c r="C5" s="84"/>
      <c r="D5" s="85"/>
      <c r="E5" s="84"/>
      <c r="F5" s="85"/>
      <c r="G5" s="93" t="s">
        <v>175</v>
      </c>
      <c r="H5" s="83">
        <v>79</v>
      </c>
      <c r="I5" s="86"/>
      <c r="J5" s="100"/>
      <c r="K5" s="86">
        <v>63</v>
      </c>
      <c r="L5" s="100">
        <f>I5/K5*100</f>
        <v>0</v>
      </c>
    </row>
    <row r="6" s="71" customFormat="1" ht="17" customHeight="1" spans="1:12">
      <c r="A6" s="82" t="s">
        <v>176</v>
      </c>
      <c r="B6" s="83"/>
      <c r="C6" s="84"/>
      <c r="D6" s="85"/>
      <c r="E6" s="84"/>
      <c r="F6" s="85"/>
      <c r="G6" s="93" t="s">
        <v>177</v>
      </c>
      <c r="H6" s="83">
        <v>107</v>
      </c>
      <c r="I6" s="86"/>
      <c r="J6" s="100"/>
      <c r="K6" s="86">
        <v>-1</v>
      </c>
      <c r="L6" s="100">
        <f t="shared" ref="L6:L18" si="0">I6/K6*100</f>
        <v>0</v>
      </c>
    </row>
    <row r="7" s="71" customFormat="1" ht="17" customHeight="1" spans="1:12">
      <c r="A7" s="82" t="s">
        <v>178</v>
      </c>
      <c r="B7" s="83"/>
      <c r="C7" s="86"/>
      <c r="D7" s="85"/>
      <c r="E7" s="86"/>
      <c r="F7" s="85"/>
      <c r="G7" s="93" t="s">
        <v>179</v>
      </c>
      <c r="H7" s="83">
        <v>164011</v>
      </c>
      <c r="I7" s="86">
        <v>38866</v>
      </c>
      <c r="J7" s="100">
        <f>I7/H7*100</f>
        <v>23.6971910420643</v>
      </c>
      <c r="K7" s="86">
        <v>15663</v>
      </c>
      <c r="L7" s="100">
        <f t="shared" si="0"/>
        <v>248.138926131648</v>
      </c>
    </row>
    <row r="8" s="71" customFormat="1" ht="17" customHeight="1" spans="1:12">
      <c r="A8" s="82" t="s">
        <v>180</v>
      </c>
      <c r="B8" s="83"/>
      <c r="C8" s="86"/>
      <c r="D8" s="85"/>
      <c r="E8" s="86"/>
      <c r="F8" s="85"/>
      <c r="G8" s="82" t="s">
        <v>181</v>
      </c>
      <c r="H8" s="83">
        <v>356</v>
      </c>
      <c r="I8" s="86"/>
      <c r="J8" s="100">
        <f>I8/H8*100</f>
        <v>0</v>
      </c>
      <c r="K8" s="86">
        <v>-6</v>
      </c>
      <c r="L8" s="100">
        <f t="shared" si="0"/>
        <v>0</v>
      </c>
    </row>
    <row r="9" s="71" customFormat="1" ht="17" customHeight="1" spans="1:12">
      <c r="A9" s="82" t="s">
        <v>182</v>
      </c>
      <c r="B9" s="83"/>
      <c r="C9" s="86"/>
      <c r="D9" s="85"/>
      <c r="E9" s="86"/>
      <c r="F9" s="85"/>
      <c r="G9" s="82" t="s">
        <v>183</v>
      </c>
      <c r="H9" s="83">
        <v>9</v>
      </c>
      <c r="I9" s="86"/>
      <c r="J9" s="100"/>
      <c r="K9" s="86"/>
      <c r="L9" s="100"/>
    </row>
    <row r="10" s="71" customFormat="1" ht="17" customHeight="1" spans="1:12">
      <c r="A10" s="82" t="s">
        <v>184</v>
      </c>
      <c r="B10" s="83"/>
      <c r="C10" s="86"/>
      <c r="D10" s="85"/>
      <c r="E10" s="86"/>
      <c r="F10" s="85"/>
      <c r="G10" s="94" t="s">
        <v>185</v>
      </c>
      <c r="H10" s="83"/>
      <c r="I10" s="86"/>
      <c r="J10" s="100"/>
      <c r="K10" s="86"/>
      <c r="L10" s="100"/>
    </row>
    <row r="11" s="71" customFormat="1" ht="17" customHeight="1" spans="1:12">
      <c r="A11" s="82" t="s">
        <v>186</v>
      </c>
      <c r="B11" s="83">
        <v>266900</v>
      </c>
      <c r="C11" s="86">
        <v>138164</v>
      </c>
      <c r="D11" s="85">
        <f>C11/B11*100</f>
        <v>51.7662045710004</v>
      </c>
      <c r="E11" s="86">
        <v>32188</v>
      </c>
      <c r="F11" s="85">
        <f>C11/E11*100</f>
        <v>429.240710823909</v>
      </c>
      <c r="G11" s="94" t="s">
        <v>187</v>
      </c>
      <c r="H11" s="83"/>
      <c r="I11" s="86"/>
      <c r="J11" s="100"/>
      <c r="K11" s="86"/>
      <c r="L11" s="100"/>
    </row>
    <row r="12" s="71" customFormat="1" ht="17" customHeight="1" spans="1:12">
      <c r="A12" s="82" t="s">
        <v>188</v>
      </c>
      <c r="B12" s="83"/>
      <c r="C12" s="86"/>
      <c r="D12" s="85"/>
      <c r="E12" s="86"/>
      <c r="F12" s="85"/>
      <c r="G12" s="94" t="s">
        <v>189</v>
      </c>
      <c r="H12" s="83"/>
      <c r="I12" s="86"/>
      <c r="J12" s="100"/>
      <c r="K12" s="86"/>
      <c r="L12" s="100"/>
    </row>
    <row r="13" s="71" customFormat="1" ht="17" customHeight="1" spans="1:12">
      <c r="A13" s="82" t="s">
        <v>190</v>
      </c>
      <c r="B13" s="83"/>
      <c r="C13" s="86"/>
      <c r="D13" s="85"/>
      <c r="E13" s="86"/>
      <c r="F13" s="85"/>
      <c r="G13" s="94" t="s">
        <v>191</v>
      </c>
      <c r="H13" s="83">
        <v>724</v>
      </c>
      <c r="I13" s="86">
        <v>1713</v>
      </c>
      <c r="J13" s="100">
        <f>I13/H13*100</f>
        <v>236.602209944751</v>
      </c>
      <c r="K13" s="86">
        <v>23119</v>
      </c>
      <c r="L13" s="100">
        <f t="shared" si="0"/>
        <v>7.40949002984558</v>
      </c>
    </row>
    <row r="14" s="71" customFormat="1" ht="17" customHeight="1" spans="1:12">
      <c r="A14" s="82" t="s">
        <v>192</v>
      </c>
      <c r="B14" s="83"/>
      <c r="C14" s="84"/>
      <c r="D14" s="85"/>
      <c r="E14" s="95"/>
      <c r="F14" s="85"/>
      <c r="G14" s="94" t="s">
        <v>193</v>
      </c>
      <c r="H14" s="83">
        <v>11442</v>
      </c>
      <c r="I14" s="86">
        <v>5862</v>
      </c>
      <c r="J14" s="100">
        <f>I14/H14*100</f>
        <v>51.232302045097</v>
      </c>
      <c r="K14" s="86">
        <v>5210</v>
      </c>
      <c r="L14" s="100">
        <f t="shared" si="0"/>
        <v>112.514395393474</v>
      </c>
    </row>
    <row r="15" s="71" customFormat="1" ht="17" customHeight="1" spans="1:12">
      <c r="A15" s="82" t="s">
        <v>194</v>
      </c>
      <c r="B15" s="83"/>
      <c r="C15" s="84"/>
      <c r="D15" s="85"/>
      <c r="E15" s="95"/>
      <c r="F15" s="85"/>
      <c r="G15" s="94" t="s">
        <v>195</v>
      </c>
      <c r="H15" s="83">
        <v>381</v>
      </c>
      <c r="I15" s="86">
        <v>3</v>
      </c>
      <c r="J15" s="100"/>
      <c r="K15" s="86">
        <v>1</v>
      </c>
      <c r="L15" s="100">
        <f t="shared" si="0"/>
        <v>300</v>
      </c>
    </row>
    <row r="16" s="71" customFormat="1" ht="17" customHeight="1" spans="1:12">
      <c r="A16" s="82" t="s">
        <v>196</v>
      </c>
      <c r="B16" s="83">
        <v>1352</v>
      </c>
      <c r="C16" s="84">
        <v>252</v>
      </c>
      <c r="D16" s="85">
        <f>C16/B16*100</f>
        <v>18.6390532544379</v>
      </c>
      <c r="E16" s="95"/>
      <c r="F16" s="85"/>
      <c r="G16" s="94"/>
      <c r="H16" s="83"/>
      <c r="I16" s="86"/>
      <c r="J16" s="100"/>
      <c r="K16" s="86"/>
      <c r="L16" s="100"/>
    </row>
    <row r="17" s="71" customFormat="1" ht="17" customHeight="1" spans="1:12">
      <c r="A17" s="82" t="s">
        <v>197</v>
      </c>
      <c r="B17" s="83"/>
      <c r="C17" s="84"/>
      <c r="D17" s="85"/>
      <c r="E17" s="95"/>
      <c r="F17" s="85"/>
      <c r="G17" s="82"/>
      <c r="H17" s="83"/>
      <c r="I17" s="86"/>
      <c r="J17" s="100"/>
      <c r="K17" s="86"/>
      <c r="L17" s="100"/>
    </row>
    <row r="18" s="71" customFormat="1" ht="17" customHeight="1" spans="1:12">
      <c r="A18" s="82" t="s">
        <v>198</v>
      </c>
      <c r="B18" s="83">
        <v>3366</v>
      </c>
      <c r="C18" s="84"/>
      <c r="D18" s="85">
        <f>C18/B18*100</f>
        <v>0</v>
      </c>
      <c r="E18" s="95"/>
      <c r="F18" s="85"/>
      <c r="G18" s="82"/>
      <c r="H18" s="83"/>
      <c r="I18" s="86"/>
      <c r="J18" s="100"/>
      <c r="K18" s="86"/>
      <c r="L18" s="100"/>
    </row>
    <row r="19" s="71" customFormat="1" ht="18" customHeight="1" spans="1:12">
      <c r="A19" s="87" t="s">
        <v>199</v>
      </c>
      <c r="B19" s="88">
        <f>SUM(B5:B18)</f>
        <v>271618</v>
      </c>
      <c r="C19" s="88">
        <f>SUM(C5:C17)</f>
        <v>138416</v>
      </c>
      <c r="D19" s="89">
        <f>C19/B19*100</f>
        <v>50.9598038421607</v>
      </c>
      <c r="E19" s="88">
        <f>SUM(E5:E17)</f>
        <v>32188</v>
      </c>
      <c r="F19" s="89">
        <f>C19/E19*100</f>
        <v>430.023611283708</v>
      </c>
      <c r="G19" s="87" t="s">
        <v>200</v>
      </c>
      <c r="H19" s="88">
        <f>SUM(H5:H17)</f>
        <v>177109</v>
      </c>
      <c r="I19" s="88">
        <f>SUM(I5:I17)</f>
        <v>46444</v>
      </c>
      <c r="J19" s="101">
        <f>I19/H19*100</f>
        <v>26.2233991496762</v>
      </c>
      <c r="K19" s="88">
        <f>SUM(K5:K17)</f>
        <v>44049</v>
      </c>
      <c r="L19" s="101">
        <f t="shared" ref="L19:L21" si="1">I19/K19*100</f>
        <v>105.437126836024</v>
      </c>
    </row>
    <row r="20" s="71" customFormat="1" ht="16" customHeight="1" spans="1:12">
      <c r="A20" s="90" t="s">
        <v>201</v>
      </c>
      <c r="B20" s="91">
        <f>B21+B24+B26</f>
        <v>65943</v>
      </c>
      <c r="C20" s="91">
        <f>C21+C26+C24</f>
        <v>45543</v>
      </c>
      <c r="D20" s="89">
        <f t="shared" ref="D20:D28" si="2">C20/B20*100</f>
        <v>69.0641918020108</v>
      </c>
      <c r="E20" s="91">
        <f>E21+E26+E24</f>
        <v>53043</v>
      </c>
      <c r="F20" s="89">
        <f t="shared" ref="F20:F28" si="3">C20/E20*100</f>
        <v>85.8605282506646</v>
      </c>
      <c r="G20" s="96" t="s">
        <v>202</v>
      </c>
      <c r="H20" s="97">
        <f>SUM(H21:H25)</f>
        <v>92139</v>
      </c>
      <c r="I20" s="97">
        <f>SUM(I21:I26)</f>
        <v>44013</v>
      </c>
      <c r="J20" s="101">
        <f t="shared" ref="J20:J28" si="4">I20/H20*100</f>
        <v>47.7680461042555</v>
      </c>
      <c r="K20" s="97">
        <f>SUM(K21:K26)</f>
        <v>7070</v>
      </c>
      <c r="L20" s="101">
        <f t="shared" si="1"/>
        <v>622.531824611033</v>
      </c>
    </row>
    <row r="21" s="71" customFormat="1" ht="16" customHeight="1" spans="1:12">
      <c r="A21" s="82" t="s">
        <v>203</v>
      </c>
      <c r="B21" s="84">
        <f>SUM(B22:B23)</f>
        <v>2062</v>
      </c>
      <c r="C21" s="84">
        <f>SUM(C22:C23)</f>
        <v>962</v>
      </c>
      <c r="D21" s="85">
        <f t="shared" si="2"/>
        <v>46.6537342386033</v>
      </c>
      <c r="E21" s="84">
        <f>SUM(E22:E23)</f>
        <v>15733</v>
      </c>
      <c r="F21" s="85">
        <f t="shared" si="3"/>
        <v>6.11453632492214</v>
      </c>
      <c r="G21" s="93" t="s">
        <v>204</v>
      </c>
      <c r="H21" s="83"/>
      <c r="I21" s="86"/>
      <c r="J21" s="101"/>
      <c r="K21" s="86"/>
      <c r="L21" s="101"/>
    </row>
    <row r="22" s="71" customFormat="1" ht="16" customHeight="1" spans="1:12">
      <c r="A22" s="82" t="s">
        <v>205</v>
      </c>
      <c r="B22" s="84">
        <v>2062</v>
      </c>
      <c r="C22" s="84">
        <v>962</v>
      </c>
      <c r="D22" s="85">
        <f t="shared" si="2"/>
        <v>46.6537342386033</v>
      </c>
      <c r="E22" s="84">
        <v>2531</v>
      </c>
      <c r="F22" s="85">
        <f t="shared" si="3"/>
        <v>38.0086922165152</v>
      </c>
      <c r="G22" s="82"/>
      <c r="H22" s="83"/>
      <c r="I22" s="86"/>
      <c r="J22" s="101"/>
      <c r="K22" s="86"/>
      <c r="L22" s="101"/>
    </row>
    <row r="23" s="71" customFormat="1" ht="16" customHeight="1" spans="1:12">
      <c r="A23" s="92" t="s">
        <v>206</v>
      </c>
      <c r="B23" s="84"/>
      <c r="C23" s="84"/>
      <c r="D23" s="89"/>
      <c r="E23" s="84">
        <v>13202</v>
      </c>
      <c r="F23" s="89">
        <f t="shared" si="3"/>
        <v>0</v>
      </c>
      <c r="G23" s="82"/>
      <c r="H23" s="83"/>
      <c r="I23" s="86"/>
      <c r="J23" s="101"/>
      <c r="K23" s="86"/>
      <c r="L23" s="101"/>
    </row>
    <row r="24" s="71" customFormat="1" ht="16" customHeight="1" spans="1:12">
      <c r="A24" s="82" t="s">
        <v>207</v>
      </c>
      <c r="B24" s="84">
        <v>5181</v>
      </c>
      <c r="C24" s="84">
        <v>5181</v>
      </c>
      <c r="D24" s="85">
        <f t="shared" si="2"/>
        <v>100</v>
      </c>
      <c r="E24" s="84">
        <v>5240</v>
      </c>
      <c r="F24" s="85">
        <f t="shared" si="3"/>
        <v>98.8740458015267</v>
      </c>
      <c r="G24" s="82" t="s">
        <v>208</v>
      </c>
      <c r="H24" s="83">
        <v>92139</v>
      </c>
      <c r="I24" s="86"/>
      <c r="J24" s="101">
        <f t="shared" si="4"/>
        <v>0</v>
      </c>
      <c r="K24" s="86"/>
      <c r="L24" s="101"/>
    </row>
    <row r="25" s="71" customFormat="1" ht="16" customHeight="1" spans="1:12">
      <c r="A25" s="82" t="s">
        <v>209</v>
      </c>
      <c r="B25" s="83"/>
      <c r="C25" s="91"/>
      <c r="D25" s="85"/>
      <c r="E25" s="84"/>
      <c r="F25" s="85"/>
      <c r="G25" s="82" t="s">
        <v>210</v>
      </c>
      <c r="H25" s="83"/>
      <c r="I25" s="86"/>
      <c r="J25" s="101"/>
      <c r="K25" s="86"/>
      <c r="L25" s="101"/>
    </row>
    <row r="26" s="71" customFormat="1" ht="16" customHeight="1" spans="1:12">
      <c r="A26" s="82" t="s">
        <v>211</v>
      </c>
      <c r="B26" s="83">
        <f>SUM(B27)</f>
        <v>58700</v>
      </c>
      <c r="C26" s="83">
        <f>SUM(C27)</f>
        <v>39400</v>
      </c>
      <c r="D26" s="85">
        <f t="shared" si="2"/>
        <v>67.1209540034071</v>
      </c>
      <c r="E26" s="83">
        <f>SUM(E27)</f>
        <v>32070</v>
      </c>
      <c r="F26" s="85">
        <f t="shared" si="3"/>
        <v>122.856251948862</v>
      </c>
      <c r="G26" s="98" t="s">
        <v>212</v>
      </c>
      <c r="H26" s="83">
        <v>68313</v>
      </c>
      <c r="I26" s="86">
        <v>44013</v>
      </c>
      <c r="J26" s="100">
        <f t="shared" si="4"/>
        <v>64.4284396820517</v>
      </c>
      <c r="K26" s="86">
        <v>7070</v>
      </c>
      <c r="L26" s="100">
        <f>I26/K26*100</f>
        <v>622.531824611033</v>
      </c>
    </row>
    <row r="27" s="71" customFormat="1" ht="16" customHeight="1" spans="1:12">
      <c r="A27" s="93" t="s">
        <v>213</v>
      </c>
      <c r="B27" s="86">
        <v>58700</v>
      </c>
      <c r="C27" s="84">
        <v>39400</v>
      </c>
      <c r="D27" s="85">
        <f t="shared" si="2"/>
        <v>67.1209540034071</v>
      </c>
      <c r="E27" s="84">
        <v>32070</v>
      </c>
      <c r="F27" s="85">
        <f t="shared" si="3"/>
        <v>122.856251948862</v>
      </c>
      <c r="G27" s="99"/>
      <c r="H27" s="83"/>
      <c r="I27" s="86"/>
      <c r="J27" s="101"/>
      <c r="K27" s="86"/>
      <c r="L27" s="101"/>
    </row>
    <row r="28" s="71" customFormat="1" ht="17" customHeight="1" spans="1:12">
      <c r="A28" s="87" t="s">
        <v>80</v>
      </c>
      <c r="B28" s="88">
        <f>SUM(B19,B20)</f>
        <v>337561</v>
      </c>
      <c r="C28" s="88">
        <f>SUM(C19,C20)</f>
        <v>183959</v>
      </c>
      <c r="D28" s="89">
        <f t="shared" si="2"/>
        <v>54.4965206288641</v>
      </c>
      <c r="E28" s="88">
        <f>SUM(E19,E20)</f>
        <v>85231</v>
      </c>
      <c r="F28" s="89">
        <f t="shared" si="3"/>
        <v>215.835787448229</v>
      </c>
      <c r="G28" s="87" t="s">
        <v>145</v>
      </c>
      <c r="H28" s="88">
        <f>SUM(H19,H20,H26)</f>
        <v>337561</v>
      </c>
      <c r="I28" s="88">
        <f>SUM(I19,I20)</f>
        <v>90457</v>
      </c>
      <c r="J28" s="101">
        <f t="shared" si="4"/>
        <v>26.7972307227434</v>
      </c>
      <c r="K28" s="88">
        <f>SUM(K19,K20)</f>
        <v>51119</v>
      </c>
      <c r="L28" s="101">
        <f>I28/K28*100</f>
        <v>176.953774526106</v>
      </c>
    </row>
    <row r="41" hidden="1"/>
    <row r="42" hidden="1"/>
    <row r="44" hidden="1"/>
    <row r="45" hidden="1"/>
  </sheetData>
  <mergeCells count="13"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conditionalFormatting sqref="B20:C20">
    <cfRule type="cellIs" dxfId="1" priority="15" stopIfTrue="1" operator="lessThan">
      <formula>0</formula>
    </cfRule>
  </conditionalFormatting>
  <conditionalFormatting sqref="E20">
    <cfRule type="cellIs" dxfId="1" priority="1" stopIfTrue="1" operator="lessThan">
      <formula>0</formula>
    </cfRule>
  </conditionalFormatting>
  <conditionalFormatting sqref="E21">
    <cfRule type="cellIs" dxfId="1" priority="5" stopIfTrue="1" operator="lessThan">
      <formula>0</formula>
    </cfRule>
  </conditionalFormatting>
  <conditionalFormatting sqref="E22">
    <cfRule type="cellIs" dxfId="1" priority="7" stopIfTrue="1" operator="lessThan">
      <formula>0</formula>
    </cfRule>
  </conditionalFormatting>
  <conditionalFormatting sqref="C23">
    <cfRule type="cellIs" dxfId="1" priority="8" stopIfTrue="1" operator="lessThan">
      <formula>0</formula>
    </cfRule>
  </conditionalFormatting>
  <conditionalFormatting sqref="E23">
    <cfRule type="cellIs" dxfId="1" priority="6" stopIfTrue="1" operator="lessThan">
      <formula>0</formula>
    </cfRule>
  </conditionalFormatting>
  <conditionalFormatting sqref="C24">
    <cfRule type="cellIs" dxfId="1" priority="10" stopIfTrue="1" operator="lessThan">
      <formula>0</formula>
    </cfRule>
  </conditionalFormatting>
  <conditionalFormatting sqref="E24">
    <cfRule type="cellIs" dxfId="1" priority="4" stopIfTrue="1" operator="lessThan">
      <formula>0</formula>
    </cfRule>
  </conditionalFormatting>
  <conditionalFormatting sqref="C25">
    <cfRule type="cellIs" dxfId="1" priority="16" stopIfTrue="1" operator="lessThan">
      <formula>0</formula>
    </cfRule>
  </conditionalFormatting>
  <conditionalFormatting sqref="E25">
    <cfRule type="cellIs" dxfId="1" priority="11" stopIfTrue="1" operator="lessThan">
      <formula>0</formula>
    </cfRule>
    <cfRule type="cellIs" dxfId="1" priority="12" stopIfTrue="1" operator="lessThan">
      <formula>0</formula>
    </cfRule>
  </conditionalFormatting>
  <conditionalFormatting sqref="B26:C26">
    <cfRule type="cellIs" dxfId="1" priority="9" stopIfTrue="1" operator="lessThan">
      <formula>0</formula>
    </cfRule>
  </conditionalFormatting>
  <conditionalFormatting sqref="E26">
    <cfRule type="cellIs" dxfId="1" priority="2" stopIfTrue="1" operator="lessThan">
      <formula>0</formula>
    </cfRule>
  </conditionalFormatting>
  <conditionalFormatting sqref="E27">
    <cfRule type="cellIs" dxfId="1" priority="3" stopIfTrue="1" operator="lessThan">
      <formula>0</formula>
    </cfRule>
  </conditionalFormatting>
  <conditionalFormatting sqref="A26:A27">
    <cfRule type="expression" dxfId="0" priority="21" stopIfTrue="1">
      <formula>"len($A:$A)=3"</formula>
    </cfRule>
  </conditionalFormatting>
  <conditionalFormatting sqref="E5:E6">
    <cfRule type="cellIs" dxfId="1" priority="19" stopIfTrue="1" operator="lessThan">
      <formula>0</formula>
    </cfRule>
  </conditionalFormatting>
  <conditionalFormatting sqref="G26:G27">
    <cfRule type="expression" dxfId="0" priority="20" stopIfTrue="1">
      <formula>"len($A:$A)=3"</formula>
    </cfRule>
  </conditionalFormatting>
  <conditionalFormatting sqref="A5:A18 A20:A27">
    <cfRule type="expression" dxfId="0" priority="23" stopIfTrue="1">
      <formula>"len($A:$A)=3"</formula>
    </cfRule>
  </conditionalFormatting>
  <conditionalFormatting sqref="C5:C6 C14:C18 E14:E18 D5:D29 F5:F29 C25 C27 C22">
    <cfRule type="cellIs" dxfId="1" priority="22" stopIfTrue="1" operator="lessThan">
      <formula>0</formula>
    </cfRule>
  </conditionalFormatting>
  <conditionalFormatting sqref="B21:C21 B22:B25">
    <cfRule type="cellIs" dxfId="1" priority="18" stopIfTrue="1" operator="lessThan">
      <formula>0</formula>
    </cfRule>
  </conditionalFormatting>
  <pageMargins left="0.751388888888889" right="0.751388888888889" top="0.786805555555556" bottom="0.904861111111111" header="0.275" footer="0.511805555555556"/>
  <pageSetup paperSize="9" orientation="landscape" horizontalDpi="600" verticalDpi="6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Zeros="0" workbookViewId="0">
      <selection activeCell="H36" sqref="H36"/>
    </sheetView>
  </sheetViews>
  <sheetFormatPr defaultColWidth="9" defaultRowHeight="15.75"/>
  <cols>
    <col min="1" max="1" width="26.125" style="43" customWidth="1"/>
    <col min="2" max="2" width="12.25" style="43" customWidth="1"/>
    <col min="3" max="4" width="15.2" style="43" customWidth="1"/>
    <col min="5" max="5" width="10.5" style="43" customWidth="1"/>
    <col min="6" max="6" width="15" style="43" customWidth="1"/>
    <col min="7" max="7" width="8.875" style="43" customWidth="1"/>
    <col min="8" max="8" width="9" style="43"/>
    <col min="9" max="9" width="12.625" style="43"/>
    <col min="10" max="10" width="13.75" style="43"/>
    <col min="11" max="16384" width="9" style="43"/>
  </cols>
  <sheetData>
    <row r="1" s="42" customFormat="1" ht="38.25" customHeight="1" spans="1:7">
      <c r="A1" s="44" t="s">
        <v>214</v>
      </c>
      <c r="B1" s="44"/>
      <c r="C1" s="44"/>
      <c r="D1" s="44"/>
      <c r="E1" s="44"/>
      <c r="F1" s="44"/>
      <c r="G1" s="44"/>
    </row>
    <row r="2" s="42" customFormat="1" ht="27.75" customHeight="1" spans="1:6">
      <c r="A2" s="45"/>
      <c r="B2" s="46"/>
      <c r="C2" s="46"/>
      <c r="F2" s="60" t="s">
        <v>12</v>
      </c>
    </row>
    <row r="3" s="42" customFormat="1" ht="47" customHeight="1" spans="1:7">
      <c r="A3" s="47" t="s">
        <v>215</v>
      </c>
      <c r="B3" s="48" t="s">
        <v>14</v>
      </c>
      <c r="C3" s="49" t="s">
        <v>15</v>
      </c>
      <c r="D3" s="50" t="s">
        <v>16</v>
      </c>
      <c r="E3" s="61" t="s">
        <v>17</v>
      </c>
      <c r="F3" s="50" t="s">
        <v>18</v>
      </c>
      <c r="G3" s="62" t="s">
        <v>19</v>
      </c>
    </row>
    <row r="4" s="43" customFormat="1" ht="22" customHeight="1" spans="1:9">
      <c r="A4" s="51" t="s">
        <v>216</v>
      </c>
      <c r="B4" s="52">
        <f>SUM(B5:B10)</f>
        <v>68089</v>
      </c>
      <c r="C4" s="52">
        <f>SUM(C5:C10)</f>
        <v>25936</v>
      </c>
      <c r="D4" s="53">
        <f t="shared" ref="D4:D13" si="0">C4/B4*100</f>
        <v>38.091321652543</v>
      </c>
      <c r="E4" s="52">
        <f>SUM(E5:E10)</f>
        <v>10570</v>
      </c>
      <c r="F4" s="53">
        <f t="shared" ref="F4:F9" si="1">C4/E4*100</f>
        <v>245.373699148534</v>
      </c>
      <c r="G4" s="63"/>
      <c r="I4" s="68"/>
    </row>
    <row r="5" s="43" customFormat="1" ht="22" customHeight="1" spans="1:7">
      <c r="A5" s="51" t="s">
        <v>217</v>
      </c>
      <c r="B5" s="54">
        <v>33864</v>
      </c>
      <c r="C5" s="54">
        <v>10198</v>
      </c>
      <c r="D5" s="55">
        <f t="shared" si="0"/>
        <v>30.1145759508623</v>
      </c>
      <c r="E5" s="54">
        <v>8093</v>
      </c>
      <c r="F5" s="55">
        <f t="shared" si="1"/>
        <v>126.010132213024</v>
      </c>
      <c r="G5" s="64"/>
    </row>
    <row r="6" s="43" customFormat="1" ht="22" customHeight="1" spans="1:7">
      <c r="A6" s="51" t="s">
        <v>218</v>
      </c>
      <c r="B6" s="54">
        <v>241</v>
      </c>
      <c r="C6" s="54">
        <v>90</v>
      </c>
      <c r="D6" s="55">
        <f t="shared" si="0"/>
        <v>37.344398340249</v>
      </c>
      <c r="E6" s="54">
        <v>72</v>
      </c>
      <c r="F6" s="55">
        <f t="shared" si="1"/>
        <v>125</v>
      </c>
      <c r="G6" s="64"/>
    </row>
    <row r="7" s="43" customFormat="1" ht="22" customHeight="1" spans="1:7">
      <c r="A7" s="56" t="s">
        <v>219</v>
      </c>
      <c r="B7" s="54">
        <v>7611</v>
      </c>
      <c r="C7" s="54">
        <v>2510</v>
      </c>
      <c r="D7" s="55">
        <f t="shared" si="0"/>
        <v>32.9785836289581</v>
      </c>
      <c r="E7" s="54">
        <v>2030</v>
      </c>
      <c r="F7" s="55">
        <f t="shared" si="1"/>
        <v>123.645320197044</v>
      </c>
      <c r="G7" s="64"/>
    </row>
    <row r="8" s="43" customFormat="1" ht="22" customHeight="1" spans="1:7">
      <c r="A8" s="56" t="s">
        <v>220</v>
      </c>
      <c r="B8" s="54">
        <v>48</v>
      </c>
      <c r="C8" s="54">
        <v>27</v>
      </c>
      <c r="D8" s="55">
        <f t="shared" si="0"/>
        <v>56.25</v>
      </c>
      <c r="E8" s="54">
        <v>34</v>
      </c>
      <c r="F8" s="55">
        <f t="shared" si="1"/>
        <v>79.4117647058823</v>
      </c>
      <c r="G8" s="65"/>
    </row>
    <row r="9" s="43" customFormat="1" ht="22" customHeight="1" spans="1:7">
      <c r="A9" s="56" t="s">
        <v>221</v>
      </c>
      <c r="B9" s="54">
        <v>455</v>
      </c>
      <c r="C9" s="54">
        <v>161</v>
      </c>
      <c r="D9" s="55">
        <f t="shared" si="0"/>
        <v>35.3846153846154</v>
      </c>
      <c r="E9" s="54">
        <v>341</v>
      </c>
      <c r="F9" s="55">
        <f t="shared" si="1"/>
        <v>47.2140762463343</v>
      </c>
      <c r="G9" s="64"/>
    </row>
    <row r="10" s="43" customFormat="1" ht="22" customHeight="1" spans="1:7">
      <c r="A10" s="57" t="s">
        <v>222</v>
      </c>
      <c r="B10" s="54">
        <v>25870</v>
      </c>
      <c r="C10" s="54">
        <v>12950</v>
      </c>
      <c r="D10" s="55">
        <f t="shared" si="0"/>
        <v>50.0579822187862</v>
      </c>
      <c r="E10" s="54"/>
      <c r="F10" s="55"/>
      <c r="G10" s="64"/>
    </row>
    <row r="11" s="43" customFormat="1" ht="22" customHeight="1" spans="1:10">
      <c r="A11" s="51" t="s">
        <v>223</v>
      </c>
      <c r="B11" s="58">
        <f>SUM(B12:B17)</f>
        <v>67063</v>
      </c>
      <c r="C11" s="58">
        <f>SUM(C12:C17)</f>
        <v>25126</v>
      </c>
      <c r="D11" s="53">
        <f t="shared" si="0"/>
        <v>37.4662630660722</v>
      </c>
      <c r="E11" s="58">
        <f>SUM(E12:E17)</f>
        <v>19509</v>
      </c>
      <c r="F11" s="53">
        <f t="shared" ref="F11:F15" si="2">C11/E11*100</f>
        <v>128.791839663745</v>
      </c>
      <c r="G11" s="66"/>
      <c r="J11" s="69"/>
    </row>
    <row r="12" s="43" customFormat="1" ht="22" customHeight="1" spans="1:7">
      <c r="A12" s="59" t="s">
        <v>224</v>
      </c>
      <c r="B12" s="54">
        <v>43413</v>
      </c>
      <c r="C12" s="54">
        <v>21109</v>
      </c>
      <c r="D12" s="55">
        <f t="shared" si="0"/>
        <v>48.623684149909</v>
      </c>
      <c r="E12" s="54">
        <v>18802</v>
      </c>
      <c r="F12" s="55">
        <f t="shared" si="2"/>
        <v>112.269971279651</v>
      </c>
      <c r="G12" s="64"/>
    </row>
    <row r="13" s="43" customFormat="1" ht="22" customHeight="1" spans="1:7">
      <c r="A13" s="59" t="s">
        <v>225</v>
      </c>
      <c r="B13" s="54">
        <v>1913</v>
      </c>
      <c r="C13" s="54">
        <v>501</v>
      </c>
      <c r="D13" s="55">
        <f t="shared" si="0"/>
        <v>26.1892315734449</v>
      </c>
      <c r="E13" s="54">
        <v>373</v>
      </c>
      <c r="F13" s="55">
        <f t="shared" si="2"/>
        <v>134.316353887399</v>
      </c>
      <c r="G13" s="64"/>
    </row>
    <row r="14" s="43" customFormat="1" ht="22" customHeight="1" spans="1:7">
      <c r="A14" s="51" t="s">
        <v>226</v>
      </c>
      <c r="B14" s="54"/>
      <c r="C14" s="54">
        <v>29</v>
      </c>
      <c r="D14" s="55"/>
      <c r="E14" s="54">
        <v>52</v>
      </c>
      <c r="F14" s="55">
        <f t="shared" si="2"/>
        <v>55.7692307692308</v>
      </c>
      <c r="G14" s="67"/>
    </row>
    <row r="15" s="43" customFormat="1" ht="22" customHeight="1" spans="1:7">
      <c r="A15" s="56" t="s">
        <v>227</v>
      </c>
      <c r="B15" s="54">
        <v>363</v>
      </c>
      <c r="C15" s="54">
        <v>175</v>
      </c>
      <c r="D15" s="55">
        <f t="shared" ref="D15:D20" si="3">C15/B15*100</f>
        <v>48.2093663911846</v>
      </c>
      <c r="E15" s="54">
        <v>282</v>
      </c>
      <c r="F15" s="55">
        <f t="shared" si="2"/>
        <v>62.0567375886525</v>
      </c>
      <c r="G15" s="64"/>
    </row>
    <row r="16" s="43" customFormat="1" ht="22" customHeight="1" spans="1:7">
      <c r="A16" s="56" t="s">
        <v>228</v>
      </c>
      <c r="B16" s="54"/>
      <c r="C16" s="54"/>
      <c r="D16" s="55"/>
      <c r="E16" s="54"/>
      <c r="F16" s="55"/>
      <c r="G16" s="64"/>
    </row>
    <row r="17" s="43" customFormat="1" ht="22" customHeight="1" spans="1:7">
      <c r="A17" s="56" t="s">
        <v>229</v>
      </c>
      <c r="B17" s="54">
        <v>21374</v>
      </c>
      <c r="C17" s="54">
        <v>3312</v>
      </c>
      <c r="D17" s="55">
        <f t="shared" si="3"/>
        <v>15.4954617759895</v>
      </c>
      <c r="E17" s="54"/>
      <c r="F17" s="55"/>
      <c r="G17" s="64"/>
    </row>
    <row r="18" s="43" customFormat="1" ht="22" customHeight="1" spans="1:7">
      <c r="A18" s="51" t="s">
        <v>230</v>
      </c>
      <c r="B18" s="58">
        <f>B4-B11</f>
        <v>1026</v>
      </c>
      <c r="C18" s="58">
        <f>C4-C11</f>
        <v>810</v>
      </c>
      <c r="D18" s="53">
        <f t="shared" si="3"/>
        <v>78.9473684210526</v>
      </c>
      <c r="E18" s="58">
        <f>E4-E11</f>
        <v>-8939</v>
      </c>
      <c r="F18" s="53">
        <f t="shared" ref="F18:F20" si="4">C18/E18*100</f>
        <v>-9.06141626580154</v>
      </c>
      <c r="G18" s="66"/>
    </row>
    <row r="19" s="43" customFormat="1" ht="22" customHeight="1" spans="1:7">
      <c r="A19" s="51" t="s">
        <v>231</v>
      </c>
      <c r="B19" s="58">
        <v>11556</v>
      </c>
      <c r="C19" s="58">
        <v>11556</v>
      </c>
      <c r="D19" s="53">
        <f t="shared" si="3"/>
        <v>100</v>
      </c>
      <c r="E19" s="58">
        <v>21052</v>
      </c>
      <c r="F19" s="53">
        <f t="shared" si="4"/>
        <v>54.8926467794034</v>
      </c>
      <c r="G19" s="66"/>
    </row>
    <row r="20" s="43" customFormat="1" ht="22" customHeight="1" spans="1:7">
      <c r="A20" s="51" t="s">
        <v>232</v>
      </c>
      <c r="B20" s="58">
        <f>B19+B18</f>
        <v>12582</v>
      </c>
      <c r="C20" s="58">
        <f>C19+C18</f>
        <v>12366</v>
      </c>
      <c r="D20" s="53">
        <f t="shared" si="3"/>
        <v>98.2832618025751</v>
      </c>
      <c r="E20" s="58">
        <f>E19+E18</f>
        <v>12113</v>
      </c>
      <c r="F20" s="53">
        <f t="shared" si="4"/>
        <v>102.088665070585</v>
      </c>
      <c r="G20" s="66"/>
    </row>
  </sheetData>
  <mergeCells count="1">
    <mergeCell ref="A1:G1"/>
  </mergeCells>
  <pageMargins left="0.751388888888889" right="0.751388888888889" top="0.786805555555556" bottom="0.904861111111111" header="0.275" footer="0.511805555555556"/>
  <pageSetup paperSize="9" orientation="landscape" horizontalDpi="600" verticalDpi="600"/>
  <headerFooter alignWithMargins="0" scaleWithDoc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showZeros="0" workbookViewId="0">
      <selection activeCell="H36" sqref="H36"/>
    </sheetView>
  </sheetViews>
  <sheetFormatPr defaultColWidth="8.125" defaultRowHeight="14.25" outlineLevelCol="5"/>
  <cols>
    <col min="1" max="1" width="45.625" style="2" customWidth="1"/>
    <col min="2" max="2" width="15.125" style="2" customWidth="1"/>
    <col min="3" max="3" width="13.4" style="2" customWidth="1"/>
    <col min="4" max="4" width="14.1" style="3" customWidth="1"/>
    <col min="5" max="6" width="15.125" style="2" customWidth="1"/>
    <col min="7" max="16384" width="8.125" style="2"/>
  </cols>
  <sheetData>
    <row r="1" ht="31" customHeight="1" spans="1:6">
      <c r="A1" s="4" t="s">
        <v>233</v>
      </c>
      <c r="B1" s="4"/>
      <c r="C1" s="4"/>
      <c r="D1" s="5"/>
      <c r="E1" s="4"/>
      <c r="F1" s="4"/>
    </row>
    <row r="2" ht="20.1" customHeight="1" spans="1:6">
      <c r="A2" s="6"/>
      <c r="B2" s="7"/>
      <c r="C2" s="8"/>
      <c r="D2" s="9"/>
      <c r="E2" s="8"/>
      <c r="F2" s="40" t="s">
        <v>234</v>
      </c>
    </row>
    <row r="3" ht="30" customHeight="1" spans="1:6">
      <c r="A3" s="10" t="s">
        <v>215</v>
      </c>
      <c r="B3" s="11" t="s">
        <v>235</v>
      </c>
      <c r="C3" s="11" t="s">
        <v>236</v>
      </c>
      <c r="D3" s="12" t="s">
        <v>237</v>
      </c>
      <c r="E3" s="12" t="s">
        <v>17</v>
      </c>
      <c r="F3" s="12" t="s">
        <v>18</v>
      </c>
    </row>
    <row r="4" ht="18" customHeight="1" spans="1:6">
      <c r="A4" s="13" t="s">
        <v>238</v>
      </c>
      <c r="B4" s="14">
        <f>SUM(B5:B20)</f>
        <v>0</v>
      </c>
      <c r="C4" s="14">
        <f>SUM(C5:C20)</f>
        <v>1659</v>
      </c>
      <c r="D4" s="15">
        <f>B4/C4</f>
        <v>0</v>
      </c>
      <c r="E4" s="14"/>
      <c r="F4" s="41" t="str">
        <f t="shared" ref="F4:F59" si="0">IF(B4&lt;&gt;0,IF((C4/B4-1)&lt;-50000%,"",IF((C4/B4-1)&gt;50000%,"",C4/B4-1)),"")</f>
        <v/>
      </c>
    </row>
    <row r="5" ht="18" customHeight="1" spans="1:6">
      <c r="A5" s="16" t="s">
        <v>239</v>
      </c>
      <c r="B5" s="17"/>
      <c r="C5" s="18"/>
      <c r="D5" s="15"/>
      <c r="E5" s="18"/>
      <c r="F5" s="41" t="str">
        <f t="shared" si="0"/>
        <v/>
      </c>
    </row>
    <row r="6" ht="18" hidden="1" customHeight="1" spans="1:6">
      <c r="A6" s="16" t="s">
        <v>240</v>
      </c>
      <c r="B6" s="17"/>
      <c r="C6" s="17"/>
      <c r="D6" s="15" t="e">
        <f t="shared" ref="D5:D36" si="1">B6/C6</f>
        <v>#DIV/0!</v>
      </c>
      <c r="E6" s="17"/>
      <c r="F6" s="41" t="str">
        <f t="shared" si="0"/>
        <v/>
      </c>
    </row>
    <row r="7" ht="18" hidden="1" customHeight="1" spans="1:6">
      <c r="A7" s="16" t="s">
        <v>241</v>
      </c>
      <c r="B7" s="17"/>
      <c r="C7" s="17"/>
      <c r="D7" s="15" t="e">
        <f t="shared" si="1"/>
        <v>#DIV/0!</v>
      </c>
      <c r="E7" s="17"/>
      <c r="F7" s="41" t="str">
        <f t="shared" si="0"/>
        <v/>
      </c>
    </row>
    <row r="8" ht="18" hidden="1" customHeight="1" spans="1:6">
      <c r="A8" s="16" t="s">
        <v>242</v>
      </c>
      <c r="B8" s="18"/>
      <c r="C8" s="19"/>
      <c r="D8" s="15" t="e">
        <f t="shared" si="1"/>
        <v>#DIV/0!</v>
      </c>
      <c r="E8" s="19"/>
      <c r="F8" s="41" t="str">
        <f t="shared" si="0"/>
        <v/>
      </c>
    </row>
    <row r="9" ht="18" hidden="1" customHeight="1" spans="1:6">
      <c r="A9" s="16" t="s">
        <v>243</v>
      </c>
      <c r="B9" s="17"/>
      <c r="C9" s="17"/>
      <c r="D9" s="15" t="e">
        <f t="shared" si="1"/>
        <v>#DIV/0!</v>
      </c>
      <c r="E9" s="17"/>
      <c r="F9" s="41" t="str">
        <f t="shared" si="0"/>
        <v/>
      </c>
    </row>
    <row r="10" ht="18" hidden="1" customHeight="1" spans="1:6">
      <c r="A10" s="16" t="s">
        <v>244</v>
      </c>
      <c r="B10" s="17"/>
      <c r="C10" s="17"/>
      <c r="D10" s="15" t="e">
        <f t="shared" si="1"/>
        <v>#DIV/0!</v>
      </c>
      <c r="E10" s="17"/>
      <c r="F10" s="41" t="str">
        <f t="shared" si="0"/>
        <v/>
      </c>
    </row>
    <row r="11" ht="18" hidden="1" customHeight="1" spans="1:6">
      <c r="A11" s="16" t="s">
        <v>245</v>
      </c>
      <c r="B11" s="17"/>
      <c r="C11" s="17"/>
      <c r="D11" s="15" t="e">
        <f t="shared" si="1"/>
        <v>#DIV/0!</v>
      </c>
      <c r="E11" s="17"/>
      <c r="F11" s="41" t="str">
        <f t="shared" si="0"/>
        <v/>
      </c>
    </row>
    <row r="12" ht="18" hidden="1" customHeight="1" spans="1:6">
      <c r="A12" s="20" t="s">
        <v>246</v>
      </c>
      <c r="B12" s="17"/>
      <c r="C12" s="17"/>
      <c r="D12" s="15" t="e">
        <f t="shared" si="1"/>
        <v>#DIV/0!</v>
      </c>
      <c r="E12" s="17"/>
      <c r="F12" s="41" t="str">
        <f t="shared" si="0"/>
        <v/>
      </c>
    </row>
    <row r="13" ht="18" hidden="1" customHeight="1" spans="1:6">
      <c r="A13" s="16" t="s">
        <v>247</v>
      </c>
      <c r="B13" s="17"/>
      <c r="C13" s="17"/>
      <c r="D13" s="15" t="e">
        <f t="shared" si="1"/>
        <v>#DIV/0!</v>
      </c>
      <c r="E13" s="17"/>
      <c r="F13" s="41" t="str">
        <f t="shared" si="0"/>
        <v/>
      </c>
    </row>
    <row r="14" ht="18" hidden="1" customHeight="1" spans="1:6">
      <c r="A14" s="16" t="s">
        <v>248</v>
      </c>
      <c r="B14" s="18"/>
      <c r="C14" s="19"/>
      <c r="D14" s="15" t="e">
        <f t="shared" si="1"/>
        <v>#DIV/0!</v>
      </c>
      <c r="E14" s="19"/>
      <c r="F14" s="41" t="str">
        <f t="shared" si="0"/>
        <v/>
      </c>
    </row>
    <row r="15" ht="18" hidden="1" customHeight="1" spans="1:6">
      <c r="A15" s="16" t="s">
        <v>249</v>
      </c>
      <c r="B15" s="17"/>
      <c r="C15" s="17"/>
      <c r="D15" s="15" t="e">
        <f t="shared" si="1"/>
        <v>#DIV/0!</v>
      </c>
      <c r="E15" s="17"/>
      <c r="F15" s="41" t="str">
        <f t="shared" si="0"/>
        <v/>
      </c>
    </row>
    <row r="16" ht="18" hidden="1" customHeight="1" spans="1:6">
      <c r="A16" s="16" t="s">
        <v>250</v>
      </c>
      <c r="B16" s="17"/>
      <c r="C16" s="17"/>
      <c r="D16" s="15" t="e">
        <f t="shared" si="1"/>
        <v>#DIV/0!</v>
      </c>
      <c r="E16" s="17"/>
      <c r="F16" s="41" t="str">
        <f t="shared" si="0"/>
        <v/>
      </c>
    </row>
    <row r="17" ht="18" hidden="1" customHeight="1" spans="1:6">
      <c r="A17" s="16" t="s">
        <v>251</v>
      </c>
      <c r="B17" s="18"/>
      <c r="C17" s="19"/>
      <c r="D17" s="15" t="e">
        <f t="shared" si="1"/>
        <v>#DIV/0!</v>
      </c>
      <c r="E17" s="19"/>
      <c r="F17" s="41" t="str">
        <f t="shared" si="0"/>
        <v/>
      </c>
    </row>
    <row r="18" ht="18" hidden="1" customHeight="1" spans="1:6">
      <c r="A18" s="16" t="s">
        <v>252</v>
      </c>
      <c r="B18" s="17"/>
      <c r="C18" s="17"/>
      <c r="D18" s="15" t="e">
        <f t="shared" si="1"/>
        <v>#DIV/0!</v>
      </c>
      <c r="E18" s="17"/>
      <c r="F18" s="41" t="str">
        <f t="shared" si="0"/>
        <v/>
      </c>
    </row>
    <row r="19" ht="18" hidden="1" customHeight="1" spans="1:6">
      <c r="A19" s="16" t="s">
        <v>253</v>
      </c>
      <c r="B19" s="18"/>
      <c r="C19" s="19"/>
      <c r="D19" s="15" t="e">
        <f t="shared" si="1"/>
        <v>#DIV/0!</v>
      </c>
      <c r="E19" s="19"/>
      <c r="F19" s="41" t="str">
        <f t="shared" si="0"/>
        <v/>
      </c>
    </row>
    <row r="20" ht="18" customHeight="1" spans="1:6">
      <c r="A20" s="16" t="s">
        <v>254</v>
      </c>
      <c r="B20" s="18"/>
      <c r="C20" s="19">
        <v>1659</v>
      </c>
      <c r="D20" s="15">
        <f t="shared" si="1"/>
        <v>0</v>
      </c>
      <c r="E20" s="19"/>
      <c r="F20" s="41" t="str">
        <f t="shared" si="0"/>
        <v/>
      </c>
    </row>
    <row r="21" ht="18" customHeight="1" spans="1:6">
      <c r="A21" s="13" t="s">
        <v>255</v>
      </c>
      <c r="B21" s="14">
        <f>SUM(B22:B24)</f>
        <v>0</v>
      </c>
      <c r="C21" s="14">
        <f>SUM(C22:C24)</f>
        <v>0</v>
      </c>
      <c r="D21" s="15"/>
      <c r="E21" s="14"/>
      <c r="F21" s="41" t="str">
        <f t="shared" si="0"/>
        <v/>
      </c>
    </row>
    <row r="22" ht="18" customHeight="1" spans="1:6">
      <c r="A22" s="21" t="s">
        <v>256</v>
      </c>
      <c r="B22" s="18"/>
      <c r="C22" s="19"/>
      <c r="D22" s="15"/>
      <c r="E22" s="19"/>
      <c r="F22" s="41" t="str">
        <f t="shared" si="0"/>
        <v/>
      </c>
    </row>
    <row r="23" ht="18" customHeight="1" spans="1:6">
      <c r="A23" s="21" t="s">
        <v>257</v>
      </c>
      <c r="B23" s="17"/>
      <c r="C23" s="17"/>
      <c r="D23" s="15"/>
      <c r="E23" s="17"/>
      <c r="F23" s="41" t="str">
        <f t="shared" si="0"/>
        <v/>
      </c>
    </row>
    <row r="24" ht="18" customHeight="1" spans="1:6">
      <c r="A24" s="21" t="s">
        <v>258</v>
      </c>
      <c r="B24" s="17"/>
      <c r="C24" s="17"/>
      <c r="D24" s="15"/>
      <c r="E24" s="17"/>
      <c r="F24" s="41" t="str">
        <f t="shared" si="0"/>
        <v/>
      </c>
    </row>
    <row r="25" ht="18" hidden="1" customHeight="1" spans="1:6">
      <c r="A25" s="13" t="s">
        <v>259</v>
      </c>
      <c r="B25" s="22">
        <f>SUM(B26:B28)</f>
        <v>0</v>
      </c>
      <c r="C25" s="22">
        <f>SUM(C26:C28)</f>
        <v>0</v>
      </c>
      <c r="D25" s="15" t="e">
        <f t="shared" si="1"/>
        <v>#DIV/0!</v>
      </c>
      <c r="E25" s="22"/>
      <c r="F25" s="41" t="str">
        <f t="shared" si="0"/>
        <v/>
      </c>
    </row>
    <row r="26" ht="18" hidden="1" customHeight="1" spans="1:6">
      <c r="A26" s="21" t="s">
        <v>260</v>
      </c>
      <c r="B26" s="18"/>
      <c r="C26" s="19"/>
      <c r="D26" s="15" t="e">
        <f t="shared" si="1"/>
        <v>#DIV/0!</v>
      </c>
      <c r="E26" s="19"/>
      <c r="F26" s="41" t="str">
        <f t="shared" si="0"/>
        <v/>
      </c>
    </row>
    <row r="27" ht="18" hidden="1" customHeight="1" spans="1:6">
      <c r="A27" s="21" t="s">
        <v>261</v>
      </c>
      <c r="B27" s="17"/>
      <c r="C27" s="17"/>
      <c r="D27" s="15" t="e">
        <f t="shared" si="1"/>
        <v>#DIV/0!</v>
      </c>
      <c r="E27" s="17"/>
      <c r="F27" s="41" t="str">
        <f t="shared" si="0"/>
        <v/>
      </c>
    </row>
    <row r="28" ht="18" hidden="1" customHeight="1" spans="1:6">
      <c r="A28" s="21" t="s">
        <v>262</v>
      </c>
      <c r="B28" s="18"/>
      <c r="C28" s="19"/>
      <c r="D28" s="15" t="e">
        <f t="shared" si="1"/>
        <v>#DIV/0!</v>
      </c>
      <c r="E28" s="19"/>
      <c r="F28" s="41" t="str">
        <f t="shared" si="0"/>
        <v/>
      </c>
    </row>
    <row r="29" ht="18" hidden="1" customHeight="1" spans="1:6">
      <c r="A29" s="13" t="s">
        <v>263</v>
      </c>
      <c r="B29" s="14">
        <f>SUM(B30:B31)</f>
        <v>0</v>
      </c>
      <c r="C29" s="14">
        <f>SUM(C30:C31)</f>
        <v>0</v>
      </c>
      <c r="D29" s="15" t="e">
        <f t="shared" si="1"/>
        <v>#DIV/0!</v>
      </c>
      <c r="E29" s="14"/>
      <c r="F29" s="41" t="str">
        <f t="shared" si="0"/>
        <v/>
      </c>
    </row>
    <row r="30" ht="18" hidden="1" customHeight="1" spans="1:6">
      <c r="A30" s="21" t="s">
        <v>264</v>
      </c>
      <c r="B30" s="18"/>
      <c r="C30" s="19"/>
      <c r="D30" s="15" t="e">
        <f t="shared" si="1"/>
        <v>#DIV/0!</v>
      </c>
      <c r="E30" s="19"/>
      <c r="F30" s="41" t="str">
        <f t="shared" si="0"/>
        <v/>
      </c>
    </row>
    <row r="31" ht="18" hidden="1" customHeight="1" spans="1:6">
      <c r="A31" s="21" t="s">
        <v>265</v>
      </c>
      <c r="B31" s="18"/>
      <c r="C31" s="18"/>
      <c r="D31" s="15" t="e">
        <f t="shared" si="1"/>
        <v>#DIV/0!</v>
      </c>
      <c r="E31" s="18"/>
      <c r="F31" s="41" t="str">
        <f t="shared" si="0"/>
        <v/>
      </c>
    </row>
    <row r="32" ht="18" customHeight="1" spans="1:6">
      <c r="A32" s="13" t="s">
        <v>266</v>
      </c>
      <c r="B32" s="14"/>
      <c r="C32" s="23"/>
      <c r="D32" s="15"/>
      <c r="E32" s="23"/>
      <c r="F32" s="41" t="str">
        <f t="shared" si="0"/>
        <v/>
      </c>
    </row>
    <row r="33" ht="18" customHeight="1" spans="1:6">
      <c r="A33" s="24" t="s">
        <v>267</v>
      </c>
      <c r="B33" s="14">
        <f>B4+B21+B25+B29+B32</f>
        <v>0</v>
      </c>
      <c r="C33" s="14">
        <f>SUM(C4,C21,C25,C29,C32)</f>
        <v>1659</v>
      </c>
      <c r="D33" s="15">
        <f t="shared" si="1"/>
        <v>0</v>
      </c>
      <c r="E33" s="14"/>
      <c r="F33" s="41" t="str">
        <f t="shared" si="0"/>
        <v/>
      </c>
    </row>
    <row r="34" ht="18" customHeight="1" spans="1:6">
      <c r="A34" s="25" t="s">
        <v>268</v>
      </c>
      <c r="B34" s="18">
        <v>3</v>
      </c>
      <c r="C34" s="19"/>
      <c r="D34" s="15"/>
      <c r="E34" s="19"/>
      <c r="F34" s="41"/>
    </row>
    <row r="35" ht="18" customHeight="1" spans="1:6">
      <c r="A35" s="25" t="s">
        <v>269</v>
      </c>
      <c r="B35" s="18"/>
      <c r="C35" s="19"/>
      <c r="D35" s="15"/>
      <c r="E35" s="19"/>
      <c r="F35" s="41" t="str">
        <f t="shared" si="0"/>
        <v/>
      </c>
    </row>
    <row r="36" ht="18" customHeight="1" spans="1:6">
      <c r="A36" s="25" t="s">
        <v>270</v>
      </c>
      <c r="B36" s="18"/>
      <c r="C36" s="19"/>
      <c r="D36" s="15"/>
      <c r="E36" s="19"/>
      <c r="F36" s="41" t="str">
        <f t="shared" si="0"/>
        <v/>
      </c>
    </row>
    <row r="37" ht="18" customHeight="1" spans="1:6">
      <c r="A37" s="24" t="s">
        <v>271</v>
      </c>
      <c r="B37" s="14">
        <f>B33+B34+B35+B36</f>
        <v>3</v>
      </c>
      <c r="C37" s="14">
        <f>SUM(C33:C36)</f>
        <v>1659</v>
      </c>
      <c r="D37" s="15">
        <f t="shared" ref="D37:D59" si="2">B37/C37</f>
        <v>0.00180831826401447</v>
      </c>
      <c r="E37" s="14"/>
      <c r="F37" s="41" t="str">
        <f t="shared" si="0"/>
        <v/>
      </c>
    </row>
    <row r="38" s="1" customFormat="1" ht="18" hidden="1" customHeight="1" spans="1:6">
      <c r="A38" s="13" t="s">
        <v>272</v>
      </c>
      <c r="B38" s="26">
        <f>SUM(B39:B42)</f>
        <v>0</v>
      </c>
      <c r="C38" s="26">
        <f>SUM(C39:C42)</f>
        <v>0</v>
      </c>
      <c r="D38" s="15" t="e">
        <f t="shared" si="2"/>
        <v>#DIV/0!</v>
      </c>
      <c r="E38" s="26"/>
      <c r="F38" s="41" t="str">
        <f t="shared" si="0"/>
        <v/>
      </c>
    </row>
    <row r="39" s="1" customFormat="1" ht="18" hidden="1" customHeight="1" spans="1:6">
      <c r="A39" s="27" t="s">
        <v>273</v>
      </c>
      <c r="B39" s="28"/>
      <c r="C39" s="28"/>
      <c r="D39" s="15" t="e">
        <f t="shared" si="2"/>
        <v>#DIV/0!</v>
      </c>
      <c r="E39" s="28"/>
      <c r="F39" s="41" t="str">
        <f t="shared" si="0"/>
        <v/>
      </c>
    </row>
    <row r="40" s="1" customFormat="1" ht="18" hidden="1" customHeight="1" spans="1:6">
      <c r="A40" s="27" t="s">
        <v>274</v>
      </c>
      <c r="B40" s="28"/>
      <c r="C40" s="28"/>
      <c r="D40" s="15" t="e">
        <f t="shared" si="2"/>
        <v>#DIV/0!</v>
      </c>
      <c r="E40" s="28"/>
      <c r="F40" s="41" t="str">
        <f t="shared" si="0"/>
        <v/>
      </c>
    </row>
    <row r="41" s="1" customFormat="1" ht="18" hidden="1" customHeight="1" spans="1:6">
      <c r="A41" s="27" t="s">
        <v>275</v>
      </c>
      <c r="B41" s="28"/>
      <c r="C41" s="28"/>
      <c r="D41" s="15" t="e">
        <f t="shared" si="2"/>
        <v>#DIV/0!</v>
      </c>
      <c r="E41" s="28"/>
      <c r="F41" s="41" t="str">
        <f t="shared" si="0"/>
        <v/>
      </c>
    </row>
    <row r="42" s="1" customFormat="1" ht="18" hidden="1" customHeight="1" spans="1:6">
      <c r="A42" s="27" t="s">
        <v>276</v>
      </c>
      <c r="B42" s="28"/>
      <c r="C42" s="28"/>
      <c r="D42" s="15" t="e">
        <f t="shared" si="2"/>
        <v>#DIV/0!</v>
      </c>
      <c r="E42" s="28"/>
      <c r="F42" s="41" t="str">
        <f t="shared" si="0"/>
        <v/>
      </c>
    </row>
    <row r="43" s="1" customFormat="1" ht="18" hidden="1" customHeight="1" spans="1:6">
      <c r="A43" s="13" t="s">
        <v>277</v>
      </c>
      <c r="B43" s="29">
        <f>SUM(B44:B47)</f>
        <v>0</v>
      </c>
      <c r="C43" s="29">
        <f>SUM(C44:C47)</f>
        <v>0</v>
      </c>
      <c r="D43" s="15" t="e">
        <f t="shared" si="2"/>
        <v>#DIV/0!</v>
      </c>
      <c r="E43" s="29"/>
      <c r="F43" s="41" t="str">
        <f t="shared" si="0"/>
        <v/>
      </c>
    </row>
    <row r="44" s="1" customFormat="1" ht="18" hidden="1" customHeight="1" spans="1:6">
      <c r="A44" s="27" t="s">
        <v>278</v>
      </c>
      <c r="B44" s="30"/>
      <c r="C44" s="31"/>
      <c r="D44" s="15" t="e">
        <f t="shared" si="2"/>
        <v>#DIV/0!</v>
      </c>
      <c r="E44" s="31"/>
      <c r="F44" s="41" t="str">
        <f t="shared" si="0"/>
        <v/>
      </c>
    </row>
    <row r="45" s="1" customFormat="1" ht="18" hidden="1" customHeight="1" spans="1:6">
      <c r="A45" s="27" t="s">
        <v>279</v>
      </c>
      <c r="B45" s="30"/>
      <c r="C45" s="31"/>
      <c r="D45" s="15" t="e">
        <f t="shared" si="2"/>
        <v>#DIV/0!</v>
      </c>
      <c r="E45" s="31"/>
      <c r="F45" s="41" t="str">
        <f t="shared" si="0"/>
        <v/>
      </c>
    </row>
    <row r="46" s="1" customFormat="1" ht="18" hidden="1" customHeight="1" spans="1:6">
      <c r="A46" s="27" t="s">
        <v>280</v>
      </c>
      <c r="B46" s="30"/>
      <c r="C46" s="31"/>
      <c r="D46" s="15" t="e">
        <f t="shared" si="2"/>
        <v>#DIV/0!</v>
      </c>
      <c r="E46" s="31"/>
      <c r="F46" s="41" t="str">
        <f t="shared" si="0"/>
        <v/>
      </c>
    </row>
    <row r="47" s="1" customFormat="1" ht="18" hidden="1" customHeight="1" spans="1:6">
      <c r="A47" s="27" t="s">
        <v>281</v>
      </c>
      <c r="B47" s="30"/>
      <c r="C47" s="31"/>
      <c r="D47" s="15" t="e">
        <f t="shared" si="2"/>
        <v>#DIV/0!</v>
      </c>
      <c r="E47" s="31"/>
      <c r="F47" s="41" t="str">
        <f t="shared" si="0"/>
        <v/>
      </c>
    </row>
    <row r="48" s="1" customFormat="1" ht="18" hidden="1" customHeight="1" spans="1:6">
      <c r="A48" s="13" t="s">
        <v>282</v>
      </c>
      <c r="B48" s="29">
        <f>B49</f>
        <v>0</v>
      </c>
      <c r="C48" s="32">
        <f>C49</f>
        <v>0</v>
      </c>
      <c r="D48" s="15" t="e">
        <f t="shared" si="2"/>
        <v>#DIV/0!</v>
      </c>
      <c r="E48" s="32"/>
      <c r="F48" s="41" t="str">
        <f t="shared" si="0"/>
        <v/>
      </c>
    </row>
    <row r="49" s="1" customFormat="1" ht="18" hidden="1" customHeight="1" spans="1:6">
      <c r="A49" s="27" t="s">
        <v>283</v>
      </c>
      <c r="B49" s="30"/>
      <c r="C49" s="31"/>
      <c r="D49" s="15" t="e">
        <f t="shared" si="2"/>
        <v>#DIV/0!</v>
      </c>
      <c r="E49" s="31"/>
      <c r="F49" s="41" t="str">
        <f t="shared" si="0"/>
        <v/>
      </c>
    </row>
    <row r="50" s="1" customFormat="1" ht="18" hidden="1" customHeight="1" spans="1:6">
      <c r="A50" s="13" t="s">
        <v>284</v>
      </c>
      <c r="B50" s="29">
        <f>B51</f>
        <v>0</v>
      </c>
      <c r="C50" s="32">
        <f>C51</f>
        <v>0</v>
      </c>
      <c r="D50" s="15" t="e">
        <f t="shared" si="2"/>
        <v>#DIV/0!</v>
      </c>
      <c r="E50" s="32"/>
      <c r="F50" s="41" t="str">
        <f t="shared" si="0"/>
        <v/>
      </c>
    </row>
    <row r="51" s="1" customFormat="1" ht="18" hidden="1" customHeight="1" spans="1:6">
      <c r="A51" s="16" t="s">
        <v>285</v>
      </c>
      <c r="B51" s="30"/>
      <c r="C51" s="31"/>
      <c r="D51" s="15" t="e">
        <f t="shared" si="2"/>
        <v>#DIV/0!</v>
      </c>
      <c r="E51" s="31"/>
      <c r="F51" s="41" t="str">
        <f t="shared" si="0"/>
        <v/>
      </c>
    </row>
    <row r="52" s="1" customFormat="1" ht="18" customHeight="1" spans="1:6">
      <c r="A52" s="13" t="s">
        <v>286</v>
      </c>
      <c r="B52" s="29">
        <f>B53</f>
        <v>0</v>
      </c>
      <c r="C52" s="32">
        <f>SUM(C53)</f>
        <v>1659</v>
      </c>
      <c r="D52" s="15">
        <f t="shared" si="2"/>
        <v>0</v>
      </c>
      <c r="E52" s="32"/>
      <c r="F52" s="41" t="str">
        <f t="shared" si="0"/>
        <v/>
      </c>
    </row>
    <row r="53" s="1" customFormat="1" ht="18" customHeight="1" spans="1:6">
      <c r="A53" s="27" t="s">
        <v>287</v>
      </c>
      <c r="B53" s="30"/>
      <c r="C53" s="31">
        <v>1659</v>
      </c>
      <c r="D53" s="15">
        <f t="shared" si="2"/>
        <v>0</v>
      </c>
      <c r="E53" s="31"/>
      <c r="F53" s="41" t="str">
        <f t="shared" si="0"/>
        <v/>
      </c>
    </row>
    <row r="54" s="1" customFormat="1" ht="18" customHeight="1" spans="1:6">
      <c r="A54" s="24" t="s">
        <v>288</v>
      </c>
      <c r="B54" s="29">
        <f>SUM(B38,B43,B48,B50,B52)</f>
        <v>0</v>
      </c>
      <c r="C54" s="29">
        <f>SUM(C38,C43,C48,C50,C52)</f>
        <v>1659</v>
      </c>
      <c r="D54" s="15">
        <f t="shared" si="2"/>
        <v>0</v>
      </c>
      <c r="E54" s="29"/>
      <c r="F54" s="41" t="str">
        <f t="shared" si="0"/>
        <v/>
      </c>
    </row>
    <row r="55" s="1" customFormat="1" ht="18" customHeight="1" spans="1:6">
      <c r="A55" s="33" t="s">
        <v>289</v>
      </c>
      <c r="B55" s="32">
        <f>SUM(B56:B57)</f>
        <v>0</v>
      </c>
      <c r="C55" s="32">
        <f>SUM(C56:C57)</f>
        <v>0</v>
      </c>
      <c r="D55" s="15"/>
      <c r="E55" s="32"/>
      <c r="F55" s="41" t="str">
        <f t="shared" si="0"/>
        <v/>
      </c>
    </row>
    <row r="56" s="1" customFormat="1" ht="18" customHeight="1" spans="1:6">
      <c r="A56" s="34" t="s">
        <v>290</v>
      </c>
      <c r="B56" s="30"/>
      <c r="C56" s="31"/>
      <c r="D56" s="15"/>
      <c r="E56" s="31"/>
      <c r="F56" s="41" t="str">
        <f t="shared" si="0"/>
        <v/>
      </c>
    </row>
    <row r="57" s="1" customFormat="1" ht="18" customHeight="1" spans="1:6">
      <c r="A57" s="34" t="s">
        <v>291</v>
      </c>
      <c r="B57" s="35"/>
      <c r="C57" s="35"/>
      <c r="D57" s="15"/>
      <c r="E57" s="35"/>
      <c r="F57" s="41" t="str">
        <f t="shared" si="0"/>
        <v/>
      </c>
    </row>
    <row r="58" s="1" customFormat="1" ht="18" customHeight="1" spans="1:6">
      <c r="A58" s="36" t="s">
        <v>292</v>
      </c>
      <c r="B58" s="37"/>
      <c r="C58" s="37"/>
      <c r="D58" s="15"/>
      <c r="E58" s="37"/>
      <c r="F58" s="41" t="str">
        <f t="shared" si="0"/>
        <v/>
      </c>
    </row>
    <row r="59" s="1" customFormat="1" ht="18" customHeight="1" spans="1:6">
      <c r="A59" s="38" t="s">
        <v>293</v>
      </c>
      <c r="B59" s="39">
        <f>SUM(B54:B55,B58)</f>
        <v>0</v>
      </c>
      <c r="C59" s="39">
        <f>SUM(C54:C55,C58)</f>
        <v>1659</v>
      </c>
      <c r="D59" s="15">
        <f t="shared" si="2"/>
        <v>0</v>
      </c>
      <c r="E59" s="39"/>
      <c r="F59" s="41" t="str">
        <f t="shared" si="0"/>
        <v/>
      </c>
    </row>
  </sheetData>
  <mergeCells count="1">
    <mergeCell ref="A1:F1"/>
  </mergeCells>
  <pageMargins left="0.751388888888889" right="0.751388888888889" top="0.786805555555556" bottom="0.904861111111111" header="0.275" footer="0.511805555555556"/>
  <pageSetup paperSize="9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Compaq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Define</vt:lpstr>
      <vt:lpstr>封面</vt:lpstr>
      <vt:lpstr>收入情况表1</vt:lpstr>
      <vt:lpstr>支出情况表2</vt:lpstr>
      <vt:lpstr>支出情况表3</vt:lpstr>
      <vt:lpstr>政府性基金</vt:lpstr>
      <vt:lpstr>社保基金</vt:lpstr>
      <vt:lpstr>国有资本经营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lxl</dc:creator>
  <cp:lastModifiedBy>user</cp:lastModifiedBy>
  <cp:revision>1</cp:revision>
  <dcterms:created xsi:type="dcterms:W3CDTF">1999-07-07T23:42:00Z</dcterms:created>
  <cp:lastPrinted>2019-07-23T10:35:00Z</cp:lastPrinted>
  <dcterms:modified xsi:type="dcterms:W3CDTF">2024-09-13T17:03:16Z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A354A97720BA5A4BD4FFE36679BD9AEC_42</vt:lpwstr>
  </property>
</Properties>
</file>