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2"/>
  </bookViews>
  <sheets>
    <sheet name="Define" sheetId="13" state="hidden" r:id="rId1"/>
    <sheet name="封面" sheetId="12" r:id="rId2"/>
    <sheet name="收入情况表1" sheetId="25" r:id="rId3"/>
    <sheet name="支出情况表2" sheetId="26" r:id="rId4"/>
    <sheet name="支出情况表3" sheetId="27" r:id="rId5"/>
    <sheet name="政府性基金" sheetId="28" r:id="rId6"/>
    <sheet name="社保基金" sheetId="29" r:id="rId7"/>
    <sheet name="国有资本经营" sheetId="30" r:id="rId8"/>
  </sheets>
  <definedNames>
    <definedName name="_xlnm._FilterDatabase" localSheetId="3" hidden="1">支出情况表2!$A$4:$H$38</definedName>
    <definedName name="_xlnm.Print_Area" localSheetId="5">政府性基金!$A$1:$L$29</definedName>
    <definedName name="_xlnm.Print_Titles" localSheetId="2">收入情况表1!$1:$4</definedName>
    <definedName name="_xlnm.Print_Titles" localSheetId="3">支出情况表2!$1:$4</definedName>
    <definedName name="_xlnm.Print_Area" localSheetId="4">支出情况表3!$A$1:$R$30</definedName>
    <definedName name="_xlnm.Print_Titles" localSheetId="4">支出情况表3!$1:$4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再融资10500万元
本级支出2500万元</t>
        </r>
      </text>
    </comment>
  </commentList>
</comments>
</file>

<file path=xl/sharedStrings.xml><?xml version="1.0" encoding="utf-8"?>
<sst xmlns="http://schemas.openxmlformats.org/spreadsheetml/2006/main" count="367" uniqueCount="282">
  <si>
    <t>ERRANGE_O=</t>
  </si>
  <si>
    <t>D100:D109</t>
  </si>
  <si>
    <t>ERLINESTART_O=</t>
  </si>
  <si>
    <t>ERCOLUMNSTART_O=</t>
  </si>
  <si>
    <t>ERLINEEND_O=</t>
  </si>
  <si>
    <t>ERCOLUMNEND_O=</t>
  </si>
  <si>
    <t>附表</t>
  </si>
  <si>
    <t>瑞丽市2022年1-6月财政预算收支执行情况表</t>
  </si>
  <si>
    <t>填表人：余飞</t>
  </si>
  <si>
    <t>填表时间：2022年7月</t>
  </si>
  <si>
    <t>联系电话：4115760</t>
  </si>
  <si>
    <t xml:space="preserve">   瑞丽市2022年1-6月一般公共预算收入情况表</t>
  </si>
  <si>
    <t>单位：万元</t>
  </si>
  <si>
    <t>预算科目</t>
  </si>
  <si>
    <t>二O二二年批准预算数</t>
  </si>
  <si>
    <t>二O二二年六月累计完成数</t>
  </si>
  <si>
    <t>完成批准预算数%</t>
  </si>
  <si>
    <t>上年同期完成数</t>
  </si>
  <si>
    <t>占上年同期%</t>
  </si>
  <si>
    <t>备  注</t>
  </si>
  <si>
    <t>类</t>
  </si>
  <si>
    <t>款</t>
  </si>
  <si>
    <t>收入项目名称</t>
  </si>
  <si>
    <t>101</t>
  </si>
  <si>
    <t>税收收入</t>
  </si>
  <si>
    <t>01</t>
  </si>
  <si>
    <t>增值税</t>
  </si>
  <si>
    <t>03</t>
  </si>
  <si>
    <t>营业税</t>
  </si>
  <si>
    <t>04</t>
  </si>
  <si>
    <t>企业所得税</t>
  </si>
  <si>
    <t>06</t>
  </si>
  <si>
    <t>个人所得税</t>
  </si>
  <si>
    <t>07</t>
  </si>
  <si>
    <t>资源税</t>
  </si>
  <si>
    <t>09</t>
  </si>
  <si>
    <t>城市维护建设税</t>
  </si>
  <si>
    <t>10</t>
  </si>
  <si>
    <t>房产税</t>
  </si>
  <si>
    <t>11</t>
  </si>
  <si>
    <t>印花税</t>
  </si>
  <si>
    <t>12</t>
  </si>
  <si>
    <t>城镇土地使用税</t>
  </si>
  <si>
    <t>13</t>
  </si>
  <si>
    <t>土地增值税</t>
  </si>
  <si>
    <t>14</t>
  </si>
  <si>
    <t>车船税</t>
  </si>
  <si>
    <t>18</t>
  </si>
  <si>
    <t>耕地占用税</t>
  </si>
  <si>
    <t>19</t>
  </si>
  <si>
    <t>契税</t>
  </si>
  <si>
    <t>20</t>
  </si>
  <si>
    <t>烟叶税</t>
  </si>
  <si>
    <t>21</t>
  </si>
  <si>
    <t>环境保护税</t>
  </si>
  <si>
    <t>22</t>
  </si>
  <si>
    <t>其他税收收入</t>
  </si>
  <si>
    <t>103</t>
  </si>
  <si>
    <t xml:space="preserve">       非税收入</t>
  </si>
  <si>
    <t>02</t>
  </si>
  <si>
    <t>专项收入</t>
  </si>
  <si>
    <t>行政事业性收费收入</t>
  </si>
  <si>
    <t>05</t>
  </si>
  <si>
    <t>罚没收入</t>
  </si>
  <si>
    <t>国有资本经营收入</t>
  </si>
  <si>
    <t>国有（资源）资产有偿使用收入</t>
  </si>
  <si>
    <t>08</t>
  </si>
  <si>
    <t>捐赠收入</t>
  </si>
  <si>
    <t>政府住房基金收入</t>
  </si>
  <si>
    <t>99</t>
  </si>
  <si>
    <t>其他收入</t>
  </si>
  <si>
    <t>一般公共预算收入</t>
  </si>
  <si>
    <t>110  转移性收入</t>
  </si>
  <si>
    <t>11001  返还性收入</t>
  </si>
  <si>
    <t>11002  一般性转移支付收入</t>
  </si>
  <si>
    <t>11003  专项转移支付收入</t>
  </si>
  <si>
    <t>11008  上年结余收入</t>
  </si>
  <si>
    <t>11015  动用预算稳定调节基金</t>
  </si>
  <si>
    <t>11009  调入资金</t>
  </si>
  <si>
    <t>11011  债券转贷收入</t>
  </si>
  <si>
    <t xml:space="preserve">       新增债券收入</t>
  </si>
  <si>
    <t xml:space="preserve">       再融资债券收入</t>
  </si>
  <si>
    <t>收入合计</t>
  </si>
  <si>
    <t>瑞丽市2022年1-6月一般公共预算支出情况表</t>
  </si>
  <si>
    <t>二O二二年      批准预算数</t>
  </si>
  <si>
    <t>上年同期数</t>
  </si>
  <si>
    <t>支出项目名称</t>
  </si>
  <si>
    <t>201</t>
  </si>
  <si>
    <t>一般公共服务支出</t>
  </si>
  <si>
    <t>202</t>
  </si>
  <si>
    <t>外交支出</t>
  </si>
  <si>
    <t>203</t>
  </si>
  <si>
    <t>国防支出</t>
  </si>
  <si>
    <t>204</t>
  </si>
  <si>
    <t>公共安全支出</t>
  </si>
  <si>
    <t>205</t>
  </si>
  <si>
    <t>教育支出</t>
  </si>
  <si>
    <t>206</t>
  </si>
  <si>
    <t>科学技术支出</t>
  </si>
  <si>
    <t>207</t>
  </si>
  <si>
    <t>文化体育与传媒支出</t>
  </si>
  <si>
    <t>208</t>
  </si>
  <si>
    <t>社会保障和就业支出</t>
  </si>
  <si>
    <t>210</t>
  </si>
  <si>
    <t>卫生健康支出</t>
  </si>
  <si>
    <t>211</t>
  </si>
  <si>
    <t>节能环保支出</t>
  </si>
  <si>
    <t>212</t>
  </si>
  <si>
    <t>城乡社区支出</t>
  </si>
  <si>
    <t>213</t>
  </si>
  <si>
    <t>农林水支出</t>
  </si>
  <si>
    <t>214</t>
  </si>
  <si>
    <t>交通运输支出</t>
  </si>
  <si>
    <t>215</t>
  </si>
  <si>
    <t>资源勘探信息等支出</t>
  </si>
  <si>
    <t>216</t>
  </si>
  <si>
    <t>商业服务业等支出</t>
  </si>
  <si>
    <t>217</t>
  </si>
  <si>
    <t>金融支出</t>
  </si>
  <si>
    <t>220</t>
  </si>
  <si>
    <t>自然资源海洋气象等支出</t>
  </si>
  <si>
    <t>221</t>
  </si>
  <si>
    <t>住房保障支出</t>
  </si>
  <si>
    <t>222</t>
  </si>
  <si>
    <t>粮油物资储备支出</t>
  </si>
  <si>
    <t>224</t>
  </si>
  <si>
    <t>灾害防治及应急管理支出</t>
  </si>
  <si>
    <t>227</t>
  </si>
  <si>
    <t>预备费</t>
  </si>
  <si>
    <t>229</t>
  </si>
  <si>
    <t>其他支出</t>
  </si>
  <si>
    <t>232</t>
  </si>
  <si>
    <t>债务付息支出</t>
  </si>
  <si>
    <t>233</t>
  </si>
  <si>
    <t>债务发行费用支出</t>
  </si>
  <si>
    <t>一般公共预算支出</t>
  </si>
  <si>
    <t xml:space="preserve"> 转移性支出</t>
  </si>
  <si>
    <t>一般性转移支付</t>
  </si>
  <si>
    <t>专项转移支付</t>
  </si>
  <si>
    <t>上解支出</t>
  </si>
  <si>
    <t>年终结余</t>
  </si>
  <si>
    <t>231</t>
  </si>
  <si>
    <t>债务还本支出</t>
  </si>
  <si>
    <t>2310301</t>
  </si>
  <si>
    <t>地方政府一般债券还本支出</t>
  </si>
  <si>
    <t>2310411</t>
  </si>
  <si>
    <t>国有土地使用权出让金债务还本支出</t>
  </si>
  <si>
    <t>支出合计</t>
  </si>
  <si>
    <r>
      <rPr>
        <b/>
        <u/>
        <sz val="18"/>
        <rFont val="仿宋_GB2312"/>
        <charset val="134"/>
      </rPr>
      <t>瑞丽市2022年1-6月一般公共预算</t>
    </r>
    <r>
      <rPr>
        <b/>
        <sz val="18"/>
        <rFont val="仿宋_GB2312"/>
        <charset val="134"/>
      </rPr>
      <t>支出经济分类完成情况表</t>
    </r>
  </si>
  <si>
    <t>功能分类科目</t>
  </si>
  <si>
    <t>总计</t>
  </si>
  <si>
    <t>经济分类科目</t>
  </si>
  <si>
    <t>501机关工资福利支出</t>
  </si>
  <si>
    <t>502机关商品和服务支出</t>
  </si>
  <si>
    <t>503机关资本性支出（一）</t>
  </si>
  <si>
    <t>504机关资本性支出（二）</t>
  </si>
  <si>
    <t>505对事业单位经常性补助</t>
  </si>
  <si>
    <t>506对事业单位资本性补助</t>
  </si>
  <si>
    <t>507对企业补助</t>
  </si>
  <si>
    <t>508对企业资本性支出</t>
  </si>
  <si>
    <t>509对个人和家庭的补助</t>
  </si>
  <si>
    <t>510对社会保障基金补助</t>
  </si>
  <si>
    <t>511债务利息及费用支出</t>
  </si>
  <si>
    <t>512债务还本支出</t>
  </si>
  <si>
    <t>513转移性支出</t>
  </si>
  <si>
    <t>514预备费及预留</t>
  </si>
  <si>
    <t>599其他支出</t>
  </si>
  <si>
    <t>文化旅游体育与传媒支出</t>
  </si>
  <si>
    <t>资源勘探工业信息等支出</t>
  </si>
  <si>
    <t>财政预算支出合计</t>
  </si>
  <si>
    <t>备注：1、人员机构运转支出128177万元，占公共财政预算支出的72%；2、各项事业发展50758万元，支出占公共财政预算支出的28%，其中：重大项目投入财政资金14243万元，占事业发展支出的28%。</t>
  </si>
  <si>
    <t>2022年1-6月瑞丽市政府性基金预算收支情况表</t>
  </si>
  <si>
    <t>收入</t>
  </si>
  <si>
    <t xml:space="preserve">二O二二年批准预算数      </t>
  </si>
  <si>
    <t>支出</t>
  </si>
  <si>
    <t>1010139 南水北调工程基金收入</t>
  </si>
  <si>
    <t>207 文化体育与传媒支出</t>
  </si>
  <si>
    <t>1030142 残疾人就业保障金收入</t>
  </si>
  <si>
    <t>208 社会保障和就业支出</t>
  </si>
  <si>
    <t>1030143 政府住房基金收入</t>
  </si>
  <si>
    <t>212 城乡社区支出</t>
  </si>
  <si>
    <t>1030144 城镇公用事业附加收入</t>
  </si>
  <si>
    <t>213 农林水支出</t>
  </si>
  <si>
    <t>1030146 国有土地收益基金收入</t>
  </si>
  <si>
    <t>214 交通运输支出</t>
  </si>
  <si>
    <t>1030147 农业土地开发资金收入</t>
  </si>
  <si>
    <t>215 资源勘探信息等支出</t>
  </si>
  <si>
    <t>1030148 国有土地使用权出让金收入</t>
  </si>
  <si>
    <t>216 商业服务业等支出</t>
  </si>
  <si>
    <t>1030155 彩票公益金收入</t>
  </si>
  <si>
    <t>217 金融支出</t>
  </si>
  <si>
    <t>1030156 城市基础设施配套费收入</t>
  </si>
  <si>
    <t>229 其他支出</t>
  </si>
  <si>
    <t>1030157 小型水库移民扶助基金收入</t>
  </si>
  <si>
    <t>232 债务付息支出</t>
  </si>
  <si>
    <t>1030159 车辆通行费</t>
  </si>
  <si>
    <t>233 债务发行费用支出</t>
  </si>
  <si>
    <t>1030178 污水处理费收入</t>
  </si>
  <si>
    <t>234 抗疫特别国债安排的支出</t>
  </si>
  <si>
    <t>1030199 其他政府性基金收入</t>
  </si>
  <si>
    <t>10310   专项债券对应项目专项收入</t>
  </si>
  <si>
    <t>政府性基金收入</t>
  </si>
  <si>
    <t>政府性基金支出</t>
  </si>
  <si>
    <t>110 转移性收入</t>
  </si>
  <si>
    <t>230 转移性支出</t>
  </si>
  <si>
    <t>11004 政府性基金转移收入</t>
  </si>
  <si>
    <t>23004 政府性基金转移支付</t>
  </si>
  <si>
    <t>1100402 政府性基金补助收入</t>
  </si>
  <si>
    <t>11008 上年结余收入</t>
  </si>
  <si>
    <t>23008 调出资金</t>
  </si>
  <si>
    <t>11009 调入资金</t>
  </si>
  <si>
    <t>23009 年终结余</t>
  </si>
  <si>
    <t>11011 债券转贷收入</t>
  </si>
  <si>
    <t>231 债务还本支出</t>
  </si>
  <si>
    <t>1101102 地方政府专项债务转贷收入</t>
  </si>
  <si>
    <t xml:space="preserve">        再融资债券收入</t>
  </si>
  <si>
    <t xml:space="preserve">        新增债券收入</t>
  </si>
  <si>
    <t>2022年1-6月瑞丽市社会保险基金预算收支情况表</t>
  </si>
  <si>
    <t>项        目</t>
  </si>
  <si>
    <t>比上年同期增长%</t>
  </si>
  <si>
    <t>一、收入</t>
  </si>
  <si>
    <t xml:space="preserve">    其中： 1.保险费收入</t>
  </si>
  <si>
    <t xml:space="preserve">           2.投资收益</t>
  </si>
  <si>
    <t xml:space="preserve">           3.财政补贴收入</t>
  </si>
  <si>
    <t xml:space="preserve">           4.其他收入</t>
  </si>
  <si>
    <t xml:space="preserve">           5.转移收入</t>
  </si>
  <si>
    <t xml:space="preserve">           6.上级补助收入</t>
  </si>
  <si>
    <t>二、支出</t>
  </si>
  <si>
    <t>其中:1.社会保险待遇支出</t>
  </si>
  <si>
    <t xml:space="preserve">           2.其他支出</t>
  </si>
  <si>
    <t xml:space="preserve">           3.转移支出</t>
  </si>
  <si>
    <t xml:space="preserve">           4.补助下级支出</t>
  </si>
  <si>
    <t xml:space="preserve">           5.上解上级支出</t>
  </si>
  <si>
    <t>三、本年收支结余</t>
  </si>
  <si>
    <t>四、上年结余</t>
  </si>
  <si>
    <t>五、年末滚存结余</t>
  </si>
  <si>
    <t>2022年1-6月瑞丽市国有资本经营收支情况表</t>
  </si>
  <si>
    <r>
      <rPr>
        <sz val="11"/>
        <rFont val="MS Serif"/>
        <charset val="0"/>
      </rPr>
      <t xml:space="preserve">    </t>
    </r>
    <r>
      <rPr>
        <sz val="11"/>
        <color indexed="8"/>
        <rFont val="宋体"/>
        <charset val="134"/>
      </rPr>
      <t>单位：万元</t>
    </r>
  </si>
  <si>
    <t>2022年6月累计完成数</t>
  </si>
  <si>
    <t>2022年预算数</t>
  </si>
  <si>
    <t>完成预算%</t>
  </si>
  <si>
    <t xml:space="preserve">  利润收入</t>
  </si>
  <si>
    <t xml:space="preserve">     其他国有资本经营预算企业利润收入</t>
  </si>
  <si>
    <t xml:space="preserve">  股利、股息收入</t>
  </si>
  <si>
    <t xml:space="preserve">     国有控股公司股利、股息收入</t>
  </si>
  <si>
    <t xml:space="preserve">     国有参股公司股利、股息收入</t>
  </si>
  <si>
    <t xml:space="preserve">     其他国有资本经营预算企业股利、股息收入</t>
  </si>
  <si>
    <t xml:space="preserve">  产权转让收入</t>
  </si>
  <si>
    <t xml:space="preserve">     国有股权、股份转让收入</t>
  </si>
  <si>
    <t xml:space="preserve">     国有独资企业产权转让收入</t>
  </si>
  <si>
    <t xml:space="preserve">     其他国有资本经营预算企业产权转让收入</t>
  </si>
  <si>
    <t xml:space="preserve">  清算收入</t>
  </si>
  <si>
    <t xml:space="preserve">     国有独资企业清算收入</t>
  </si>
  <si>
    <t xml:space="preserve">     其他国有资本经营预算企业清算收入</t>
  </si>
  <si>
    <t xml:space="preserve">  其他国有资本经营预算收入</t>
  </si>
  <si>
    <t>全市国有资本经营收入</t>
  </si>
  <si>
    <t>转移性收入</t>
  </si>
  <si>
    <t>上年结转</t>
  </si>
  <si>
    <t>账务调整收入</t>
  </si>
  <si>
    <t>各项收入合计</t>
  </si>
  <si>
    <t xml:space="preserve">  解决历史遗留问题及改革成本支出</t>
  </si>
  <si>
    <t xml:space="preserve">    "三供一业"移交补助支出</t>
  </si>
  <si>
    <t xml:space="preserve">    国有企业办职教幼教补助支出</t>
  </si>
  <si>
    <t xml:space="preserve">    国有企业改革成本支出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</si>
  <si>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</si>
  <si>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</si>
  <si>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</si>
  <si>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</si>
  <si>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生态环境保护支出</t>
  </si>
  <si>
    <t xml:space="preserve">    其他国有企业资本金注入</t>
  </si>
  <si>
    <t xml:space="preserve">  国有企业政策性补贴</t>
  </si>
  <si>
    <t xml:space="preserve">    国有企业政策性补贴(项)</t>
  </si>
  <si>
    <t xml:space="preserve">  金融国有资本经营预算支出</t>
  </si>
  <si>
    <t xml:space="preserve">  其他金融国有资本经营预算支出</t>
  </si>
  <si>
    <t xml:space="preserve">  其他国有资本经营预算支出</t>
  </si>
  <si>
    <t xml:space="preserve">    其他国有资本经营预算支出(项)</t>
  </si>
  <si>
    <t>全市国有资本经营支出</t>
  </si>
  <si>
    <t>转移性支出</t>
  </si>
  <si>
    <t>国有资本经营预算转移支付</t>
  </si>
  <si>
    <t>调出资金</t>
  </si>
  <si>
    <t xml:space="preserve"> 结转下年</t>
  </si>
  <si>
    <t>各项支出合计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</si>
</sst>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.0"/>
    <numFmt numFmtId="181" formatCode="#,##0_ ;[Red]\-#,##0\ "/>
    <numFmt numFmtId="182" formatCode="0.0%"/>
    <numFmt numFmtId="183" formatCode="0.00_ "/>
    <numFmt numFmtId="184" formatCode="0.0_ "/>
    <numFmt numFmtId="185" formatCode="0_ "/>
    <numFmt numFmtId="186" formatCode="0_);[Red]\(0\)"/>
    <numFmt numFmtId="187" formatCode="#,##0_ "/>
    <numFmt numFmtId="188" formatCode="000000"/>
  </numFmts>
  <fonts count="62">
    <font>
      <sz val="12"/>
      <name val="宋体"/>
      <charset val="134"/>
    </font>
    <font>
      <sz val="11"/>
      <name val="宋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MS Serif"/>
      <charset val="0"/>
    </font>
    <font>
      <b/>
      <sz val="12"/>
      <name val="宋体"/>
      <charset val="134"/>
    </font>
    <font>
      <sz val="18"/>
      <name val="黑体"/>
      <charset val="134"/>
    </font>
    <font>
      <sz val="12"/>
      <name val="Arial Narrow"/>
      <charset val="0"/>
    </font>
    <font>
      <b/>
      <sz val="12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仿宋_GB2312"/>
      <charset val="134"/>
    </font>
    <font>
      <b/>
      <u/>
      <sz val="18"/>
      <name val="仿宋_GB2312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9"/>
      <color rgb="FFFF0000"/>
      <name val="宋体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name val="宋体"/>
      <charset val="0"/>
    </font>
    <font>
      <sz val="10"/>
      <color rgb="FFFF0000"/>
      <name val="宋体"/>
      <charset val="0"/>
    </font>
    <font>
      <b/>
      <sz val="10"/>
      <name val="仿宋_GB2312"/>
      <charset val="134"/>
    </font>
    <font>
      <b/>
      <sz val="9"/>
      <name val="宋体"/>
      <charset val="134"/>
    </font>
    <font>
      <sz val="12"/>
      <name val="Times New Roman"/>
      <charset val="0"/>
    </font>
    <font>
      <sz val="12"/>
      <name val="仿宋"/>
      <charset val="134"/>
    </font>
    <font>
      <i/>
      <sz val="12"/>
      <name val="仿宋_GB2312"/>
      <charset val="134"/>
    </font>
    <font>
      <b/>
      <sz val="12"/>
      <name val="Times New Roman"/>
      <charset val="0"/>
    </font>
    <font>
      <sz val="12"/>
      <color indexed="8"/>
      <name val="宋体"/>
      <charset val="134"/>
    </font>
    <font>
      <b/>
      <sz val="26"/>
      <name val="宋体"/>
      <charset val="134"/>
    </font>
    <font>
      <b/>
      <sz val="26"/>
      <name val="仿宋_GB2312"/>
      <charset val="134"/>
    </font>
    <font>
      <b/>
      <sz val="22"/>
      <name val="仿宋_GB2312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4" borderId="17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20" applyNumberFormat="0" applyAlignment="0" applyProtection="0">
      <alignment vertical="center"/>
    </xf>
    <xf numFmtId="0" fontId="49" fillId="6" borderId="21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1" fillId="7" borderId="22" applyNumberFormat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0" fontId="59" fillId="0" borderId="0"/>
  </cellStyleXfs>
  <cellXfs count="222">
    <xf numFmtId="0" fontId="0" fillId="0" borderId="0" xfId="0"/>
    <xf numFmtId="0" fontId="1" fillId="0" borderId="0" xfId="55" applyFont="1" applyAlignment="1"/>
    <xf numFmtId="0" fontId="1" fillId="0" borderId="0" xfId="55" applyFont="1" applyFill="1" applyAlignment="1"/>
    <xf numFmtId="10" fontId="1" fillId="0" borderId="0" xfId="55" applyNumberFormat="1" applyFont="1" applyFill="1" applyAlignment="1"/>
    <xf numFmtId="0" fontId="2" fillId="0" borderId="0" xfId="59" applyFont="1" applyFill="1" applyAlignment="1">
      <alignment horizontal="center" vertical="center" shrinkToFit="1"/>
    </xf>
    <xf numFmtId="10" fontId="2" fillId="0" borderId="0" xfId="59" applyNumberFormat="1" applyFont="1" applyFill="1" applyAlignment="1">
      <alignment horizontal="center" vertical="center" shrinkToFit="1"/>
    </xf>
    <xf numFmtId="180" fontId="1" fillId="0" borderId="0" xfId="57" applyNumberFormat="1" applyFont="1" applyFill="1" applyBorder="1" applyAlignment="1" applyProtection="1">
      <alignment horizontal="left" vertical="center"/>
    </xf>
    <xf numFmtId="0" fontId="1" fillId="0" borderId="0" xfId="55" applyFont="1" applyFill="1" applyBorder="1" applyAlignment="1">
      <alignment vertical="center"/>
    </xf>
    <xf numFmtId="0" fontId="1" fillId="0" borderId="0" xfId="55" applyFont="1" applyFill="1" applyAlignment="1">
      <alignment vertical="center"/>
    </xf>
    <xf numFmtId="10" fontId="1" fillId="0" borderId="0" xfId="55" applyNumberFormat="1" applyFont="1" applyFill="1" applyAlignment="1">
      <alignment vertical="center"/>
    </xf>
    <xf numFmtId="0" fontId="3" fillId="0" borderId="1" xfId="55" applyFont="1" applyFill="1" applyBorder="1" applyAlignment="1">
      <alignment horizontal="center" vertical="center" wrapText="1"/>
    </xf>
    <xf numFmtId="181" fontId="3" fillId="0" borderId="2" xfId="51" applyNumberFormat="1" applyFont="1" applyBorder="1" applyAlignment="1">
      <alignment horizontal="center" vertical="center" wrapText="1"/>
    </xf>
    <xf numFmtId="10" fontId="3" fillId="0" borderId="2" xfId="51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vertical="center" wrapText="1"/>
    </xf>
    <xf numFmtId="0" fontId="3" fillId="0" borderId="1" xfId="62" applyNumberFormat="1" applyFont="1" applyFill="1" applyBorder="1" applyAlignment="1">
      <alignment horizontal="right" vertical="center" wrapText="1"/>
    </xf>
    <xf numFmtId="10" fontId="3" fillId="0" borderId="1" xfId="62" applyNumberFormat="1" applyFont="1" applyFill="1" applyBorder="1" applyAlignment="1">
      <alignment horizontal="right" vertical="center" wrapText="1"/>
    </xf>
    <xf numFmtId="0" fontId="1" fillId="0" borderId="1" xfId="53" applyNumberFormat="1" applyFont="1" applyFill="1" applyBorder="1" applyAlignment="1">
      <alignment horizontal="left" vertical="center" wrapText="1"/>
    </xf>
    <xf numFmtId="0" fontId="1" fillId="0" borderId="1" xfId="62" applyNumberFormat="1" applyFont="1" applyFill="1" applyBorder="1" applyAlignment="1">
      <alignment horizontal="right" vertical="center" wrapText="1"/>
    </xf>
    <xf numFmtId="0" fontId="1" fillId="0" borderId="1" xfId="54" applyNumberFormat="1" applyFont="1" applyFill="1" applyBorder="1" applyAlignment="1">
      <alignment horizontal="right" vertical="center" wrapText="1"/>
    </xf>
    <xf numFmtId="49" fontId="1" fillId="0" borderId="3" xfId="0" applyNumberFormat="1" applyFont="1" applyFill="1" applyBorder="1" applyAlignment="1" applyProtection="1">
      <alignment vertical="center" wrapText="1"/>
    </xf>
    <xf numFmtId="0" fontId="1" fillId="0" borderId="1" xfId="62" applyNumberFormat="1" applyFont="1" applyFill="1" applyBorder="1" applyAlignment="1">
      <alignment vertical="center" wrapText="1"/>
    </xf>
    <xf numFmtId="0" fontId="3" fillId="0" borderId="1" xfId="62" applyNumberFormat="1" applyFont="1" applyFill="1" applyBorder="1" applyAlignment="1">
      <alignment vertical="center" wrapText="1"/>
    </xf>
    <xf numFmtId="0" fontId="3" fillId="0" borderId="1" xfId="5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distributed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 indent="1"/>
    </xf>
    <xf numFmtId="0" fontId="4" fillId="0" borderId="1" xfId="0" applyNumberFormat="1" applyFont="1" applyFill="1" applyBorder="1" applyAlignment="1">
      <alignment horizontal="right" vertical="center" wrapText="1"/>
    </xf>
    <xf numFmtId="0" fontId="1" fillId="0" borderId="4" xfId="56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3" fillId="0" borderId="1" xfId="52" applyNumberFormat="1" applyFont="1" applyBorder="1" applyAlignment="1">
      <alignment horizontal="right" vertical="center" wrapText="1"/>
    </xf>
    <xf numFmtId="0" fontId="1" fillId="0" borderId="1" xfId="52" applyNumberFormat="1" applyFont="1" applyBorder="1" applyAlignment="1">
      <alignment horizontal="right" vertical="center" wrapText="1"/>
    </xf>
    <xf numFmtId="0" fontId="1" fillId="0" borderId="2" xfId="52" applyNumberFormat="1" applyFont="1" applyBorder="1" applyAlignment="1">
      <alignment horizontal="right" vertical="center" wrapText="1"/>
    </xf>
    <xf numFmtId="0" fontId="3" fillId="0" borderId="2" xfId="52" applyNumberFormat="1" applyFont="1" applyBorder="1" applyAlignment="1">
      <alignment horizontal="right" vertical="center" wrapText="1"/>
    </xf>
    <xf numFmtId="0" fontId="3" fillId="0" borderId="1" xfId="52" applyFont="1" applyFill="1" applyBorder="1" applyAlignment="1">
      <alignment horizontal="left" vertical="center" wrapText="1"/>
    </xf>
    <xf numFmtId="0" fontId="1" fillId="0" borderId="1" xfId="53" applyNumberFormat="1" applyFont="1" applyFill="1" applyBorder="1" applyAlignment="1">
      <alignment horizontal="left" vertical="center" wrapText="1" indent="1"/>
    </xf>
    <xf numFmtId="0" fontId="1" fillId="0" borderId="1" xfId="52" applyNumberFormat="1" applyFont="1" applyFill="1" applyBorder="1" applyAlignment="1">
      <alignment horizontal="right" vertical="center" wrapText="1"/>
    </xf>
    <xf numFmtId="0" fontId="3" fillId="0" borderId="1" xfId="53" applyNumberFormat="1" applyFont="1" applyFill="1" applyBorder="1" applyAlignment="1">
      <alignment horizontal="left" vertical="center" wrapText="1"/>
    </xf>
    <xf numFmtId="0" fontId="3" fillId="0" borderId="1" xfId="52" applyNumberFormat="1" applyFont="1" applyFill="1" applyBorder="1" applyAlignment="1">
      <alignment horizontal="right" vertical="center" wrapText="1"/>
    </xf>
    <xf numFmtId="0" fontId="3" fillId="2" borderId="1" xfId="52" applyFont="1" applyFill="1" applyBorder="1" applyAlignment="1">
      <alignment horizontal="distributed" vertical="center" wrapText="1"/>
    </xf>
    <xf numFmtId="0" fontId="3" fillId="2" borderId="1" xfId="52" applyNumberFormat="1" applyFont="1" applyFill="1" applyBorder="1" applyAlignment="1">
      <alignment horizontal="right" vertical="center" wrapText="1"/>
    </xf>
    <xf numFmtId="180" fontId="6" fillId="0" borderId="0" xfId="57" applyNumberFormat="1" applyFont="1" applyFill="1" applyBorder="1" applyAlignment="1" applyProtection="1">
      <alignment horizontal="right" vertical="center"/>
    </xf>
    <xf numFmtId="182" fontId="3" fillId="2" borderId="1" xfId="3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0" fontId="9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183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18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8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85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</xf>
    <xf numFmtId="181" fontId="5" fillId="2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right" vertical="center" wrapText="1"/>
    </xf>
    <xf numFmtId="181" fontId="0" fillId="0" borderId="9" xfId="60" applyNumberFormat="1" applyFont="1" applyFill="1" applyBorder="1" applyAlignment="1">
      <alignment vertic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0" xfId="3" applyFont="1"/>
    <xf numFmtId="10" fontId="1" fillId="0" borderId="0" xfId="3" applyNumberFormat="1" applyFont="1"/>
    <xf numFmtId="0" fontId="13" fillId="0" borderId="0" xfId="60" applyFont="1" applyFill="1">
      <alignment vertical="center"/>
    </xf>
    <xf numFmtId="0" fontId="0" fillId="0" borderId="0" xfId="61" applyFont="1" applyFill="1">
      <alignment vertical="center"/>
    </xf>
    <xf numFmtId="0" fontId="14" fillId="0" borderId="0" xfId="60" applyFont="1" applyFill="1">
      <alignment vertical="center"/>
    </xf>
    <xf numFmtId="0" fontId="8" fillId="0" borderId="0" xfId="60" applyFont="1" applyFill="1" applyAlignment="1">
      <alignment horizontal="center" vertical="center"/>
    </xf>
    <xf numFmtId="181" fontId="0" fillId="0" borderId="0" xfId="60" applyNumberFormat="1" applyFont="1" applyFill="1" applyAlignment="1">
      <alignment vertical="center"/>
    </xf>
    <xf numFmtId="181" fontId="7" fillId="0" borderId="2" xfId="60" applyNumberFormat="1" applyFont="1" applyFill="1" applyBorder="1" applyAlignment="1">
      <alignment horizontal="distributed" vertical="center" wrapText="1" indent="3"/>
    </xf>
    <xf numFmtId="183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84" fontId="10" fillId="0" borderId="2" xfId="0" applyNumberFormat="1" applyFont="1" applyBorder="1" applyAlignment="1" applyProtection="1">
      <alignment horizontal="center" vertical="center" wrapText="1"/>
      <protection locked="0"/>
    </xf>
    <xf numFmtId="181" fontId="7" fillId="0" borderId="10" xfId="60" applyNumberFormat="1" applyFont="1" applyFill="1" applyBorder="1" applyAlignment="1">
      <alignment horizontal="distributed" vertical="center" wrapText="1" indent="3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184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" xfId="61" applyFont="1" applyFill="1" applyBorder="1" applyAlignment="1">
      <alignment horizontal="left" vertical="center"/>
    </xf>
    <xf numFmtId="181" fontId="15" fillId="0" borderId="1" xfId="61" applyNumberFormat="1" applyFont="1" applyFill="1" applyBorder="1" applyAlignment="1">
      <alignment horizontal="center" vertical="center"/>
    </xf>
    <xf numFmtId="186" fontId="15" fillId="0" borderId="1" xfId="3" applyNumberFormat="1" applyFont="1" applyFill="1" applyBorder="1" applyAlignment="1">
      <alignment horizontal="center" vertical="center"/>
    </xf>
    <xf numFmtId="185" fontId="15" fillId="0" borderId="1" xfId="3" applyNumberFormat="1" applyFont="1" applyFill="1" applyBorder="1" applyAlignment="1">
      <alignment horizontal="center" vertical="center"/>
    </xf>
    <xf numFmtId="0" fontId="15" fillId="0" borderId="1" xfId="61" applyFont="1" applyFill="1" applyBorder="1" applyAlignment="1">
      <alignment horizontal="center" vertical="center"/>
    </xf>
    <xf numFmtId="0" fontId="16" fillId="0" borderId="1" xfId="61" applyFont="1" applyFill="1" applyBorder="1" applyAlignment="1">
      <alignment horizontal="distributed" vertical="center" indent="1"/>
    </xf>
    <xf numFmtId="181" fontId="16" fillId="0" borderId="1" xfId="61" applyNumberFormat="1" applyFont="1" applyFill="1" applyBorder="1" applyAlignment="1">
      <alignment horizontal="center" vertical="center"/>
    </xf>
    <xf numFmtId="185" fontId="16" fillId="0" borderId="1" xfId="3" applyNumberFormat="1" applyFont="1" applyFill="1" applyBorder="1" applyAlignment="1">
      <alignment horizontal="center" vertical="center"/>
    </xf>
    <xf numFmtId="0" fontId="16" fillId="0" borderId="1" xfId="61" applyNumberFormat="1" applyFont="1" applyFill="1" applyBorder="1">
      <alignment vertical="center"/>
    </xf>
    <xf numFmtId="186" fontId="16" fillId="0" borderId="1" xfId="3" applyNumberFormat="1" applyFont="1" applyFill="1" applyBorder="1" applyAlignment="1">
      <alignment horizontal="center" vertical="center"/>
    </xf>
    <xf numFmtId="0" fontId="15" fillId="0" borderId="1" xfId="61" applyFont="1" applyFill="1" applyBorder="1" applyAlignment="1">
      <alignment horizontal="left" vertical="center" wrapText="1"/>
    </xf>
    <xf numFmtId="0" fontId="15" fillId="2" borderId="1" xfId="61" applyFont="1" applyFill="1" applyBorder="1" applyAlignment="1">
      <alignment horizontal="left" vertical="center" wrapText="1"/>
    </xf>
    <xf numFmtId="0" fontId="16" fillId="0" borderId="1" xfId="61" applyFont="1" applyFill="1" applyBorder="1" applyAlignment="1">
      <alignment horizontal="left" vertical="center"/>
    </xf>
    <xf numFmtId="0" fontId="16" fillId="0" borderId="1" xfId="61" applyFont="1" applyFill="1" applyBorder="1" applyAlignment="1">
      <alignment horizontal="center" vertical="center"/>
    </xf>
    <xf numFmtId="0" fontId="15" fillId="0" borderId="1" xfId="61" applyFont="1" applyFill="1" applyBorder="1" applyAlignment="1">
      <alignment vertical="center"/>
    </xf>
    <xf numFmtId="0" fontId="17" fillId="0" borderId="1" xfId="61" applyFont="1" applyFill="1" applyBorder="1" applyAlignment="1">
      <alignment vertical="center"/>
    </xf>
    <xf numFmtId="186" fontId="15" fillId="0" borderId="1" xfId="61" applyNumberFormat="1" applyFont="1" applyFill="1" applyBorder="1" applyAlignment="1">
      <alignment horizontal="center" vertical="center"/>
    </xf>
    <xf numFmtId="186" fontId="16" fillId="0" borderId="1" xfId="61" applyNumberFormat="1" applyFont="1" applyFill="1" applyBorder="1" applyAlignment="1">
      <alignment horizontal="center" vertical="center"/>
    </xf>
    <xf numFmtId="0" fontId="14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Fill="1" applyProtection="1">
      <protection locked="0"/>
    </xf>
    <xf numFmtId="185" fontId="14" fillId="0" borderId="0" xfId="0" applyNumberFormat="1" applyFont="1" applyProtection="1">
      <protection locked="0"/>
    </xf>
    <xf numFmtId="0" fontId="14" fillId="0" borderId="0" xfId="0" applyFont="1" applyFill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185" fontId="20" fillId="0" borderId="0" xfId="0" applyNumberFormat="1" applyFont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right"/>
      <protection locked="0"/>
    </xf>
    <xf numFmtId="185" fontId="21" fillId="0" borderId="9" xfId="0" applyNumberFormat="1" applyFont="1" applyBorder="1" applyAlignment="1" applyProtection="1">
      <alignment horizontal="right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3" fillId="0" borderId="2" xfId="50" applyFont="1" applyFill="1" applyBorder="1" applyAlignment="1" applyProtection="1">
      <alignment vertical="center"/>
    </xf>
    <xf numFmtId="185" fontId="7" fillId="0" borderId="2" xfId="50" applyNumberFormat="1" applyFont="1" applyFill="1" applyBorder="1" applyAlignment="1" applyProtection="1">
      <alignment horizontal="center" vertical="center"/>
    </xf>
    <xf numFmtId="0" fontId="3" fillId="0" borderId="11" xfId="50" applyFont="1" applyFill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/>
      <protection locked="0"/>
    </xf>
    <xf numFmtId="0" fontId="3" fillId="0" borderId="10" xfId="50" applyFont="1" applyFill="1" applyBorder="1" applyAlignment="1" applyProtection="1">
      <alignment vertical="center"/>
    </xf>
    <xf numFmtId="185" fontId="7" fillId="0" borderId="12" xfId="50" applyNumberFormat="1" applyFont="1" applyFill="1" applyBorder="1" applyAlignment="1" applyProtection="1">
      <alignment horizontal="center" vertical="center"/>
    </xf>
    <xf numFmtId="0" fontId="22" fillId="0" borderId="2" xfId="50" applyFont="1" applyFill="1" applyBorder="1" applyAlignment="1" applyProtection="1">
      <alignment horizontal="center" vertical="center" wrapText="1"/>
    </xf>
    <xf numFmtId="49" fontId="23" fillId="0" borderId="1" xfId="0" applyNumberFormat="1" applyFont="1" applyBorder="1" applyAlignment="1" applyProtection="1">
      <alignment horizontal="center"/>
      <protection locked="0"/>
    </xf>
    <xf numFmtId="0" fontId="24" fillId="0" borderId="1" xfId="50" applyFont="1" applyFill="1" applyBorder="1" applyAlignment="1" applyProtection="1">
      <alignment vertical="center" wrapText="1"/>
    </xf>
    <xf numFmtId="185" fontId="16" fillId="0" borderId="1" xfId="50" applyNumberFormat="1" applyFont="1" applyFill="1" applyBorder="1" applyAlignment="1" applyProtection="1">
      <alignment horizontal="center" vertical="center"/>
    </xf>
    <xf numFmtId="185" fontId="25" fillId="0" borderId="1" xfId="0" applyNumberFormat="1" applyFont="1" applyFill="1" applyBorder="1" applyAlignment="1">
      <alignment horizontal="center"/>
    </xf>
    <xf numFmtId="0" fontId="24" fillId="0" borderId="1" xfId="0" applyFont="1" applyBorder="1" applyProtection="1">
      <protection locked="0"/>
    </xf>
    <xf numFmtId="185" fontId="15" fillId="0" borderId="1" xfId="0" applyNumberFormat="1" applyFont="1" applyFill="1" applyBorder="1" applyAlignment="1" applyProtection="1">
      <alignment horizontal="center"/>
      <protection locked="0"/>
    </xf>
    <xf numFmtId="49" fontId="24" fillId="0" borderId="1" xfId="0" applyNumberFormat="1" applyFont="1" applyFill="1" applyBorder="1" applyProtection="1">
      <protection locked="0"/>
    </xf>
    <xf numFmtId="185" fontId="26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Protection="1">
      <protection locked="0"/>
    </xf>
    <xf numFmtId="49" fontId="23" fillId="0" borderId="1" xfId="0" applyNumberFormat="1" applyFont="1" applyFill="1" applyBorder="1" applyAlignment="1" applyProtection="1">
      <alignment horizontal="center"/>
      <protection locked="0"/>
    </xf>
    <xf numFmtId="0" fontId="24" fillId="0" borderId="11" xfId="0" applyNumberFormat="1" applyFont="1" applyFill="1" applyBorder="1" applyAlignment="1" applyProtection="1">
      <alignment horizontal="left" vertical="center"/>
    </xf>
    <xf numFmtId="49" fontId="18" fillId="0" borderId="1" xfId="0" applyNumberFormat="1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185" fontId="27" fillId="0" borderId="1" xfId="0" applyNumberFormat="1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left" wrapText="1"/>
      <protection locked="0"/>
    </xf>
    <xf numFmtId="0" fontId="3" fillId="0" borderId="14" xfId="50" applyFont="1" applyFill="1" applyBorder="1" applyAlignment="1" applyProtection="1">
      <alignment horizontal="center" vertical="center"/>
    </xf>
    <xf numFmtId="0" fontId="28" fillId="0" borderId="2" xfId="50" applyFont="1" applyFill="1" applyBorder="1" applyAlignment="1" applyProtection="1">
      <alignment horizontal="center" vertical="center" wrapText="1"/>
    </xf>
    <xf numFmtId="0" fontId="28" fillId="3" borderId="2" xfId="50" applyFont="1" applyFill="1" applyBorder="1" applyAlignment="1" applyProtection="1">
      <alignment horizontal="center" vertical="center" wrapText="1"/>
    </xf>
    <xf numFmtId="185" fontId="15" fillId="0" borderId="1" xfId="0" applyNumberFormat="1" applyFont="1" applyBorder="1" applyAlignment="1" applyProtection="1">
      <alignment horizontal="center"/>
    </xf>
    <xf numFmtId="185" fontId="16" fillId="0" borderId="1" xfId="0" applyNumberFormat="1" applyFont="1" applyBorder="1" applyAlignment="1" applyProtection="1">
      <alignment horizontal="center"/>
    </xf>
    <xf numFmtId="185" fontId="15" fillId="0" borderId="1" xfId="0" applyNumberFormat="1" applyFont="1" applyFill="1" applyBorder="1" applyAlignment="1" applyProtection="1">
      <alignment horizontal="center"/>
    </xf>
    <xf numFmtId="187" fontId="16" fillId="0" borderId="1" xfId="0" applyNumberFormat="1" applyFont="1" applyBorder="1" applyAlignment="1" applyProtection="1">
      <alignment horizontal="center"/>
    </xf>
    <xf numFmtId="185" fontId="15" fillId="0" borderId="1" xfId="0" applyNumberFormat="1" applyFont="1" applyBorder="1" applyAlignment="1" applyProtection="1">
      <alignment horizontal="center"/>
      <protection locked="0"/>
    </xf>
    <xf numFmtId="185" fontId="25" fillId="0" borderId="0" xfId="0" applyNumberFormat="1" applyFont="1" applyFill="1" applyBorder="1" applyAlignment="1">
      <alignment horizontal="center"/>
    </xf>
    <xf numFmtId="185" fontId="16" fillId="0" borderId="1" xfId="50" applyNumberFormat="1" applyFont="1" applyFill="1" applyBorder="1" applyAlignment="1" applyProtection="1">
      <alignment horizontal="center" wrapText="1"/>
    </xf>
    <xf numFmtId="0" fontId="14" fillId="0" borderId="0" xfId="0" applyFont="1" applyBorder="1" applyProtection="1">
      <protection locked="0"/>
    </xf>
    <xf numFmtId="0" fontId="3" fillId="0" borderId="15" xfId="50" applyFont="1" applyFill="1" applyBorder="1" applyAlignment="1" applyProtection="1">
      <alignment horizontal="center" vertical="center"/>
    </xf>
    <xf numFmtId="0" fontId="18" fillId="0" borderId="0" xfId="0" applyFont="1" applyBorder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protection locked="0"/>
    </xf>
    <xf numFmtId="0" fontId="14" fillId="0" borderId="0" xfId="0" applyFont="1" applyFill="1" applyAlignme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183" fontId="10" fillId="0" borderId="1" xfId="0" applyNumberFormat="1" applyFont="1" applyBorder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wrapText="1"/>
      <protection locked="0"/>
    </xf>
    <xf numFmtId="49" fontId="29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protection locked="0"/>
    </xf>
    <xf numFmtId="187" fontId="14" fillId="0" borderId="1" xfId="0" applyNumberFormat="1" applyFont="1" applyBorder="1" applyAlignment="1" applyProtection="1">
      <alignment horizontal="center"/>
      <protection locked="0"/>
    </xf>
    <xf numFmtId="49" fontId="30" fillId="0" borderId="1" xfId="0" applyNumberFormat="1" applyFont="1" applyBorder="1" applyAlignment="1" applyProtection="1">
      <protection locked="0"/>
    </xf>
    <xf numFmtId="0" fontId="30" fillId="2" borderId="11" xfId="0" applyNumberFormat="1" applyFont="1" applyFill="1" applyBorder="1" applyAlignment="1" applyProtection="1">
      <alignment horizontal="left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187" fontId="21" fillId="0" borderId="1" xfId="0" applyNumberFormat="1" applyFont="1" applyBorder="1" applyAlignment="1" applyProtection="1">
      <alignment horizontal="center"/>
      <protection locked="0"/>
    </xf>
    <xf numFmtId="187" fontId="0" fillId="0" borderId="1" xfId="61" applyNumberFormat="1" applyFont="1" applyFill="1" applyBorder="1" applyAlignment="1">
      <alignment horizontal="center"/>
    </xf>
    <xf numFmtId="187" fontId="14" fillId="0" borderId="1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7" fillId="0" borderId="15" xfId="61" applyFont="1" applyFill="1" applyBorder="1" applyAlignment="1">
      <alignment horizontal="distributed" indent="2"/>
    </xf>
    <xf numFmtId="187" fontId="7" fillId="0" borderId="1" xfId="61" applyNumberFormat="1" applyFont="1" applyFill="1" applyBorder="1" applyAlignment="1">
      <alignment horizontal="center"/>
    </xf>
    <xf numFmtId="0" fontId="21" fillId="0" borderId="0" xfId="0" applyFont="1" applyBorder="1" applyAlignment="1" applyProtection="1">
      <alignment horizontal="right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10" xfId="0" applyFont="1" applyBorder="1" applyAlignment="1" applyProtection="1">
      <alignment horizontal="center" wrapText="1"/>
      <protection locked="0"/>
    </xf>
    <xf numFmtId="187" fontId="14" fillId="0" borderId="1" xfId="0" applyNumberFormat="1" applyFont="1" applyBorder="1" applyAlignment="1" applyProtection="1">
      <alignment horizontal="center"/>
    </xf>
    <xf numFmtId="187" fontId="14" fillId="0" borderId="1" xfId="0" applyNumberFormat="1" applyFont="1" applyBorder="1" applyAlignment="1" applyProtection="1">
      <protection locked="0"/>
    </xf>
    <xf numFmtId="187" fontId="21" fillId="0" borderId="1" xfId="0" applyNumberFormat="1" applyFont="1" applyBorder="1" applyAlignment="1" applyProtection="1">
      <alignment horizontal="center"/>
    </xf>
    <xf numFmtId="0" fontId="21" fillId="0" borderId="0" xfId="0" applyFont="1" applyProtection="1">
      <protection locked="0"/>
    </xf>
    <xf numFmtId="0" fontId="31" fillId="0" borderId="0" xfId="0" applyFont="1" applyProtection="1">
      <protection locked="0"/>
    </xf>
    <xf numFmtId="184" fontId="14" fillId="0" borderId="0" xfId="0" applyNumberFormat="1" applyFont="1" applyProtection="1">
      <protection locked="0"/>
    </xf>
    <xf numFmtId="49" fontId="10" fillId="0" borderId="1" xfId="0" applyNumberFormat="1" applyFont="1" applyBorder="1" applyAlignment="1" applyProtection="1">
      <alignment horizontal="center"/>
      <protection locked="0"/>
    </xf>
    <xf numFmtId="49" fontId="32" fillId="0" borderId="1" xfId="0" applyNumberFormat="1" applyFont="1" applyBorder="1" applyAlignment="1" applyProtection="1">
      <alignment horizontal="center"/>
      <protection locked="0"/>
    </xf>
    <xf numFmtId="49" fontId="21" fillId="0" borderId="1" xfId="0" applyNumberFormat="1" applyFont="1" applyBorder="1" applyAlignment="1" applyProtection="1">
      <alignment horizontal="center"/>
      <protection locked="0"/>
    </xf>
    <xf numFmtId="187" fontId="7" fillId="0" borderId="1" xfId="61" applyNumberFormat="1" applyFont="1" applyFill="1" applyBorder="1" applyAlignment="1">
      <alignment horizontal="center" vertical="center"/>
    </xf>
    <xf numFmtId="49" fontId="29" fillId="0" borderId="1" xfId="0" applyNumberFormat="1" applyFont="1" applyBorder="1" applyProtection="1">
      <protection locked="0"/>
    </xf>
    <xf numFmtId="49" fontId="29" fillId="0" borderId="1" xfId="0" applyNumberFormat="1" applyFont="1" applyBorder="1" applyAlignment="1" applyProtection="1">
      <alignment horizontal="center"/>
      <protection locked="0"/>
    </xf>
    <xf numFmtId="0" fontId="30" fillId="0" borderId="1" xfId="0" applyFont="1" applyBorder="1" applyProtection="1">
      <protection locked="0"/>
    </xf>
    <xf numFmtId="187" fontId="33" fillId="0" borderId="1" xfId="61" applyNumberFormat="1" applyFont="1" applyFill="1" applyBorder="1" applyAlignment="1">
      <alignment horizontal="center" vertical="center"/>
    </xf>
    <xf numFmtId="49" fontId="30" fillId="0" borderId="1" xfId="0" applyNumberFormat="1" applyFont="1" applyBorder="1" applyProtection="1">
      <protection locked="0"/>
    </xf>
    <xf numFmtId="3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protection locked="0"/>
    </xf>
    <xf numFmtId="0" fontId="30" fillId="0" borderId="1" xfId="0" applyFont="1" applyBorder="1" applyAlignment="1" applyProtection="1">
      <alignment vertical="center"/>
      <protection locked="0"/>
    </xf>
    <xf numFmtId="181" fontId="0" fillId="0" borderId="1" xfId="61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Border="1" applyProtection="1">
      <protection locked="0"/>
    </xf>
    <xf numFmtId="0" fontId="30" fillId="0" borderId="1" xfId="0" applyFont="1" applyBorder="1" applyAlignment="1" applyProtection="1">
      <alignment horizontal="left" vertical="center"/>
      <protection locked="0"/>
    </xf>
    <xf numFmtId="49" fontId="31" fillId="0" borderId="1" xfId="0" applyNumberFormat="1" applyFont="1" applyBorder="1" applyProtection="1">
      <protection locked="0"/>
    </xf>
    <xf numFmtId="49" fontId="31" fillId="0" borderId="1" xfId="0" applyNumberFormat="1" applyFont="1" applyBorder="1" applyAlignment="1" applyProtection="1">
      <alignment horizontal="center"/>
      <protection locked="0"/>
    </xf>
    <xf numFmtId="187" fontId="21" fillId="0" borderId="1" xfId="0" applyNumberFormat="1" applyFont="1" applyBorder="1" applyAlignment="1" applyProtection="1">
      <alignment horizontal="center" vertical="center"/>
    </xf>
    <xf numFmtId="0" fontId="21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7" fillId="0" borderId="1" xfId="61" applyFont="1" applyFill="1" applyBorder="1" applyAlignment="1">
      <alignment horizontal="left" vertical="center"/>
    </xf>
    <xf numFmtId="0" fontId="14" fillId="0" borderId="1" xfId="0" applyFont="1" applyBorder="1" applyProtection="1">
      <protection locked="0"/>
    </xf>
    <xf numFmtId="187" fontId="0" fillId="0" borderId="1" xfId="61" applyNumberFormat="1" applyFont="1" applyFill="1" applyBorder="1" applyAlignment="1">
      <alignment horizontal="center" vertical="center"/>
    </xf>
    <xf numFmtId="188" fontId="14" fillId="0" borderId="1" xfId="0" applyNumberFormat="1" applyFont="1" applyBorder="1" applyAlignment="1" applyProtection="1">
      <alignment horizontal="center"/>
      <protection locked="0"/>
    </xf>
    <xf numFmtId="0" fontId="7" fillId="0" borderId="1" xfId="61" applyFont="1" applyFill="1" applyBorder="1" applyAlignment="1">
      <alignment horizontal="distributed" vertical="center" indent="2"/>
    </xf>
    <xf numFmtId="184" fontId="14" fillId="0" borderId="0" xfId="0" applyNumberFormat="1" applyFont="1" applyAlignment="1" applyProtection="1">
      <alignment horizontal="center"/>
      <protection locked="0"/>
    </xf>
    <xf numFmtId="187" fontId="14" fillId="0" borderId="1" xfId="0" applyNumberFormat="1" applyFont="1" applyBorder="1" applyAlignment="1" applyProtection="1">
      <alignment horizontal="center" vertical="center"/>
    </xf>
    <xf numFmtId="187" fontId="14" fillId="0" borderId="1" xfId="0" applyNumberFormat="1" applyFont="1" applyBorder="1" applyAlignment="1" applyProtection="1">
      <alignment horizontal="center" vertical="center"/>
      <protection locked="0"/>
    </xf>
    <xf numFmtId="187" fontId="14" fillId="2" borderId="1" xfId="0" applyNumberFormat="1" applyFont="1" applyFill="1" applyBorder="1" applyAlignment="1" applyProtection="1">
      <alignment horizontal="center" vertical="center"/>
    </xf>
    <xf numFmtId="187" fontId="21" fillId="0" borderId="1" xfId="0" applyNumberFormat="1" applyFont="1" applyBorder="1" applyAlignment="1" applyProtection="1">
      <alignment horizontal="center" vertical="center"/>
      <protection locked="0"/>
    </xf>
    <xf numFmtId="187" fontId="14" fillId="0" borderId="1" xfId="0" applyNumberFormat="1" applyFont="1" applyBorder="1" applyProtection="1">
      <protection locked="0"/>
    </xf>
    <xf numFmtId="187" fontId="21" fillId="0" borderId="1" xfId="0" applyNumberFormat="1" applyFont="1" applyBorder="1" applyProtection="1">
      <protection locked="0"/>
    </xf>
    <xf numFmtId="187" fontId="31" fillId="0" borderId="1" xfId="0" applyNumberFormat="1" applyFont="1" applyBorder="1" applyAlignment="1" applyProtection="1">
      <alignment horizontal="center"/>
      <protection locked="0"/>
    </xf>
    <xf numFmtId="187" fontId="7" fillId="0" borderId="1" xfId="61" applyNumberFormat="1" applyFont="1" applyFill="1" applyBorder="1">
      <alignment vertical="center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34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8" fillId="0" borderId="0" xfId="0" applyFont="1" applyProtection="1"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_陇川县2015年预算草案附表(祁)" xfId="50"/>
    <cellStyle name="常规_2007年云南省向人大报送政府收支预算表格式编制过程表 2" xfId="51"/>
    <cellStyle name="常规_2007年云南省向人大报送政府收支预算表格式编制过程表 2 2 3" xfId="52"/>
    <cellStyle name="常规 10 2_报预算局：2016年云南省及省本级1-7月社保基金预算执行情况表（0823）" xfId="53"/>
    <cellStyle name="常规 2 4 2 2 2" xfId="54"/>
    <cellStyle name="常规 10" xfId="55"/>
    <cellStyle name="常规 10 2 2 2" xfId="56"/>
    <cellStyle name="常规 11 3" xfId="57"/>
    <cellStyle name="常规 2" xfId="58"/>
    <cellStyle name="常规 2 4" xfId="59"/>
    <cellStyle name="常规_2004年基金预算(二稿)" xfId="60"/>
    <cellStyle name="常规_2007年云南省向人大报送政府收支预算表格式编制过程表" xfId="61"/>
    <cellStyle name="千位分隔 2" xfId="62"/>
    <cellStyle name="Normal" xfId="6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zoomScaleSheetLayoutView="60" workbookViewId="0">
      <selection activeCell="A1" sqref="A1"/>
    </sheetView>
  </sheetViews>
  <sheetFormatPr defaultColWidth="9" defaultRowHeight="15.75" outlineLevelRow="5" outlineLevelCol="1"/>
  <sheetData>
    <row r="2" spans="1:2">
      <c r="A2" t="s">
        <v>0</v>
      </c>
      <c r="B2" t="s">
        <v>1</v>
      </c>
    </row>
    <row r="3" spans="1:2">
      <c r="A3" t="s">
        <v>2</v>
      </c>
      <c r="B3">
        <v>100</v>
      </c>
    </row>
    <row r="4" spans="1:2">
      <c r="A4" t="s">
        <v>3</v>
      </c>
      <c r="B4">
        <v>4</v>
      </c>
    </row>
    <row r="5" spans="1:2">
      <c r="A5" t="s">
        <v>4</v>
      </c>
      <c r="B5">
        <v>109</v>
      </c>
    </row>
    <row r="6" spans="1:2">
      <c r="A6" t="s">
        <v>5</v>
      </c>
      <c r="B6">
        <v>4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SheetLayoutView="60" workbookViewId="0">
      <selection activeCell="A13" sqref="A13:M13"/>
    </sheetView>
  </sheetViews>
  <sheetFormatPr defaultColWidth="8.8" defaultRowHeight="15.75"/>
  <cols>
    <col min="1" max="9" width="9" style="213"/>
    <col min="10" max="10" width="10.5" style="213" customWidth="1"/>
    <col min="11" max="11" width="9" style="213"/>
    <col min="12" max="12" width="11.25" style="213" customWidth="1"/>
    <col min="13" max="32" width="9" style="213"/>
    <col min="33" max="16384" width="8.8" style="213"/>
  </cols>
  <sheetData>
    <row r="1" ht="18.75" spans="1:13">
      <c r="A1" s="214" t="s">
        <v>6</v>
      </c>
      <c r="B1" s="214"/>
      <c r="C1" s="96"/>
      <c r="D1" s="96"/>
      <c r="E1" s="96"/>
      <c r="F1" s="96"/>
      <c r="G1" s="96"/>
      <c r="H1" s="96"/>
      <c r="I1" s="96"/>
      <c r="J1" s="96"/>
      <c r="K1" s="96"/>
      <c r="L1" s="221"/>
      <c r="M1" s="96"/>
    </row>
    <row r="2" ht="18.75" spans="1:1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221"/>
      <c r="M2" s="96"/>
    </row>
    <row r="3" spans="1:1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M3" s="96"/>
    </row>
    <row r="4" spans="1:13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13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3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</row>
    <row r="7" spans="1:13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1:13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ht="33" spans="1:13">
      <c r="A9" s="215" t="s">
        <v>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</row>
    <row r="10" ht="27" spans="1:13">
      <c r="A10" s="96"/>
      <c r="B10" s="217"/>
      <c r="C10" s="217"/>
      <c r="D10" s="217"/>
      <c r="E10" s="217"/>
      <c r="F10" s="217"/>
      <c r="G10" s="217"/>
      <c r="H10" s="217"/>
      <c r="I10" s="217"/>
      <c r="J10" s="96"/>
      <c r="K10" s="96"/>
      <c r="L10" s="96"/>
      <c r="M10" s="96"/>
    </row>
    <row r="11" ht="27" customHeight="1" spans="1:13">
      <c r="A11" s="218" t="s">
        <v>8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</row>
    <row r="12" ht="27" spans="1:13">
      <c r="A12" s="96"/>
      <c r="B12" s="217"/>
      <c r="C12" s="217"/>
      <c r="D12" s="217"/>
      <c r="E12" s="217"/>
      <c r="F12" s="217"/>
      <c r="G12" s="217"/>
      <c r="H12" s="217"/>
      <c r="I12" s="217"/>
      <c r="J12" s="96"/>
      <c r="K12" s="96"/>
      <c r="L12" s="96"/>
      <c r="M12" s="96"/>
    </row>
    <row r="13" ht="27" customHeight="1" spans="1:13">
      <c r="A13" s="218" t="s">
        <v>9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</row>
    <row r="14" ht="27" spans="1:13">
      <c r="A14" s="96"/>
      <c r="B14" s="217"/>
      <c r="C14" s="217"/>
      <c r="D14" s="217"/>
      <c r="E14" s="217"/>
      <c r="F14" s="217"/>
      <c r="G14" s="217"/>
      <c r="H14" s="217"/>
      <c r="I14" s="217"/>
      <c r="J14" s="96"/>
      <c r="K14" s="96"/>
      <c r="L14" s="96"/>
      <c r="M14" s="96"/>
    </row>
    <row r="15" ht="35.25" customHeight="1" spans="1:13">
      <c r="A15" s="218" t="s">
        <v>10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</row>
    <row r="16" ht="20.25" spans="1:13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</row>
    <row r="17" ht="20.25" spans="1:13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</row>
    <row r="18" ht="20.25" spans="1:13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</row>
  </sheetData>
  <mergeCells count="7">
    <mergeCell ref="A1:B1"/>
    <mergeCell ref="A9:M9"/>
    <mergeCell ref="A11:M11"/>
    <mergeCell ref="A13:M13"/>
    <mergeCell ref="A15:M15"/>
    <mergeCell ref="A16:M16"/>
    <mergeCell ref="A18:M18"/>
  </mergeCells>
  <pageMargins left="0.75" right="0.75" top="1" bottom="0.79" header="0.5" footer="0.43"/>
  <pageSetup paperSize="9" orientation="landscape" horizontalDpi="180" verticalDpi="18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showZeros="0" tabSelected="1" zoomScaleSheetLayoutView="60" topLeftCell="A3" workbookViewId="0">
      <selection activeCell="L8" sqref="L8"/>
    </sheetView>
  </sheetViews>
  <sheetFormatPr defaultColWidth="8.8" defaultRowHeight="14.25"/>
  <cols>
    <col min="1" max="1" width="4.75" style="96" customWidth="1"/>
    <col min="2" max="2" width="5.125" style="149" customWidth="1"/>
    <col min="3" max="3" width="30.875" style="96" customWidth="1"/>
    <col min="4" max="4" width="14.625" style="96" customWidth="1"/>
    <col min="5" max="5" width="15.375" style="96" customWidth="1"/>
    <col min="6" max="6" width="12.75" style="178" customWidth="1"/>
    <col min="7" max="7" width="12.25" style="96" customWidth="1"/>
    <col min="8" max="8" width="12.875" style="178" customWidth="1"/>
    <col min="9" max="9" width="11.125" style="96" customWidth="1"/>
    <col min="10" max="28" width="9" style="96"/>
    <col min="29" max="16384" width="8.8" style="96"/>
  </cols>
  <sheetData>
    <row r="1" ht="21" customHeight="1" spans="1:9">
      <c r="A1" s="102" t="s">
        <v>11</v>
      </c>
      <c r="B1" s="102"/>
      <c r="C1" s="102"/>
      <c r="D1" s="102"/>
      <c r="E1" s="102"/>
      <c r="F1" s="102"/>
      <c r="G1" s="102"/>
      <c r="H1" s="102"/>
      <c r="I1" s="102"/>
    </row>
    <row r="2" ht="15" customHeight="1" spans="1:9">
      <c r="A2" s="149"/>
      <c r="C2" s="149"/>
      <c r="D2" s="149"/>
      <c r="E2" s="149"/>
      <c r="F2" s="204"/>
      <c r="G2" s="149"/>
      <c r="H2" s="170" t="s">
        <v>12</v>
      </c>
      <c r="I2" s="170"/>
    </row>
    <row r="3" s="96" customFormat="1" ht="15" customHeight="1" spans="1:9">
      <c r="A3" s="152" t="s">
        <v>13</v>
      </c>
      <c r="B3" s="152"/>
      <c r="C3" s="152"/>
      <c r="D3" s="72" t="s">
        <v>14</v>
      </c>
      <c r="E3" s="73" t="s">
        <v>15</v>
      </c>
      <c r="F3" s="74" t="s">
        <v>16</v>
      </c>
      <c r="G3" s="73" t="s">
        <v>17</v>
      </c>
      <c r="H3" s="74" t="s">
        <v>18</v>
      </c>
      <c r="I3" s="151" t="s">
        <v>19</v>
      </c>
    </row>
    <row r="4" s="96" customFormat="1" ht="18" customHeight="1" spans="1:9">
      <c r="A4" s="179" t="s">
        <v>20</v>
      </c>
      <c r="B4" s="179" t="s">
        <v>21</v>
      </c>
      <c r="C4" s="152" t="s">
        <v>22</v>
      </c>
      <c r="D4" s="72"/>
      <c r="E4" s="76"/>
      <c r="F4" s="77"/>
      <c r="G4" s="76"/>
      <c r="H4" s="77"/>
      <c r="I4" s="151"/>
    </row>
    <row r="5" s="176" customFormat="1" ht="16.5" customHeight="1" spans="1:9">
      <c r="A5" s="180" t="s">
        <v>23</v>
      </c>
      <c r="B5" s="181"/>
      <c r="C5" s="152" t="s">
        <v>24</v>
      </c>
      <c r="D5" s="182">
        <f>SUM(D6:D21)</f>
        <v>38996</v>
      </c>
      <c r="E5" s="182">
        <f>SUM(E6:E21)</f>
        <v>-2160</v>
      </c>
      <c r="F5" s="196">
        <f>E5/D5*100</f>
        <v>-5.53902964406606</v>
      </c>
      <c r="G5" s="182">
        <f>SUM(G6:G21)</f>
        <v>25398</v>
      </c>
      <c r="H5" s="196">
        <f>E5/G5*100</f>
        <v>-8.50460666194189</v>
      </c>
      <c r="I5" s="208"/>
    </row>
    <row r="6" ht="15.75" spans="1:9">
      <c r="A6" s="183"/>
      <c r="B6" s="184" t="s">
        <v>25</v>
      </c>
      <c r="C6" s="185" t="s">
        <v>26</v>
      </c>
      <c r="D6" s="186">
        <v>14479</v>
      </c>
      <c r="E6" s="201">
        <v>-10865</v>
      </c>
      <c r="F6" s="205">
        <f t="shared" ref="F6:F41" si="0">E6/D6*100</f>
        <v>-75.0397126873403</v>
      </c>
      <c r="G6" s="201">
        <v>12110</v>
      </c>
      <c r="H6" s="205">
        <f t="shared" ref="H6:H41" si="1">E6/G6*100</f>
        <v>-89.719240297275</v>
      </c>
      <c r="I6" s="209"/>
    </row>
    <row r="7" ht="15.75" spans="1:9">
      <c r="A7" s="183"/>
      <c r="B7" s="184" t="s">
        <v>27</v>
      </c>
      <c r="C7" s="185" t="s">
        <v>28</v>
      </c>
      <c r="D7" s="186"/>
      <c r="E7" s="201"/>
      <c r="F7" s="205"/>
      <c r="G7" s="201"/>
      <c r="H7" s="205"/>
      <c r="I7" s="209"/>
    </row>
    <row r="8" ht="15.75" spans="1:9">
      <c r="A8" s="183"/>
      <c r="B8" s="184" t="s">
        <v>29</v>
      </c>
      <c r="C8" s="187" t="s">
        <v>30</v>
      </c>
      <c r="D8" s="188">
        <v>1573</v>
      </c>
      <c r="E8" s="201">
        <v>121</v>
      </c>
      <c r="F8" s="205">
        <f t="shared" si="0"/>
        <v>7.69230769230769</v>
      </c>
      <c r="G8" s="201">
        <v>701</v>
      </c>
      <c r="H8" s="205">
        <f t="shared" si="1"/>
        <v>17.2610556348074</v>
      </c>
      <c r="I8" s="209"/>
    </row>
    <row r="9" ht="15.75" spans="1:9">
      <c r="A9" s="183"/>
      <c r="B9" s="184" t="s">
        <v>31</v>
      </c>
      <c r="C9" s="185" t="s">
        <v>32</v>
      </c>
      <c r="D9" s="186">
        <v>650</v>
      </c>
      <c r="E9" s="201">
        <v>389</v>
      </c>
      <c r="F9" s="205">
        <f t="shared" si="0"/>
        <v>59.8461538461538</v>
      </c>
      <c r="G9" s="201">
        <v>278</v>
      </c>
      <c r="H9" s="205">
        <f t="shared" si="1"/>
        <v>139.928057553957</v>
      </c>
      <c r="I9" s="209"/>
    </row>
    <row r="10" ht="15.75" spans="1:9">
      <c r="A10" s="183"/>
      <c r="B10" s="184" t="s">
        <v>33</v>
      </c>
      <c r="C10" s="185" t="s">
        <v>34</v>
      </c>
      <c r="D10" s="186">
        <v>71</v>
      </c>
      <c r="E10" s="201">
        <v>18</v>
      </c>
      <c r="F10" s="205">
        <f t="shared" si="0"/>
        <v>25.3521126760563</v>
      </c>
      <c r="G10" s="201">
        <v>51</v>
      </c>
      <c r="H10" s="205">
        <f t="shared" si="1"/>
        <v>35.2941176470588</v>
      </c>
      <c r="I10" s="209"/>
    </row>
    <row r="11" ht="15.75" spans="1:9">
      <c r="A11" s="183"/>
      <c r="B11" s="184" t="s">
        <v>35</v>
      </c>
      <c r="C11" s="185" t="s">
        <v>36</v>
      </c>
      <c r="D11" s="186">
        <v>2044</v>
      </c>
      <c r="E11" s="201">
        <v>775</v>
      </c>
      <c r="F11" s="205">
        <f t="shared" si="0"/>
        <v>37.9158512720157</v>
      </c>
      <c r="G11" s="201">
        <v>1533</v>
      </c>
      <c r="H11" s="205">
        <f t="shared" si="1"/>
        <v>50.5544683626875</v>
      </c>
      <c r="I11" s="209"/>
    </row>
    <row r="12" ht="15.75" spans="1:9">
      <c r="A12" s="183"/>
      <c r="B12" s="184" t="s">
        <v>37</v>
      </c>
      <c r="C12" s="185" t="s">
        <v>38</v>
      </c>
      <c r="D12" s="186">
        <v>2050</v>
      </c>
      <c r="E12" s="201">
        <v>1244</v>
      </c>
      <c r="F12" s="205">
        <f t="shared" si="0"/>
        <v>60.6829268292683</v>
      </c>
      <c r="G12" s="201">
        <v>1117</v>
      </c>
      <c r="H12" s="205">
        <f t="shared" si="1"/>
        <v>111.369740376007</v>
      </c>
      <c r="I12" s="209"/>
    </row>
    <row r="13" ht="15.75" spans="1:9">
      <c r="A13" s="183"/>
      <c r="B13" s="184" t="s">
        <v>39</v>
      </c>
      <c r="C13" s="185" t="s">
        <v>40</v>
      </c>
      <c r="D13" s="186">
        <v>1701</v>
      </c>
      <c r="E13" s="201">
        <v>683</v>
      </c>
      <c r="F13" s="205">
        <f t="shared" si="0"/>
        <v>40.1528512639624</v>
      </c>
      <c r="G13" s="201">
        <v>905</v>
      </c>
      <c r="H13" s="205">
        <f t="shared" si="1"/>
        <v>75.4696132596685</v>
      </c>
      <c r="I13" s="209"/>
    </row>
    <row r="14" ht="15.75" spans="1:9">
      <c r="A14" s="183"/>
      <c r="B14" s="184" t="s">
        <v>41</v>
      </c>
      <c r="C14" s="187" t="s">
        <v>42</v>
      </c>
      <c r="D14" s="186">
        <v>4210</v>
      </c>
      <c r="E14" s="201">
        <v>2088</v>
      </c>
      <c r="F14" s="205">
        <f t="shared" si="0"/>
        <v>49.5961995249406</v>
      </c>
      <c r="G14" s="201">
        <v>2224</v>
      </c>
      <c r="H14" s="205">
        <f t="shared" si="1"/>
        <v>93.8848920863309</v>
      </c>
      <c r="I14" s="209"/>
    </row>
    <row r="15" ht="15.75" spans="1:9">
      <c r="A15" s="183"/>
      <c r="B15" s="184" t="s">
        <v>43</v>
      </c>
      <c r="C15" s="185" t="s">
        <v>44</v>
      </c>
      <c r="D15" s="186">
        <v>3150</v>
      </c>
      <c r="E15" s="201">
        <v>1043</v>
      </c>
      <c r="F15" s="205">
        <f t="shared" si="0"/>
        <v>33.1111111111111</v>
      </c>
      <c r="G15" s="201">
        <v>2344</v>
      </c>
      <c r="H15" s="205">
        <f t="shared" si="1"/>
        <v>44.4965870307167</v>
      </c>
      <c r="I15" s="209"/>
    </row>
    <row r="16" ht="15.75" spans="1:9">
      <c r="A16" s="183"/>
      <c r="B16" s="184" t="s">
        <v>45</v>
      </c>
      <c r="C16" s="185" t="s">
        <v>46</v>
      </c>
      <c r="D16" s="186">
        <v>1540</v>
      </c>
      <c r="E16" s="201">
        <v>732</v>
      </c>
      <c r="F16" s="205">
        <f t="shared" si="0"/>
        <v>47.5324675324675</v>
      </c>
      <c r="G16" s="201">
        <v>792</v>
      </c>
      <c r="H16" s="205">
        <f t="shared" si="1"/>
        <v>92.4242424242424</v>
      </c>
      <c r="I16" s="209"/>
    </row>
    <row r="17" ht="15.75" spans="1:9">
      <c r="A17" s="183"/>
      <c r="B17" s="184" t="s">
        <v>47</v>
      </c>
      <c r="C17" s="185" t="s">
        <v>48</v>
      </c>
      <c r="D17" s="186">
        <v>343</v>
      </c>
      <c r="E17" s="201"/>
      <c r="F17" s="205">
        <f t="shared" si="0"/>
        <v>0</v>
      </c>
      <c r="G17" s="201"/>
      <c r="H17" s="205"/>
      <c r="I17" s="209"/>
    </row>
    <row r="18" ht="15.75" spans="1:9">
      <c r="A18" s="183"/>
      <c r="B18" s="184" t="s">
        <v>49</v>
      </c>
      <c r="C18" s="185" t="s">
        <v>50</v>
      </c>
      <c r="D18" s="186">
        <v>6534</v>
      </c>
      <c r="E18" s="201">
        <v>1454</v>
      </c>
      <c r="F18" s="205">
        <f t="shared" si="0"/>
        <v>22.2528313437404</v>
      </c>
      <c r="G18" s="201">
        <v>3137</v>
      </c>
      <c r="H18" s="205">
        <f t="shared" si="1"/>
        <v>46.350015938795</v>
      </c>
      <c r="I18" s="209"/>
    </row>
    <row r="19" ht="15.75" spans="1:9">
      <c r="A19" s="183"/>
      <c r="B19" s="184" t="s">
        <v>51</v>
      </c>
      <c r="C19" s="185" t="s">
        <v>52</v>
      </c>
      <c r="D19" s="186">
        <v>574</v>
      </c>
      <c r="E19" s="201">
        <v>131</v>
      </c>
      <c r="F19" s="205">
        <f t="shared" si="0"/>
        <v>22.8222996515679</v>
      </c>
      <c r="G19" s="201">
        <v>192</v>
      </c>
      <c r="H19" s="205">
        <f t="shared" si="1"/>
        <v>68.2291666666667</v>
      </c>
      <c r="I19" s="209"/>
    </row>
    <row r="20" customFormat="1" ht="15.75" spans="1:9">
      <c r="A20" s="183"/>
      <c r="B20" s="184" t="s">
        <v>53</v>
      </c>
      <c r="C20" s="185" t="s">
        <v>54</v>
      </c>
      <c r="D20" s="186">
        <v>77</v>
      </c>
      <c r="E20" s="201">
        <v>27</v>
      </c>
      <c r="F20" s="205">
        <f t="shared" si="0"/>
        <v>35.0649350649351</v>
      </c>
      <c r="G20" s="201">
        <v>14</v>
      </c>
      <c r="H20" s="205">
        <f t="shared" si="1"/>
        <v>192.857142857143</v>
      </c>
      <c r="I20" s="209"/>
    </row>
    <row r="21" customFormat="1" ht="15.75" spans="1:9">
      <c r="A21" s="183"/>
      <c r="B21" s="184" t="s">
        <v>55</v>
      </c>
      <c r="C21" s="185" t="s">
        <v>56</v>
      </c>
      <c r="D21" s="186"/>
      <c r="E21" s="201"/>
      <c r="F21" s="205"/>
      <c r="G21" s="206"/>
      <c r="H21" s="205"/>
      <c r="I21" s="209"/>
    </row>
    <row r="22" s="176" customFormat="1" ht="15.75" spans="1:9">
      <c r="A22" s="180" t="s">
        <v>57</v>
      </c>
      <c r="B22" s="180"/>
      <c r="C22" s="189" t="s">
        <v>58</v>
      </c>
      <c r="D22" s="182">
        <f>SUM(D23:D30)</f>
        <v>19158</v>
      </c>
      <c r="E22" s="182">
        <f>SUM(E23:E30)</f>
        <v>6416</v>
      </c>
      <c r="F22" s="196">
        <f t="shared" si="0"/>
        <v>33.4899258795281</v>
      </c>
      <c r="G22" s="182">
        <f>SUM(G23:G30)</f>
        <v>31362</v>
      </c>
      <c r="H22" s="196">
        <f t="shared" si="1"/>
        <v>20.4578789618009</v>
      </c>
      <c r="I22" s="210"/>
    </row>
    <row r="23" ht="15.75" spans="1:9">
      <c r="A23" s="183"/>
      <c r="B23" s="184" t="s">
        <v>59</v>
      </c>
      <c r="C23" s="190" t="s">
        <v>60</v>
      </c>
      <c r="D23" s="186">
        <v>2297</v>
      </c>
      <c r="E23" s="205">
        <v>624</v>
      </c>
      <c r="F23" s="205">
        <f t="shared" si="0"/>
        <v>27.165868524162</v>
      </c>
      <c r="G23" s="205">
        <v>1273</v>
      </c>
      <c r="H23" s="205">
        <f t="shared" si="1"/>
        <v>49.0180675569521</v>
      </c>
      <c r="I23" s="159"/>
    </row>
    <row r="24" ht="15.75" spans="1:9">
      <c r="A24" s="183"/>
      <c r="B24" s="184" t="s">
        <v>29</v>
      </c>
      <c r="C24" s="190" t="s">
        <v>61</v>
      </c>
      <c r="D24" s="191">
        <v>4049</v>
      </c>
      <c r="E24" s="205">
        <v>176</v>
      </c>
      <c r="F24" s="205">
        <f t="shared" si="0"/>
        <v>4.34675228451469</v>
      </c>
      <c r="G24" s="206">
        <v>1206</v>
      </c>
      <c r="H24" s="205">
        <f t="shared" si="1"/>
        <v>14.5936981757877</v>
      </c>
      <c r="I24" s="209"/>
    </row>
    <row r="25" ht="15.75" spans="1:9">
      <c r="A25" s="183"/>
      <c r="B25" s="184" t="s">
        <v>62</v>
      </c>
      <c r="C25" s="190" t="s">
        <v>63</v>
      </c>
      <c r="D25" s="191">
        <v>5275</v>
      </c>
      <c r="E25" s="205">
        <v>1200</v>
      </c>
      <c r="F25" s="205">
        <f t="shared" si="0"/>
        <v>22.7488151658768</v>
      </c>
      <c r="G25" s="205">
        <v>2591</v>
      </c>
      <c r="H25" s="205">
        <f t="shared" si="1"/>
        <v>46.3141644152837</v>
      </c>
      <c r="I25" s="209"/>
    </row>
    <row r="26" ht="15.75" spans="1:9">
      <c r="A26" s="183"/>
      <c r="B26" s="184" t="s">
        <v>31</v>
      </c>
      <c r="C26" s="190" t="s">
        <v>64</v>
      </c>
      <c r="D26" s="186"/>
      <c r="E26" s="205"/>
      <c r="F26" s="205"/>
      <c r="G26" s="205"/>
      <c r="H26" s="205"/>
      <c r="I26" s="209"/>
    </row>
    <row r="27" ht="15.75" spans="1:9">
      <c r="A27" s="183"/>
      <c r="B27" s="184" t="s">
        <v>33</v>
      </c>
      <c r="C27" s="190" t="s">
        <v>65</v>
      </c>
      <c r="D27" s="191">
        <v>4475</v>
      </c>
      <c r="E27" s="205">
        <v>3391</v>
      </c>
      <c r="F27" s="205">
        <f t="shared" si="0"/>
        <v>75.7765363128492</v>
      </c>
      <c r="G27" s="207">
        <v>25636</v>
      </c>
      <c r="H27" s="205">
        <f t="shared" si="1"/>
        <v>13.2274925885474</v>
      </c>
      <c r="I27" s="159"/>
    </row>
    <row r="28" ht="15.75" spans="1:9">
      <c r="A28" s="183"/>
      <c r="B28" s="184" t="s">
        <v>66</v>
      </c>
      <c r="C28" s="190" t="s">
        <v>67</v>
      </c>
      <c r="D28" s="191">
        <v>10</v>
      </c>
      <c r="E28" s="205"/>
      <c r="F28" s="205">
        <f t="shared" si="0"/>
        <v>0</v>
      </c>
      <c r="G28" s="207">
        <v>10</v>
      </c>
      <c r="H28" s="205">
        <f t="shared" si="1"/>
        <v>0</v>
      </c>
      <c r="I28" s="159"/>
    </row>
    <row r="29" ht="15.75" spans="1:9">
      <c r="A29" s="183"/>
      <c r="B29" s="184" t="s">
        <v>35</v>
      </c>
      <c r="C29" s="190" t="s">
        <v>68</v>
      </c>
      <c r="D29" s="191">
        <v>1000</v>
      </c>
      <c r="E29" s="205">
        <v>210</v>
      </c>
      <c r="F29" s="205">
        <f t="shared" si="0"/>
        <v>21</v>
      </c>
      <c r="G29" s="207">
        <v>551</v>
      </c>
      <c r="H29" s="205">
        <f t="shared" si="1"/>
        <v>38.1125226860254</v>
      </c>
      <c r="I29" s="159"/>
    </row>
    <row r="30" ht="15.75" spans="1:9">
      <c r="A30" s="192"/>
      <c r="B30" s="184" t="s">
        <v>69</v>
      </c>
      <c r="C30" s="193" t="s">
        <v>70</v>
      </c>
      <c r="D30" s="191">
        <v>2052</v>
      </c>
      <c r="E30" s="205">
        <v>815</v>
      </c>
      <c r="F30" s="205">
        <f t="shared" si="0"/>
        <v>39.7173489278752</v>
      </c>
      <c r="G30" s="206">
        <v>95</v>
      </c>
      <c r="H30" s="205">
        <f t="shared" si="1"/>
        <v>857.894736842105</v>
      </c>
      <c r="I30" s="159"/>
    </row>
    <row r="31" s="177" customFormat="1" ht="15.75" spans="1:9">
      <c r="A31" s="194"/>
      <c r="B31" s="195"/>
      <c r="C31" s="152" t="s">
        <v>71</v>
      </c>
      <c r="D31" s="196">
        <f>D5+D22</f>
        <v>58154</v>
      </c>
      <c r="E31" s="196">
        <f>E5+E22</f>
        <v>4256</v>
      </c>
      <c r="F31" s="196">
        <f t="shared" si="0"/>
        <v>7.31849915740964</v>
      </c>
      <c r="G31" s="196">
        <f>G5+G22</f>
        <v>56760</v>
      </c>
      <c r="H31" s="196">
        <f t="shared" si="1"/>
        <v>7.49823819591261</v>
      </c>
      <c r="I31" s="211"/>
    </row>
    <row r="32" s="177" customFormat="1" ht="15.75" spans="1:9">
      <c r="A32" s="194"/>
      <c r="B32" s="195"/>
      <c r="C32" s="152"/>
      <c r="D32" s="196"/>
      <c r="E32" s="196"/>
      <c r="F32" s="196"/>
      <c r="G32" s="196"/>
      <c r="H32" s="196"/>
      <c r="I32" s="211"/>
    </row>
    <row r="33" ht="15.75" spans="1:9">
      <c r="A33" s="197">
        <v>110</v>
      </c>
      <c r="B33" s="198"/>
      <c r="C33" s="199" t="s">
        <v>72</v>
      </c>
      <c r="D33" s="182">
        <f>SUM(D34:D40)</f>
        <v>500709</v>
      </c>
      <c r="E33" s="182">
        <f>SUM(E34:E40)</f>
        <v>299719</v>
      </c>
      <c r="F33" s="196">
        <f>E33/D33*100</f>
        <v>59.8589200513672</v>
      </c>
      <c r="G33" s="182">
        <f>SUM(G34:G40)</f>
        <v>189872</v>
      </c>
      <c r="H33" s="196">
        <f>E33/G33*100</f>
        <v>157.853185303784</v>
      </c>
      <c r="I33" s="209"/>
    </row>
    <row r="34" ht="15.75" spans="1:9">
      <c r="A34" s="200"/>
      <c r="B34" s="184" t="s">
        <v>25</v>
      </c>
      <c r="C34" s="185" t="s">
        <v>73</v>
      </c>
      <c r="D34" s="201">
        <v>11793</v>
      </c>
      <c r="E34" s="206"/>
      <c r="F34" s="205">
        <f t="shared" si="0"/>
        <v>0</v>
      </c>
      <c r="G34" s="206"/>
      <c r="H34" s="205"/>
      <c r="I34" s="209"/>
    </row>
    <row r="35" ht="15.75" spans="1:9">
      <c r="A35" s="200"/>
      <c r="B35" s="184" t="s">
        <v>59</v>
      </c>
      <c r="C35" s="185" t="s">
        <v>74</v>
      </c>
      <c r="D35" s="201">
        <v>137722</v>
      </c>
      <c r="E35" s="206">
        <v>156129</v>
      </c>
      <c r="F35" s="205">
        <f t="shared" si="0"/>
        <v>113.365330157854</v>
      </c>
      <c r="G35" s="206">
        <v>119930</v>
      </c>
      <c r="H35" s="205">
        <f t="shared" si="1"/>
        <v>130.183440340198</v>
      </c>
      <c r="I35" s="209"/>
    </row>
    <row r="36" ht="15.75" spans="1:9">
      <c r="A36" s="200"/>
      <c r="B36" s="184" t="s">
        <v>27</v>
      </c>
      <c r="C36" s="185" t="s">
        <v>75</v>
      </c>
      <c r="D36" s="201">
        <v>54408</v>
      </c>
      <c r="E36" s="206">
        <f>29253-9000</f>
        <v>20253</v>
      </c>
      <c r="F36" s="205">
        <f t="shared" si="0"/>
        <v>37.2243052492281</v>
      </c>
      <c r="G36" s="206">
        <v>39390</v>
      </c>
      <c r="H36" s="205">
        <f t="shared" si="1"/>
        <v>51.4166031987814</v>
      </c>
      <c r="I36" s="209"/>
    </row>
    <row r="37" ht="15.75" spans="1:9">
      <c r="A37" s="200"/>
      <c r="B37" s="184" t="s">
        <v>66</v>
      </c>
      <c r="C37" s="185" t="s">
        <v>76</v>
      </c>
      <c r="D37" s="201">
        <v>114037</v>
      </c>
      <c r="E37" s="206">
        <v>114037</v>
      </c>
      <c r="F37" s="205">
        <f t="shared" si="0"/>
        <v>100</v>
      </c>
      <c r="G37" s="206">
        <v>1338</v>
      </c>
      <c r="H37" s="205">
        <f t="shared" si="1"/>
        <v>8522.9446935725</v>
      </c>
      <c r="I37" s="209"/>
    </row>
    <row r="38" ht="15.75" spans="1:9">
      <c r="A38" s="200"/>
      <c r="B38" s="184" t="s">
        <v>35</v>
      </c>
      <c r="C38" s="185" t="s">
        <v>77</v>
      </c>
      <c r="D38" s="201">
        <v>300</v>
      </c>
      <c r="E38" s="206">
        <v>300</v>
      </c>
      <c r="F38" s="205">
        <f t="shared" si="0"/>
        <v>100</v>
      </c>
      <c r="G38" s="206">
        <v>3514</v>
      </c>
      <c r="H38" s="205">
        <f t="shared" si="1"/>
        <v>8.53727945361411</v>
      </c>
      <c r="I38" s="209"/>
    </row>
    <row r="39" ht="15.75" spans="1:9">
      <c r="A39" s="200"/>
      <c r="B39" s="184" t="s">
        <v>37</v>
      </c>
      <c r="C39" s="185" t="s">
        <v>78</v>
      </c>
      <c r="D39" s="201">
        <v>167129</v>
      </c>
      <c r="E39" s="206"/>
      <c r="F39" s="205">
        <f t="shared" si="0"/>
        <v>0</v>
      </c>
      <c r="G39" s="206"/>
      <c r="H39" s="205"/>
      <c r="I39" s="209"/>
    </row>
    <row r="40" ht="15.75" spans="1:9">
      <c r="A40" s="200"/>
      <c r="B40" s="184" t="s">
        <v>39</v>
      </c>
      <c r="C40" s="185" t="s">
        <v>79</v>
      </c>
      <c r="D40" s="201">
        <f t="shared" ref="D40:G40" si="2">SUM(D41:D42)</f>
        <v>15320</v>
      </c>
      <c r="E40" s="206">
        <f t="shared" si="2"/>
        <v>9000</v>
      </c>
      <c r="F40" s="205">
        <f t="shared" si="0"/>
        <v>58.7467362924282</v>
      </c>
      <c r="G40" s="201">
        <f t="shared" si="2"/>
        <v>25700</v>
      </c>
      <c r="H40" s="205">
        <f>E40/G40*100</f>
        <v>35.0194552529183</v>
      </c>
      <c r="I40" s="209"/>
    </row>
    <row r="41" ht="15.75" spans="1:9">
      <c r="A41" s="200"/>
      <c r="B41" s="184"/>
      <c r="C41" s="185" t="s">
        <v>80</v>
      </c>
      <c r="D41" s="201"/>
      <c r="E41" s="206"/>
      <c r="F41" s="205"/>
      <c r="G41" s="206"/>
      <c r="H41" s="205"/>
      <c r="I41" s="209"/>
    </row>
    <row r="42" ht="15.75" spans="1:9">
      <c r="A42" s="200"/>
      <c r="B42" s="184"/>
      <c r="C42" s="185" t="s">
        <v>81</v>
      </c>
      <c r="D42" s="201">
        <v>15320</v>
      </c>
      <c r="E42" s="206">
        <v>9000</v>
      </c>
      <c r="F42" s="205">
        <f>E42/D42*100</f>
        <v>58.7467362924282</v>
      </c>
      <c r="G42" s="206">
        <v>25700</v>
      </c>
      <c r="H42" s="205">
        <f>E42/G42*100</f>
        <v>35.0194552529183</v>
      </c>
      <c r="I42" s="209"/>
    </row>
    <row r="43" ht="15.75" spans="1:9">
      <c r="A43" s="200"/>
      <c r="B43" s="202"/>
      <c r="C43" s="203" t="s">
        <v>82</v>
      </c>
      <c r="D43" s="182">
        <f>D31+D33</f>
        <v>558863</v>
      </c>
      <c r="E43" s="182">
        <f>E31+E33</f>
        <v>303975</v>
      </c>
      <c r="F43" s="196">
        <f>E43/D43*100</f>
        <v>54.3916845452284</v>
      </c>
      <c r="G43" s="182">
        <f>G31+G33</f>
        <v>246632</v>
      </c>
      <c r="H43" s="196">
        <f>E43/G43*100</f>
        <v>123.250429790133</v>
      </c>
      <c r="I43" s="212"/>
    </row>
  </sheetData>
  <mergeCells count="9">
    <mergeCell ref="A1:I1"/>
    <mergeCell ref="H2:I2"/>
    <mergeCell ref="A3:C3"/>
    <mergeCell ref="D3:D4"/>
    <mergeCell ref="E3:E4"/>
    <mergeCell ref="F3:F4"/>
    <mergeCell ref="G3:G4"/>
    <mergeCell ref="H3:H4"/>
    <mergeCell ref="I3:I4"/>
  </mergeCells>
  <conditionalFormatting sqref="D23:D32">
    <cfRule type="expression" dxfId="0" priority="1" stopIfTrue="1">
      <formula>"len($A:$A)=3"</formula>
    </cfRule>
  </conditionalFormatting>
  <conditionalFormatting sqref="C33 C43">
    <cfRule type="expression" dxfId="0" priority="2" stopIfTrue="1">
      <formula>"len($A:$A)=3"</formula>
    </cfRule>
  </conditionalFormatting>
  <pageMargins left="0.751388888888889" right="0.751388888888889" top="0.786805555555556" bottom="0.904861111111111" header="0.275" footer="0.511805555555556"/>
  <pageSetup paperSize="9" orientation="landscape" useFirstPageNumber="1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Zeros="0" zoomScaleSheetLayoutView="60" workbookViewId="0">
      <pane xSplit="2" ySplit="4" topLeftCell="C20" activePane="bottomRight" state="frozen"/>
      <selection/>
      <selection pane="topRight"/>
      <selection pane="bottomLeft"/>
      <selection pane="bottomRight" activeCell="B43" sqref="B43"/>
    </sheetView>
  </sheetViews>
  <sheetFormatPr defaultColWidth="8.8" defaultRowHeight="15.75" outlineLevelCol="7"/>
  <cols>
    <col min="1" max="1" width="7.5" style="144" customWidth="1"/>
    <col min="2" max="2" width="38.1" style="96" customWidth="1"/>
    <col min="3" max="3" width="17.9" style="145" customWidth="1"/>
    <col min="4" max="4" width="16.3" style="146" customWidth="1"/>
    <col min="5" max="5" width="9.6" style="145" customWidth="1"/>
    <col min="6" max="6" width="10.375" style="145" customWidth="1"/>
    <col min="7" max="7" width="9.5" style="145" customWidth="1"/>
    <col min="8" max="8" width="11.125" style="96" customWidth="1"/>
    <col min="9" max="18" width="9" style="96"/>
    <col min="19" max="210" width="8.8" style="96"/>
    <col min="211" max="241" width="9" style="96"/>
  </cols>
  <sheetData>
    <row r="1" ht="23" customHeight="1" spans="1:8">
      <c r="A1" s="147" t="s">
        <v>83</v>
      </c>
      <c r="B1" s="102"/>
      <c r="C1" s="102"/>
      <c r="D1" s="102"/>
      <c r="E1" s="102"/>
      <c r="F1" s="102"/>
      <c r="G1" s="102"/>
      <c r="H1" s="102"/>
    </row>
    <row r="2" ht="15" customHeight="1" spans="1:8">
      <c r="A2" s="148"/>
      <c r="B2" s="149"/>
      <c r="C2" s="149"/>
      <c r="D2" s="150"/>
      <c r="E2" s="149"/>
      <c r="F2" s="149"/>
      <c r="G2" s="170" t="s">
        <v>12</v>
      </c>
      <c r="H2" s="170"/>
    </row>
    <row r="3" s="143" customFormat="1" ht="12" customHeight="1" spans="1:8">
      <c r="A3" s="151" t="s">
        <v>13</v>
      </c>
      <c r="B3" s="152"/>
      <c r="C3" s="153" t="s">
        <v>84</v>
      </c>
      <c r="D3" s="154" t="s">
        <v>15</v>
      </c>
      <c r="E3" s="171" t="s">
        <v>16</v>
      </c>
      <c r="F3" s="171" t="s">
        <v>85</v>
      </c>
      <c r="G3" s="171" t="s">
        <v>18</v>
      </c>
      <c r="H3" s="152" t="s">
        <v>19</v>
      </c>
    </row>
    <row r="4" s="143" customFormat="1" ht="19" customHeight="1" spans="1:8">
      <c r="A4" s="155" t="s">
        <v>20</v>
      </c>
      <c r="B4" s="152" t="s">
        <v>86</v>
      </c>
      <c r="C4" s="153"/>
      <c r="D4" s="156"/>
      <c r="E4" s="172"/>
      <c r="F4" s="172"/>
      <c r="G4" s="172"/>
      <c r="H4" s="152"/>
    </row>
    <row r="5" ht="14" customHeight="1" spans="1:8">
      <c r="A5" s="157" t="s">
        <v>87</v>
      </c>
      <c r="B5" s="158" t="s">
        <v>88</v>
      </c>
      <c r="C5" s="159">
        <v>162646</v>
      </c>
      <c r="D5" s="159">
        <v>22792</v>
      </c>
      <c r="E5" s="173">
        <f>D5/C5*100</f>
        <v>14.013255782497</v>
      </c>
      <c r="F5" s="159">
        <v>130825</v>
      </c>
      <c r="G5" s="173">
        <f>D5/F5*100</f>
        <v>17.4217466080642</v>
      </c>
      <c r="H5" s="174"/>
    </row>
    <row r="6" ht="14" customHeight="1" spans="1:8">
      <c r="A6" s="157" t="s">
        <v>89</v>
      </c>
      <c r="B6" s="158" t="s">
        <v>90</v>
      </c>
      <c r="C6" s="159"/>
      <c r="D6" s="159"/>
      <c r="E6" s="173"/>
      <c r="F6" s="159">
        <v>0</v>
      </c>
      <c r="G6" s="173"/>
      <c r="H6" s="174"/>
    </row>
    <row r="7" ht="14" customHeight="1" spans="1:8">
      <c r="A7" s="157" t="s">
        <v>91</v>
      </c>
      <c r="B7" s="158" t="s">
        <v>92</v>
      </c>
      <c r="C7" s="159">
        <v>238</v>
      </c>
      <c r="D7" s="159">
        <v>23</v>
      </c>
      <c r="E7" s="173">
        <f t="shared" ref="E6:E39" si="0">D7/C7*100</f>
        <v>9.66386554621849</v>
      </c>
      <c r="F7" s="159">
        <v>236</v>
      </c>
      <c r="G7" s="173">
        <f t="shared" ref="G6:G39" si="1">D7/F7*100</f>
        <v>9.74576271186441</v>
      </c>
      <c r="H7" s="174"/>
    </row>
    <row r="8" ht="14" customHeight="1" spans="1:8">
      <c r="A8" s="157" t="s">
        <v>93</v>
      </c>
      <c r="B8" s="160" t="s">
        <v>94</v>
      </c>
      <c r="C8" s="159">
        <v>23107</v>
      </c>
      <c r="D8" s="159">
        <v>19982</v>
      </c>
      <c r="E8" s="173">
        <f t="shared" si="0"/>
        <v>86.4759596659021</v>
      </c>
      <c r="F8" s="159">
        <v>8896</v>
      </c>
      <c r="G8" s="173">
        <f t="shared" si="1"/>
        <v>224.617805755396</v>
      </c>
      <c r="H8" s="174"/>
    </row>
    <row r="9" ht="14" customHeight="1" spans="1:8">
      <c r="A9" s="157" t="s">
        <v>95</v>
      </c>
      <c r="B9" s="158" t="s">
        <v>96</v>
      </c>
      <c r="C9" s="159">
        <v>32841</v>
      </c>
      <c r="D9" s="159">
        <v>16227</v>
      </c>
      <c r="E9" s="173">
        <f t="shared" si="0"/>
        <v>49.4107974787613</v>
      </c>
      <c r="F9" s="166">
        <v>12890</v>
      </c>
      <c r="G9" s="173">
        <f t="shared" si="1"/>
        <v>125.88828549263</v>
      </c>
      <c r="H9" s="174"/>
    </row>
    <row r="10" ht="14" customHeight="1" spans="1:8">
      <c r="A10" s="157" t="s">
        <v>97</v>
      </c>
      <c r="B10" s="158" t="s">
        <v>98</v>
      </c>
      <c r="C10" s="159">
        <v>896</v>
      </c>
      <c r="D10" s="159">
        <v>84</v>
      </c>
      <c r="E10" s="173">
        <f t="shared" si="0"/>
        <v>9.375</v>
      </c>
      <c r="F10" s="166">
        <v>78</v>
      </c>
      <c r="G10" s="173">
        <f t="shared" si="1"/>
        <v>107.692307692308</v>
      </c>
      <c r="H10" s="174"/>
    </row>
    <row r="11" ht="14" customHeight="1" spans="1:8">
      <c r="A11" s="157" t="s">
        <v>99</v>
      </c>
      <c r="B11" s="158" t="s">
        <v>100</v>
      </c>
      <c r="C11" s="159">
        <v>4413</v>
      </c>
      <c r="D11" s="159">
        <v>1681</v>
      </c>
      <c r="E11" s="173">
        <f t="shared" si="0"/>
        <v>38.0920009064129</v>
      </c>
      <c r="F11" s="166">
        <v>1562</v>
      </c>
      <c r="G11" s="173">
        <f t="shared" si="1"/>
        <v>107.618437900128</v>
      </c>
      <c r="H11" s="174"/>
    </row>
    <row r="12" ht="14" customHeight="1" spans="1:8">
      <c r="A12" s="157" t="s">
        <v>101</v>
      </c>
      <c r="B12" s="158" t="s">
        <v>102</v>
      </c>
      <c r="C12" s="159">
        <v>38392</v>
      </c>
      <c r="D12" s="159">
        <v>19782</v>
      </c>
      <c r="E12" s="173">
        <f t="shared" si="0"/>
        <v>51.5263596582621</v>
      </c>
      <c r="F12" s="166">
        <v>12989</v>
      </c>
      <c r="G12" s="173">
        <f t="shared" si="1"/>
        <v>152.298098390946</v>
      </c>
      <c r="H12" s="174"/>
    </row>
    <row r="13" ht="14" customHeight="1" spans="1:8">
      <c r="A13" s="157" t="s">
        <v>103</v>
      </c>
      <c r="B13" s="158" t="s">
        <v>104</v>
      </c>
      <c r="C13" s="159">
        <v>126394</v>
      </c>
      <c r="D13" s="159">
        <v>60755</v>
      </c>
      <c r="E13" s="173">
        <f t="shared" si="0"/>
        <v>48.067946263272</v>
      </c>
      <c r="F13" s="166">
        <v>42059</v>
      </c>
      <c r="G13" s="173">
        <f t="shared" si="1"/>
        <v>144.451841460805</v>
      </c>
      <c r="H13" s="174"/>
    </row>
    <row r="14" ht="14" customHeight="1" spans="1:8">
      <c r="A14" s="157" t="s">
        <v>105</v>
      </c>
      <c r="B14" s="158" t="s">
        <v>106</v>
      </c>
      <c r="C14" s="159">
        <v>6676</v>
      </c>
      <c r="D14" s="159">
        <v>2465</v>
      </c>
      <c r="E14" s="173">
        <f t="shared" si="0"/>
        <v>36.9233073696824</v>
      </c>
      <c r="F14" s="166">
        <v>4932</v>
      </c>
      <c r="G14" s="173">
        <f t="shared" si="1"/>
        <v>49.9797242497972</v>
      </c>
      <c r="H14" s="174"/>
    </row>
    <row r="15" ht="14" customHeight="1" spans="1:8">
      <c r="A15" s="157" t="s">
        <v>107</v>
      </c>
      <c r="B15" s="158" t="s">
        <v>108</v>
      </c>
      <c r="C15" s="159">
        <v>33500</v>
      </c>
      <c r="D15" s="159">
        <v>3207</v>
      </c>
      <c r="E15" s="173">
        <f t="shared" si="0"/>
        <v>9.57313432835821</v>
      </c>
      <c r="F15" s="166">
        <v>7162</v>
      </c>
      <c r="G15" s="173">
        <f t="shared" si="1"/>
        <v>44.7779949734711</v>
      </c>
      <c r="H15" s="174"/>
    </row>
    <row r="16" ht="14" customHeight="1" spans="1:8">
      <c r="A16" s="157" t="s">
        <v>109</v>
      </c>
      <c r="B16" s="158" t="s">
        <v>110</v>
      </c>
      <c r="C16" s="159">
        <v>31232</v>
      </c>
      <c r="D16" s="159">
        <v>14669</v>
      </c>
      <c r="E16" s="173">
        <f t="shared" si="0"/>
        <v>46.9678534836066</v>
      </c>
      <c r="F16" s="166">
        <v>9903</v>
      </c>
      <c r="G16" s="173">
        <f t="shared" si="1"/>
        <v>148.126830253459</v>
      </c>
      <c r="H16" s="174"/>
    </row>
    <row r="17" ht="14" customHeight="1" spans="1:8">
      <c r="A17" s="157" t="s">
        <v>111</v>
      </c>
      <c r="B17" s="158" t="s">
        <v>112</v>
      </c>
      <c r="C17" s="159">
        <v>23001</v>
      </c>
      <c r="D17" s="159">
        <v>3535</v>
      </c>
      <c r="E17" s="173">
        <f t="shared" si="0"/>
        <v>15.3688970044781</v>
      </c>
      <c r="F17" s="166">
        <v>4881</v>
      </c>
      <c r="G17" s="173">
        <f t="shared" si="1"/>
        <v>72.4236836713788</v>
      </c>
      <c r="H17" s="174"/>
    </row>
    <row r="18" ht="14" customHeight="1" spans="1:8">
      <c r="A18" s="157" t="s">
        <v>113</v>
      </c>
      <c r="B18" s="161" t="s">
        <v>114</v>
      </c>
      <c r="C18" s="159">
        <v>4283</v>
      </c>
      <c r="D18" s="159">
        <v>50</v>
      </c>
      <c r="E18" s="173">
        <f t="shared" si="0"/>
        <v>1.16740602381508</v>
      </c>
      <c r="F18" s="166">
        <v>126</v>
      </c>
      <c r="G18" s="173">
        <f t="shared" si="1"/>
        <v>39.6825396825397</v>
      </c>
      <c r="H18" s="174"/>
    </row>
    <row r="19" ht="14" customHeight="1" spans="1:8">
      <c r="A19" s="157" t="s">
        <v>115</v>
      </c>
      <c r="B19" s="158" t="s">
        <v>116</v>
      </c>
      <c r="C19" s="159">
        <v>11302</v>
      </c>
      <c r="D19" s="159">
        <v>1923</v>
      </c>
      <c r="E19" s="173">
        <f t="shared" si="0"/>
        <v>17.0146876658998</v>
      </c>
      <c r="F19" s="166">
        <v>3807</v>
      </c>
      <c r="G19" s="173">
        <f t="shared" si="1"/>
        <v>50.5122143420016</v>
      </c>
      <c r="H19" s="174"/>
    </row>
    <row r="20" ht="14" customHeight="1" spans="1:8">
      <c r="A20" s="157" t="s">
        <v>117</v>
      </c>
      <c r="B20" s="161" t="s">
        <v>118</v>
      </c>
      <c r="C20" s="159">
        <v>760</v>
      </c>
      <c r="D20" s="159"/>
      <c r="E20" s="173">
        <f t="shared" si="0"/>
        <v>0</v>
      </c>
      <c r="F20" s="166">
        <v>871</v>
      </c>
      <c r="G20" s="173">
        <f t="shared" si="1"/>
        <v>0</v>
      </c>
      <c r="H20" s="174"/>
    </row>
    <row r="21" ht="14" customHeight="1" spans="1:8">
      <c r="A21" s="157" t="s">
        <v>119</v>
      </c>
      <c r="B21" s="158" t="s">
        <v>120</v>
      </c>
      <c r="C21" s="159">
        <v>1557</v>
      </c>
      <c r="D21" s="159">
        <v>809</v>
      </c>
      <c r="E21" s="173">
        <f t="shared" si="0"/>
        <v>51.9588953114965</v>
      </c>
      <c r="F21" s="166">
        <v>1187</v>
      </c>
      <c r="G21" s="173">
        <f t="shared" si="1"/>
        <v>68.1550126368997</v>
      </c>
      <c r="H21" s="174"/>
    </row>
    <row r="22" ht="14" customHeight="1" spans="1:8">
      <c r="A22" s="157" t="s">
        <v>121</v>
      </c>
      <c r="B22" s="158" t="s">
        <v>122</v>
      </c>
      <c r="C22" s="159">
        <v>16163</v>
      </c>
      <c r="D22" s="159">
        <v>4027</v>
      </c>
      <c r="E22" s="173">
        <f t="shared" si="0"/>
        <v>24.9149291591907</v>
      </c>
      <c r="F22" s="166">
        <v>4152</v>
      </c>
      <c r="G22" s="173">
        <f t="shared" si="1"/>
        <v>96.9894026974952</v>
      </c>
      <c r="H22" s="174"/>
    </row>
    <row r="23" ht="14" customHeight="1" spans="1:8">
      <c r="A23" s="157" t="s">
        <v>123</v>
      </c>
      <c r="B23" s="158" t="s">
        <v>124</v>
      </c>
      <c r="C23" s="159">
        <v>140</v>
      </c>
      <c r="D23" s="159"/>
      <c r="E23" s="173">
        <f t="shared" si="0"/>
        <v>0</v>
      </c>
      <c r="F23" s="166">
        <v>205</v>
      </c>
      <c r="G23" s="173">
        <f t="shared" si="1"/>
        <v>0</v>
      </c>
      <c r="H23" s="174"/>
    </row>
    <row r="24" ht="14" customHeight="1" spans="1:8">
      <c r="A24" s="157" t="s">
        <v>125</v>
      </c>
      <c r="B24" s="158" t="s">
        <v>126</v>
      </c>
      <c r="C24" s="159">
        <v>2159</v>
      </c>
      <c r="D24" s="159">
        <v>987</v>
      </c>
      <c r="E24" s="173">
        <f t="shared" si="0"/>
        <v>45.715609078277</v>
      </c>
      <c r="F24" s="166">
        <v>836</v>
      </c>
      <c r="G24" s="173">
        <f t="shared" si="1"/>
        <v>118.062200956938</v>
      </c>
      <c r="H24" s="174"/>
    </row>
    <row r="25" ht="14" customHeight="1" spans="1:8">
      <c r="A25" s="157" t="s">
        <v>127</v>
      </c>
      <c r="B25" s="158" t="s">
        <v>128</v>
      </c>
      <c r="C25" s="159">
        <v>5400</v>
      </c>
      <c r="D25" s="159"/>
      <c r="E25" s="173">
        <f t="shared" si="0"/>
        <v>0</v>
      </c>
      <c r="F25" s="166">
        <v>0</v>
      </c>
      <c r="G25" s="173"/>
      <c r="H25" s="174"/>
    </row>
    <row r="26" ht="14" customHeight="1" spans="1:8">
      <c r="A26" s="157" t="s">
        <v>129</v>
      </c>
      <c r="B26" s="158" t="s">
        <v>130</v>
      </c>
      <c r="C26" s="159">
        <v>7314</v>
      </c>
      <c r="D26" s="159">
        <v>3058</v>
      </c>
      <c r="E26" s="173">
        <f t="shared" si="0"/>
        <v>41.8102269619907</v>
      </c>
      <c r="F26" s="166">
        <v>130</v>
      </c>
      <c r="G26" s="173">
        <f t="shared" si="1"/>
        <v>2352.30769230769</v>
      </c>
      <c r="H26" s="174"/>
    </row>
    <row r="27" ht="14" customHeight="1" spans="1:8">
      <c r="A27" s="157" t="s">
        <v>131</v>
      </c>
      <c r="B27" s="158" t="s">
        <v>132</v>
      </c>
      <c r="C27" s="159">
        <v>3995</v>
      </c>
      <c r="D27" s="159">
        <v>2878</v>
      </c>
      <c r="E27" s="173">
        <f t="shared" si="0"/>
        <v>72.0400500625782</v>
      </c>
      <c r="F27" s="166">
        <v>2900</v>
      </c>
      <c r="G27" s="173">
        <f t="shared" si="1"/>
        <v>99.2413793103448</v>
      </c>
      <c r="H27" s="174"/>
    </row>
    <row r="28" ht="14" customHeight="1" spans="1:8">
      <c r="A28" s="157" t="s">
        <v>133</v>
      </c>
      <c r="B28" s="158" t="s">
        <v>134</v>
      </c>
      <c r="C28" s="159">
        <v>51</v>
      </c>
      <c r="D28" s="159">
        <v>1</v>
      </c>
      <c r="E28" s="173">
        <f t="shared" si="0"/>
        <v>1.96078431372549</v>
      </c>
      <c r="F28" s="159">
        <v>2</v>
      </c>
      <c r="G28" s="173"/>
      <c r="H28" s="174"/>
    </row>
    <row r="29" s="96" customFormat="1" ht="14" customHeight="1" spans="1:8">
      <c r="A29" s="162"/>
      <c r="B29" s="163" t="s">
        <v>135</v>
      </c>
      <c r="C29" s="164">
        <f>SUM(C5:C28)</f>
        <v>536460</v>
      </c>
      <c r="D29" s="164">
        <f>SUM(D5:D28)</f>
        <v>178935</v>
      </c>
      <c r="E29" s="175">
        <f t="shared" si="0"/>
        <v>33.3547701599374</v>
      </c>
      <c r="F29" s="164">
        <f>SUM(F5:F28)</f>
        <v>250629</v>
      </c>
      <c r="G29" s="175">
        <f>D29/F29*100</f>
        <v>71.3943717606502</v>
      </c>
      <c r="H29" s="174"/>
    </row>
    <row r="30" ht="14" customHeight="1" spans="1:8">
      <c r="A30" s="157">
        <v>230</v>
      </c>
      <c r="B30" s="158" t="s">
        <v>136</v>
      </c>
      <c r="C30" s="165">
        <f>SUM(C31:C34)</f>
        <v>7083</v>
      </c>
      <c r="D30" s="165">
        <f t="shared" ref="C30:F30" si="2">SUM(D31:D34)</f>
        <v>0</v>
      </c>
      <c r="E30" s="173">
        <f t="shared" si="0"/>
        <v>0</v>
      </c>
      <c r="F30" s="165">
        <f t="shared" si="2"/>
        <v>0</v>
      </c>
      <c r="G30" s="173"/>
      <c r="H30" s="174"/>
    </row>
    <row r="31" ht="14" customHeight="1" spans="1:8">
      <c r="A31" s="157">
        <v>23002</v>
      </c>
      <c r="B31" s="158" t="s">
        <v>137</v>
      </c>
      <c r="C31" s="165"/>
      <c r="D31" s="166"/>
      <c r="E31" s="173"/>
      <c r="F31" s="166"/>
      <c r="G31" s="173"/>
      <c r="H31" s="174"/>
    </row>
    <row r="32" ht="14" customHeight="1" spans="1:8">
      <c r="A32" s="157">
        <v>23003</v>
      </c>
      <c r="B32" s="158" t="s">
        <v>138</v>
      </c>
      <c r="C32" s="165"/>
      <c r="D32" s="166"/>
      <c r="E32" s="173"/>
      <c r="F32" s="166"/>
      <c r="G32" s="173"/>
      <c r="H32" s="174"/>
    </row>
    <row r="33" ht="14" customHeight="1" spans="1:8">
      <c r="A33" s="157">
        <v>23006</v>
      </c>
      <c r="B33" s="158" t="s">
        <v>139</v>
      </c>
      <c r="C33" s="165">
        <v>7083</v>
      </c>
      <c r="D33" s="166"/>
      <c r="E33" s="173">
        <f>D33/C33*100</f>
        <v>0</v>
      </c>
      <c r="F33" s="166"/>
      <c r="G33" s="173"/>
      <c r="H33" s="174"/>
    </row>
    <row r="34" ht="14" customHeight="1" spans="1:8">
      <c r="A34" s="157">
        <v>23009</v>
      </c>
      <c r="B34" s="158" t="s">
        <v>140</v>
      </c>
      <c r="C34" s="165"/>
      <c r="D34" s="166"/>
      <c r="E34" s="173"/>
      <c r="F34" s="166"/>
      <c r="G34" s="173"/>
      <c r="H34" s="174"/>
    </row>
    <row r="35" ht="14" customHeight="1" spans="1:8">
      <c r="A35" s="157" t="s">
        <v>141</v>
      </c>
      <c r="B35" s="158" t="s">
        <v>142</v>
      </c>
      <c r="C35" s="165">
        <f>SUM(C36:C37)</f>
        <v>15320</v>
      </c>
      <c r="D35" s="166">
        <f>SUM(D36:D37)</f>
        <v>9000</v>
      </c>
      <c r="E35" s="173">
        <f>D35/C35*100</f>
        <v>58.7467362924282</v>
      </c>
      <c r="F35" s="166">
        <f>SUM(F36:F37)</f>
        <v>9831</v>
      </c>
      <c r="G35" s="173">
        <f>D35/F35*100</f>
        <v>91.547146780592</v>
      </c>
      <c r="H35" s="174"/>
    </row>
    <row r="36" ht="14" customHeight="1" spans="1:8">
      <c r="A36" s="157" t="s">
        <v>143</v>
      </c>
      <c r="B36" s="158" t="s">
        <v>144</v>
      </c>
      <c r="C36" s="165">
        <v>15320</v>
      </c>
      <c r="D36" s="166">
        <v>9000</v>
      </c>
      <c r="E36" s="173">
        <f>D36/C36*100</f>
        <v>58.7467362924282</v>
      </c>
      <c r="F36" s="159">
        <v>9831</v>
      </c>
      <c r="G36" s="173">
        <f>D36/F36*100</f>
        <v>91.547146780592</v>
      </c>
      <c r="H36" s="174"/>
    </row>
    <row r="37" ht="14" customHeight="1" spans="1:8">
      <c r="A37" s="157" t="s">
        <v>145</v>
      </c>
      <c r="B37" s="158" t="s">
        <v>146</v>
      </c>
      <c r="C37" s="165"/>
      <c r="D37" s="166"/>
      <c r="E37" s="173"/>
      <c r="F37" s="159"/>
      <c r="G37" s="173"/>
      <c r="H37" s="174"/>
    </row>
    <row r="38" ht="14" customHeight="1" spans="1:8">
      <c r="A38" s="167"/>
      <c r="B38" s="168" t="s">
        <v>147</v>
      </c>
      <c r="C38" s="169">
        <f t="shared" ref="C38:F38" si="3">C29+C30+C35</f>
        <v>558863</v>
      </c>
      <c r="D38" s="169">
        <f t="shared" si="3"/>
        <v>187935</v>
      </c>
      <c r="E38" s="175">
        <f>D38/C38*100</f>
        <v>33.628098478518</v>
      </c>
      <c r="F38" s="169">
        <f>F29+F30+F35</f>
        <v>260460</v>
      </c>
      <c r="G38" s="175">
        <f>D38/F38*100</f>
        <v>72.1550334024418</v>
      </c>
      <c r="H38" s="174"/>
    </row>
  </sheetData>
  <autoFilter ref="A4:H38">
    <extLst/>
  </autoFilter>
  <mergeCells count="9">
    <mergeCell ref="A1:H1"/>
    <mergeCell ref="G2:H2"/>
    <mergeCell ref="A3:B3"/>
    <mergeCell ref="C3:C4"/>
    <mergeCell ref="D3:D4"/>
    <mergeCell ref="E3:E4"/>
    <mergeCell ref="F3:F4"/>
    <mergeCell ref="G3:G4"/>
    <mergeCell ref="H3:H4"/>
  </mergeCells>
  <pageMargins left="0.751388888888889" right="0.751388888888889" top="0.432638888888889" bottom="0.590277777777778" header="0.275" footer="0.511805555555556"/>
  <pageSetup paperSize="9" firstPageNumber="3" orientation="landscape" useFirstPageNumber="1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showZeros="0" zoomScaleSheetLayoutView="60" workbookViewId="0">
      <pane xSplit="1" ySplit="4" topLeftCell="B17" activePane="bottomRight" state="frozen"/>
      <selection/>
      <selection pane="topRight"/>
      <selection pane="bottomLeft"/>
      <selection pane="bottomRight" activeCell="G48" sqref="G48"/>
    </sheetView>
  </sheetViews>
  <sheetFormatPr defaultColWidth="9" defaultRowHeight="14.25"/>
  <cols>
    <col min="1" max="1" width="3.75" style="96" customWidth="1"/>
    <col min="2" max="2" width="20.5" style="96" customWidth="1"/>
    <col min="3" max="3" width="7.6" style="99" customWidth="1"/>
    <col min="4" max="4" width="7.1" style="100" customWidth="1"/>
    <col min="5" max="5" width="7.7" style="96" customWidth="1"/>
    <col min="6" max="6" width="7.5" style="96" customWidth="1"/>
    <col min="7" max="7" width="7.8" style="96" customWidth="1"/>
    <col min="8" max="8" width="7.4" style="96" customWidth="1"/>
    <col min="9" max="9" width="5.6" style="96" customWidth="1"/>
    <col min="10" max="10" width="7.6" style="96" customWidth="1"/>
    <col min="11" max="11" width="5.9" style="96" customWidth="1"/>
    <col min="12" max="12" width="7.5" style="96" customWidth="1"/>
    <col min="13" max="13" width="7" style="96" customWidth="1"/>
    <col min="14" max="14" width="6.7" style="96" customWidth="1"/>
    <col min="15" max="15" width="4.1" style="96" customWidth="1"/>
    <col min="16" max="16" width="4" style="96" customWidth="1"/>
    <col min="17" max="17" width="4.1" style="96" customWidth="1"/>
    <col min="18" max="18" width="4.4" style="96" customWidth="1"/>
    <col min="19" max="19" width="7.93333333333333" style="96" customWidth="1"/>
    <col min="20" max="16384" width="9" style="96"/>
  </cols>
  <sheetData>
    <row r="1" s="96" customFormat="1" ht="31" customHeight="1" spans="1:18">
      <c r="A1" s="101" t="s">
        <v>148</v>
      </c>
      <c r="B1" s="102"/>
      <c r="C1" s="103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="96" customFormat="1" customHeight="1" spans="1:21">
      <c r="A2" s="104" t="s">
        <v>12</v>
      </c>
      <c r="B2" s="104"/>
      <c r="C2" s="105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40"/>
      <c r="T2" s="140"/>
      <c r="U2" s="140"/>
    </row>
    <row r="3" s="96" customFormat="1" ht="12" customHeight="1" spans="1:21">
      <c r="A3" s="106"/>
      <c r="B3" s="107" t="s">
        <v>149</v>
      </c>
      <c r="C3" s="108" t="s">
        <v>150</v>
      </c>
      <c r="D3" s="109" t="s">
        <v>151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41"/>
      <c r="S3" s="140"/>
      <c r="T3" s="140"/>
      <c r="U3" s="140"/>
    </row>
    <row r="4" s="96" customFormat="1" ht="49" customHeight="1" spans="1:21">
      <c r="A4" s="110"/>
      <c r="B4" s="111"/>
      <c r="C4" s="112"/>
      <c r="D4" s="113" t="s">
        <v>152</v>
      </c>
      <c r="E4" s="113" t="s">
        <v>153</v>
      </c>
      <c r="F4" s="131" t="s">
        <v>154</v>
      </c>
      <c r="G4" s="132" t="s">
        <v>155</v>
      </c>
      <c r="H4" s="113" t="s">
        <v>156</v>
      </c>
      <c r="I4" s="131" t="s">
        <v>157</v>
      </c>
      <c r="J4" s="131" t="s">
        <v>158</v>
      </c>
      <c r="K4" s="131" t="s">
        <v>159</v>
      </c>
      <c r="L4" s="113" t="s">
        <v>160</v>
      </c>
      <c r="M4" s="131" t="s">
        <v>161</v>
      </c>
      <c r="N4" s="131" t="s">
        <v>162</v>
      </c>
      <c r="O4" s="131" t="s">
        <v>163</v>
      </c>
      <c r="P4" s="131" t="s">
        <v>164</v>
      </c>
      <c r="Q4" s="131" t="s">
        <v>165</v>
      </c>
      <c r="R4" s="131" t="s">
        <v>166</v>
      </c>
      <c r="S4" s="140"/>
      <c r="T4" s="140"/>
      <c r="U4" s="140"/>
    </row>
    <row r="5" s="97" customFormat="1" ht="14" customHeight="1" spans="1:21">
      <c r="A5" s="114" t="s">
        <v>87</v>
      </c>
      <c r="B5" s="115" t="s">
        <v>88</v>
      </c>
      <c r="C5" s="116">
        <f>SUM(D5:R5)</f>
        <v>22792</v>
      </c>
      <c r="D5" s="117">
        <v>8259</v>
      </c>
      <c r="E5" s="117">
        <v>4655</v>
      </c>
      <c r="F5" s="117">
        <v>1344</v>
      </c>
      <c r="G5" s="117">
        <v>500</v>
      </c>
      <c r="H5" s="117">
        <v>1318</v>
      </c>
      <c r="I5" s="117">
        <v>76</v>
      </c>
      <c r="J5" s="117">
        <v>5398</v>
      </c>
      <c r="K5" s="117">
        <v>250</v>
      </c>
      <c r="L5" s="117">
        <v>992</v>
      </c>
      <c r="M5" s="139">
        <v>0</v>
      </c>
      <c r="N5" s="139">
        <v>0</v>
      </c>
      <c r="O5" s="139"/>
      <c r="P5" s="139"/>
      <c r="Q5" s="139"/>
      <c r="R5" s="139"/>
      <c r="S5" s="142"/>
      <c r="T5" s="142"/>
      <c r="U5" s="142"/>
    </row>
    <row r="6" s="97" customFormat="1" ht="14" customHeight="1" spans="1:21">
      <c r="A6" s="114" t="s">
        <v>89</v>
      </c>
      <c r="B6" s="118" t="s">
        <v>90</v>
      </c>
      <c r="C6" s="116">
        <f t="shared" ref="C6:C28" si="0">SUM(D6:R6)</f>
        <v>0</v>
      </c>
      <c r="D6" s="119">
        <v>0</v>
      </c>
      <c r="E6" s="117"/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7">
        <v>0</v>
      </c>
      <c r="M6" s="133">
        <v>0</v>
      </c>
      <c r="N6" s="137">
        <v>0</v>
      </c>
      <c r="O6" s="137"/>
      <c r="P6" s="137"/>
      <c r="Q6" s="137"/>
      <c r="R6" s="137"/>
      <c r="S6" s="142"/>
      <c r="T6" s="142"/>
      <c r="U6" s="142"/>
    </row>
    <row r="7" s="97" customFormat="1" ht="14" customHeight="1" spans="1:18">
      <c r="A7" s="114" t="s">
        <v>91</v>
      </c>
      <c r="B7" s="118" t="s">
        <v>92</v>
      </c>
      <c r="C7" s="116">
        <f t="shared" si="0"/>
        <v>23</v>
      </c>
      <c r="D7" s="119">
        <v>0</v>
      </c>
      <c r="E7" s="134">
        <v>23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7">
        <v>0</v>
      </c>
      <c r="M7" s="133">
        <v>0</v>
      </c>
      <c r="N7" s="137">
        <v>0</v>
      </c>
      <c r="O7" s="137"/>
      <c r="P7" s="137"/>
      <c r="Q7" s="137"/>
      <c r="R7" s="137"/>
    </row>
    <row r="8" s="97" customFormat="1" ht="14" customHeight="1" spans="1:18">
      <c r="A8" s="114" t="s">
        <v>93</v>
      </c>
      <c r="B8" s="120" t="s">
        <v>94</v>
      </c>
      <c r="C8" s="116">
        <f t="shared" si="0"/>
        <v>19982</v>
      </c>
      <c r="D8" s="121">
        <f>7801+1</f>
        <v>7802</v>
      </c>
      <c r="E8" s="117">
        <v>1873</v>
      </c>
      <c r="F8" s="117">
        <v>711</v>
      </c>
      <c r="G8" s="117">
        <v>9483</v>
      </c>
      <c r="H8" s="117">
        <v>5</v>
      </c>
      <c r="I8" s="133">
        <v>0</v>
      </c>
      <c r="J8" s="133">
        <v>0</v>
      </c>
      <c r="K8" s="133">
        <v>0</v>
      </c>
      <c r="L8" s="117">
        <v>108</v>
      </c>
      <c r="M8" s="133">
        <v>0</v>
      </c>
      <c r="N8" s="137">
        <v>0</v>
      </c>
      <c r="O8" s="137"/>
      <c r="P8" s="137"/>
      <c r="Q8" s="137"/>
      <c r="R8" s="137"/>
    </row>
    <row r="9" s="97" customFormat="1" ht="14" customHeight="1" spans="1:18">
      <c r="A9" s="114" t="s">
        <v>95</v>
      </c>
      <c r="B9" s="122" t="s">
        <v>96</v>
      </c>
      <c r="C9" s="116">
        <f t="shared" si="0"/>
        <v>16227</v>
      </c>
      <c r="D9" s="117">
        <v>123</v>
      </c>
      <c r="E9" s="117">
        <v>176</v>
      </c>
      <c r="F9" s="117">
        <v>284</v>
      </c>
      <c r="G9" s="133">
        <v>0</v>
      </c>
      <c r="H9" s="117">
        <v>15254</v>
      </c>
      <c r="I9" s="133">
        <v>0</v>
      </c>
      <c r="J9" s="133">
        <v>0</v>
      </c>
      <c r="K9" s="117">
        <v>0</v>
      </c>
      <c r="L9" s="121">
        <f>391-1</f>
        <v>390</v>
      </c>
      <c r="M9" s="133">
        <v>0</v>
      </c>
      <c r="N9" s="137">
        <v>0</v>
      </c>
      <c r="O9" s="137"/>
      <c r="P9" s="137"/>
      <c r="Q9" s="137"/>
      <c r="R9" s="137"/>
    </row>
    <row r="10" s="97" customFormat="1" ht="14" customHeight="1" spans="1:18">
      <c r="A10" s="114" t="s">
        <v>97</v>
      </c>
      <c r="B10" s="122" t="s">
        <v>98</v>
      </c>
      <c r="C10" s="116">
        <f t="shared" si="0"/>
        <v>84</v>
      </c>
      <c r="D10" s="117">
        <v>75</v>
      </c>
      <c r="E10" s="117">
        <v>9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0</v>
      </c>
      <c r="L10" s="137">
        <v>0</v>
      </c>
      <c r="M10" s="133">
        <v>0</v>
      </c>
      <c r="N10" s="137">
        <v>0</v>
      </c>
      <c r="O10" s="137"/>
      <c r="P10" s="137"/>
      <c r="Q10" s="137"/>
      <c r="R10" s="137"/>
    </row>
    <row r="11" s="97" customFormat="1" ht="14" customHeight="1" spans="1:18">
      <c r="A11" s="114" t="s">
        <v>99</v>
      </c>
      <c r="B11" s="122" t="s">
        <v>167</v>
      </c>
      <c r="C11" s="116">
        <f t="shared" si="0"/>
        <v>1681</v>
      </c>
      <c r="D11" s="117">
        <v>155</v>
      </c>
      <c r="E11" s="117">
        <v>78</v>
      </c>
      <c r="F11" s="117">
        <v>79</v>
      </c>
      <c r="G11" s="117">
        <v>40</v>
      </c>
      <c r="H11" s="117">
        <v>947</v>
      </c>
      <c r="I11" s="133">
        <v>0</v>
      </c>
      <c r="J11" s="117">
        <v>380</v>
      </c>
      <c r="K11" s="133">
        <v>0</v>
      </c>
      <c r="L11" s="117">
        <v>2</v>
      </c>
      <c r="M11" s="133">
        <v>0</v>
      </c>
      <c r="N11" s="137">
        <v>0</v>
      </c>
      <c r="O11" s="137"/>
      <c r="P11" s="137"/>
      <c r="Q11" s="137"/>
      <c r="R11" s="137"/>
    </row>
    <row r="12" s="97" customFormat="1" ht="14" customHeight="1" spans="1:18">
      <c r="A12" s="114" t="s">
        <v>101</v>
      </c>
      <c r="B12" s="122" t="s">
        <v>102</v>
      </c>
      <c r="C12" s="116">
        <f t="shared" si="0"/>
        <v>19782</v>
      </c>
      <c r="D12" s="117">
        <v>2756</v>
      </c>
      <c r="E12" s="117">
        <v>158</v>
      </c>
      <c r="F12" s="133">
        <v>0</v>
      </c>
      <c r="G12" s="133">
        <v>0</v>
      </c>
      <c r="H12" s="117">
        <v>2624</v>
      </c>
      <c r="I12" s="133">
        <v>0</v>
      </c>
      <c r="J12" s="133">
        <v>0</v>
      </c>
      <c r="K12" s="133">
        <v>0</v>
      </c>
      <c r="L12" s="117">
        <v>10857</v>
      </c>
      <c r="M12" s="117">
        <v>3387</v>
      </c>
      <c r="N12" s="137">
        <v>0</v>
      </c>
      <c r="O12" s="137"/>
      <c r="P12" s="137"/>
      <c r="Q12" s="137"/>
      <c r="R12" s="137"/>
    </row>
    <row r="13" s="98" customFormat="1" ht="14" customHeight="1" spans="1:18">
      <c r="A13" s="123" t="s">
        <v>103</v>
      </c>
      <c r="B13" s="122" t="s">
        <v>104</v>
      </c>
      <c r="C13" s="116">
        <f t="shared" si="0"/>
        <v>60755</v>
      </c>
      <c r="D13" s="117">
        <v>2334</v>
      </c>
      <c r="E13" s="117">
        <v>29557</v>
      </c>
      <c r="F13" s="121">
        <f>2392+1</f>
        <v>2393</v>
      </c>
      <c r="G13" s="117">
        <v>2223</v>
      </c>
      <c r="H13" s="117">
        <v>10121</v>
      </c>
      <c r="I13" s="117">
        <v>333</v>
      </c>
      <c r="J13" s="138">
        <v>2934</v>
      </c>
      <c r="K13" s="135">
        <v>0</v>
      </c>
      <c r="L13" s="117">
        <v>10887</v>
      </c>
      <c r="M13" s="135">
        <v>0</v>
      </c>
      <c r="N13" s="119">
        <v>0</v>
      </c>
      <c r="O13" s="119"/>
      <c r="P13" s="119"/>
      <c r="Q13" s="119"/>
      <c r="R13" s="117">
        <v>-27</v>
      </c>
    </row>
    <row r="14" s="98" customFormat="1" ht="14" customHeight="1" spans="1:18">
      <c r="A14" s="123" t="s">
        <v>105</v>
      </c>
      <c r="B14" s="122" t="s">
        <v>106</v>
      </c>
      <c r="C14" s="116">
        <f t="shared" si="0"/>
        <v>2465</v>
      </c>
      <c r="D14" s="119">
        <v>0</v>
      </c>
      <c r="E14" s="117">
        <v>2312</v>
      </c>
      <c r="F14" s="117">
        <v>91</v>
      </c>
      <c r="G14" s="117">
        <v>20</v>
      </c>
      <c r="H14" s="135">
        <v>0</v>
      </c>
      <c r="I14" s="135">
        <v>0</v>
      </c>
      <c r="J14" s="117">
        <v>42</v>
      </c>
      <c r="K14" s="135">
        <v>0</v>
      </c>
      <c r="L14" s="119">
        <v>0</v>
      </c>
      <c r="M14" s="135">
        <v>0</v>
      </c>
      <c r="N14" s="119">
        <v>0</v>
      </c>
      <c r="O14" s="119"/>
      <c r="P14" s="119"/>
      <c r="Q14" s="119"/>
      <c r="R14" s="119"/>
    </row>
    <row r="15" s="98" customFormat="1" ht="14" customHeight="1" spans="1:18">
      <c r="A15" s="123" t="s">
        <v>107</v>
      </c>
      <c r="B15" s="122" t="s">
        <v>108</v>
      </c>
      <c r="C15" s="116">
        <f t="shared" si="0"/>
        <v>3207</v>
      </c>
      <c r="D15" s="117">
        <v>927</v>
      </c>
      <c r="E15" s="117">
        <v>937</v>
      </c>
      <c r="F15" s="117">
        <v>860</v>
      </c>
      <c r="G15" s="135">
        <v>0</v>
      </c>
      <c r="H15" s="121">
        <f>482+1</f>
        <v>483</v>
      </c>
      <c r="I15" s="135">
        <v>0</v>
      </c>
      <c r="J15" s="135">
        <v>0</v>
      </c>
      <c r="K15" s="135">
        <v>0</v>
      </c>
      <c r="L15" s="119">
        <v>0</v>
      </c>
      <c r="M15" s="135">
        <v>0</v>
      </c>
      <c r="N15" s="119">
        <v>0</v>
      </c>
      <c r="O15" s="119"/>
      <c r="P15" s="119"/>
      <c r="Q15" s="119"/>
      <c r="R15" s="119"/>
    </row>
    <row r="16" s="98" customFormat="1" ht="14" customHeight="1" spans="1:18">
      <c r="A16" s="123" t="s">
        <v>109</v>
      </c>
      <c r="B16" s="122" t="s">
        <v>110</v>
      </c>
      <c r="C16" s="116">
        <f t="shared" si="0"/>
        <v>14669</v>
      </c>
      <c r="D16" s="117">
        <v>1140</v>
      </c>
      <c r="E16" s="121">
        <f>1338-1</f>
        <v>1337</v>
      </c>
      <c r="F16" s="117">
        <v>7530</v>
      </c>
      <c r="G16" s="135">
        <v>0</v>
      </c>
      <c r="H16" s="117">
        <v>2880</v>
      </c>
      <c r="I16" s="117">
        <v>304</v>
      </c>
      <c r="J16" s="117">
        <v>221</v>
      </c>
      <c r="K16" s="135">
        <v>0</v>
      </c>
      <c r="L16" s="117">
        <v>1257</v>
      </c>
      <c r="M16" s="135">
        <v>0</v>
      </c>
      <c r="N16" s="119">
        <v>0</v>
      </c>
      <c r="O16" s="119"/>
      <c r="P16" s="119"/>
      <c r="Q16" s="119"/>
      <c r="R16" s="119"/>
    </row>
    <row r="17" s="98" customFormat="1" ht="14" customHeight="1" spans="1:18">
      <c r="A17" s="123" t="s">
        <v>111</v>
      </c>
      <c r="B17" s="122" t="s">
        <v>112</v>
      </c>
      <c r="C17" s="116">
        <f t="shared" si="0"/>
        <v>3535</v>
      </c>
      <c r="D17" s="117">
        <v>85</v>
      </c>
      <c r="E17" s="117">
        <v>181</v>
      </c>
      <c r="F17" s="117">
        <v>2626</v>
      </c>
      <c r="G17" s="135">
        <v>0</v>
      </c>
      <c r="H17" s="117">
        <v>103</v>
      </c>
      <c r="I17" s="135">
        <v>0</v>
      </c>
      <c r="J17" s="117">
        <v>539</v>
      </c>
      <c r="K17" s="135">
        <v>0</v>
      </c>
      <c r="L17" s="117">
        <v>1</v>
      </c>
      <c r="M17" s="135">
        <v>0</v>
      </c>
      <c r="N17" s="119">
        <v>0</v>
      </c>
      <c r="O17" s="119"/>
      <c r="P17" s="119"/>
      <c r="Q17" s="119"/>
      <c r="R17" s="119"/>
    </row>
    <row r="18" s="98" customFormat="1" ht="14" customHeight="1" spans="1:18">
      <c r="A18" s="123" t="s">
        <v>113</v>
      </c>
      <c r="B18" s="124" t="s">
        <v>168</v>
      </c>
      <c r="C18" s="116">
        <f t="shared" si="0"/>
        <v>50</v>
      </c>
      <c r="D18" s="119">
        <v>0</v>
      </c>
      <c r="E18" s="135">
        <v>0</v>
      </c>
      <c r="F18" s="135">
        <v>0</v>
      </c>
      <c r="G18" s="135">
        <v>0</v>
      </c>
      <c r="H18" s="135">
        <v>0</v>
      </c>
      <c r="I18" s="135">
        <v>0</v>
      </c>
      <c r="J18" s="117">
        <v>50</v>
      </c>
      <c r="K18" s="135">
        <v>0</v>
      </c>
      <c r="L18" s="119">
        <v>0</v>
      </c>
      <c r="M18" s="135">
        <v>0</v>
      </c>
      <c r="N18" s="119">
        <v>0</v>
      </c>
      <c r="O18" s="119"/>
      <c r="P18" s="119"/>
      <c r="Q18" s="119"/>
      <c r="R18" s="119"/>
    </row>
    <row r="19" s="98" customFormat="1" ht="14" customHeight="1" spans="1:18">
      <c r="A19" s="123" t="s">
        <v>115</v>
      </c>
      <c r="B19" s="122" t="s">
        <v>116</v>
      </c>
      <c r="C19" s="116">
        <f t="shared" si="0"/>
        <v>1923</v>
      </c>
      <c r="D19" s="117">
        <v>65</v>
      </c>
      <c r="E19" s="121">
        <f>59-1</f>
        <v>58</v>
      </c>
      <c r="F19" s="135">
        <v>0</v>
      </c>
      <c r="G19" s="135">
        <v>0</v>
      </c>
      <c r="H19" s="135">
        <v>0</v>
      </c>
      <c r="I19" s="135">
        <v>0</v>
      </c>
      <c r="J19" s="117">
        <v>1828</v>
      </c>
      <c r="K19" s="135">
        <v>0</v>
      </c>
      <c r="L19" s="117">
        <v>1</v>
      </c>
      <c r="M19" s="135">
        <v>0</v>
      </c>
      <c r="N19" s="119">
        <v>0</v>
      </c>
      <c r="O19" s="119"/>
      <c r="P19" s="119"/>
      <c r="Q19" s="119"/>
      <c r="R19" s="117">
        <v>-29</v>
      </c>
    </row>
    <row r="20" s="98" customFormat="1" ht="14" customHeight="1" spans="1:18">
      <c r="A20" s="123" t="s">
        <v>117</v>
      </c>
      <c r="B20" s="124" t="s">
        <v>118</v>
      </c>
      <c r="C20" s="116">
        <f t="shared" si="0"/>
        <v>0</v>
      </c>
      <c r="D20" s="119">
        <v>0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19">
        <v>0</v>
      </c>
      <c r="M20" s="135">
        <v>0</v>
      </c>
      <c r="N20" s="119">
        <v>0</v>
      </c>
      <c r="O20" s="119"/>
      <c r="P20" s="119"/>
      <c r="Q20" s="119"/>
      <c r="R20" s="119"/>
    </row>
    <row r="21" s="98" customFormat="1" ht="14" customHeight="1" spans="1:18">
      <c r="A21" s="123" t="s">
        <v>119</v>
      </c>
      <c r="B21" s="124" t="s">
        <v>120</v>
      </c>
      <c r="C21" s="116">
        <f t="shared" si="0"/>
        <v>809</v>
      </c>
      <c r="D21" s="117">
        <v>474</v>
      </c>
      <c r="E21" s="117">
        <v>99</v>
      </c>
      <c r="F21" s="117">
        <v>0</v>
      </c>
      <c r="G21" s="135">
        <v>0</v>
      </c>
      <c r="H21" s="121">
        <f>232+1</f>
        <v>233</v>
      </c>
      <c r="I21" s="135">
        <v>0</v>
      </c>
      <c r="J21" s="135">
        <v>0</v>
      </c>
      <c r="K21" s="135">
        <v>0</v>
      </c>
      <c r="L21" s="117">
        <v>3</v>
      </c>
      <c r="M21" s="135">
        <v>0</v>
      </c>
      <c r="N21" s="119">
        <v>0</v>
      </c>
      <c r="O21" s="119"/>
      <c r="P21" s="119"/>
      <c r="Q21" s="119"/>
      <c r="R21" s="119"/>
    </row>
    <row r="22" s="97" customFormat="1" ht="14" customHeight="1" spans="1:18">
      <c r="A22" s="114" t="s">
        <v>121</v>
      </c>
      <c r="B22" s="118" t="s">
        <v>122</v>
      </c>
      <c r="C22" s="116">
        <f t="shared" si="0"/>
        <v>4027</v>
      </c>
      <c r="D22" s="117">
        <v>1543</v>
      </c>
      <c r="E22" s="117">
        <v>60</v>
      </c>
      <c r="F22" s="117">
        <v>900</v>
      </c>
      <c r="G22" s="133">
        <v>0</v>
      </c>
      <c r="H22" s="117">
        <v>1321</v>
      </c>
      <c r="I22" s="133">
        <v>0</v>
      </c>
      <c r="J22" s="133">
        <v>0</v>
      </c>
      <c r="K22" s="133">
        <v>0</v>
      </c>
      <c r="L22" s="117">
        <v>203</v>
      </c>
      <c r="M22" s="133">
        <v>0</v>
      </c>
      <c r="N22" s="137">
        <v>0</v>
      </c>
      <c r="O22" s="137"/>
      <c r="P22" s="137"/>
      <c r="Q22" s="137"/>
      <c r="R22" s="137"/>
    </row>
    <row r="23" s="97" customFormat="1" ht="14" customHeight="1" spans="1:18">
      <c r="A23" s="114" t="s">
        <v>123</v>
      </c>
      <c r="B23" s="118" t="s">
        <v>124</v>
      </c>
      <c r="C23" s="116">
        <f t="shared" si="0"/>
        <v>0</v>
      </c>
      <c r="D23" s="119">
        <v>0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19">
        <v>0</v>
      </c>
      <c r="M23" s="133">
        <v>0</v>
      </c>
      <c r="N23" s="137">
        <v>0</v>
      </c>
      <c r="O23" s="137"/>
      <c r="P23" s="137"/>
      <c r="Q23" s="137"/>
      <c r="R23" s="137"/>
    </row>
    <row r="24" s="97" customFormat="1" ht="14" customHeight="1" spans="1:18">
      <c r="A24" s="114" t="s">
        <v>125</v>
      </c>
      <c r="B24" s="118" t="s">
        <v>126</v>
      </c>
      <c r="C24" s="116">
        <f t="shared" si="0"/>
        <v>987</v>
      </c>
      <c r="D24" s="117">
        <v>622</v>
      </c>
      <c r="E24" s="117">
        <v>180</v>
      </c>
      <c r="F24" s="117">
        <v>51</v>
      </c>
      <c r="G24" s="133">
        <v>0</v>
      </c>
      <c r="H24" s="117">
        <v>34</v>
      </c>
      <c r="I24" s="133">
        <v>0</v>
      </c>
      <c r="J24" s="133">
        <v>0</v>
      </c>
      <c r="K24" s="133">
        <v>0</v>
      </c>
      <c r="L24" s="117">
        <v>100</v>
      </c>
      <c r="M24" s="133">
        <v>0</v>
      </c>
      <c r="N24" s="137">
        <v>0</v>
      </c>
      <c r="O24" s="137"/>
      <c r="P24" s="137"/>
      <c r="Q24" s="137"/>
      <c r="R24" s="137"/>
    </row>
    <row r="25" s="97" customFormat="1" ht="14" customHeight="1" spans="1:18">
      <c r="A25" s="114" t="s">
        <v>127</v>
      </c>
      <c r="B25" s="118" t="s">
        <v>128</v>
      </c>
      <c r="C25" s="116">
        <f t="shared" si="0"/>
        <v>0</v>
      </c>
      <c r="D25" s="119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7">
        <v>0</v>
      </c>
      <c r="M25" s="133">
        <v>0</v>
      </c>
      <c r="N25" s="137">
        <v>0</v>
      </c>
      <c r="O25" s="137"/>
      <c r="P25" s="137"/>
      <c r="Q25" s="137"/>
      <c r="R25" s="137"/>
    </row>
    <row r="26" s="97" customFormat="1" ht="14" customHeight="1" spans="1:18">
      <c r="A26" s="114" t="s">
        <v>129</v>
      </c>
      <c r="B26" s="118" t="s">
        <v>130</v>
      </c>
      <c r="C26" s="116">
        <f t="shared" si="0"/>
        <v>3058</v>
      </c>
      <c r="D26" s="119">
        <v>0</v>
      </c>
      <c r="E26" s="133">
        <v>0</v>
      </c>
      <c r="F26" s="117">
        <v>1081</v>
      </c>
      <c r="G26" s="117">
        <v>1977</v>
      </c>
      <c r="H26" s="133">
        <v>0</v>
      </c>
      <c r="I26" s="133">
        <v>0</v>
      </c>
      <c r="J26" s="133">
        <v>0</v>
      </c>
      <c r="K26" s="133">
        <v>0</v>
      </c>
      <c r="L26" s="137">
        <v>0</v>
      </c>
      <c r="M26" s="133">
        <v>0</v>
      </c>
      <c r="N26" s="137">
        <v>0</v>
      </c>
      <c r="O26" s="137"/>
      <c r="P26" s="137"/>
      <c r="Q26" s="137"/>
      <c r="R26" s="137"/>
    </row>
    <row r="27" s="97" customFormat="1" ht="14" customHeight="1" spans="1:18">
      <c r="A27" s="123" t="s">
        <v>131</v>
      </c>
      <c r="B27" s="122" t="s">
        <v>132</v>
      </c>
      <c r="C27" s="116">
        <f t="shared" si="0"/>
        <v>2878</v>
      </c>
      <c r="D27" s="119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7">
        <v>0</v>
      </c>
      <c r="M27" s="133">
        <v>0</v>
      </c>
      <c r="N27" s="117">
        <v>2878</v>
      </c>
      <c r="O27" s="137"/>
      <c r="P27" s="137"/>
      <c r="Q27" s="137"/>
      <c r="R27" s="137"/>
    </row>
    <row r="28" s="97" customFormat="1" ht="14" customHeight="1" spans="1:18">
      <c r="A28" s="123" t="s">
        <v>133</v>
      </c>
      <c r="B28" s="122" t="s">
        <v>134</v>
      </c>
      <c r="C28" s="116">
        <f t="shared" si="0"/>
        <v>1</v>
      </c>
      <c r="D28" s="119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7">
        <v>0</v>
      </c>
      <c r="M28" s="133">
        <v>0</v>
      </c>
      <c r="N28" s="117">
        <v>1</v>
      </c>
      <c r="O28" s="137"/>
      <c r="P28" s="137"/>
      <c r="Q28" s="137"/>
      <c r="R28" s="137"/>
    </row>
    <row r="29" s="97" customFormat="1" ht="20" customHeight="1" spans="1:18">
      <c r="A29" s="125"/>
      <c r="B29" s="126" t="s">
        <v>169</v>
      </c>
      <c r="C29" s="127">
        <f>SUM(C5:C28)</f>
        <v>178935</v>
      </c>
      <c r="D29" s="128">
        <f t="shared" ref="C29:R29" si="1">SUM(D5:D28)</f>
        <v>26360</v>
      </c>
      <c r="E29" s="136">
        <f t="shared" si="1"/>
        <v>41693</v>
      </c>
      <c r="F29" s="136">
        <f t="shared" si="1"/>
        <v>17950</v>
      </c>
      <c r="G29" s="136">
        <f t="shared" si="1"/>
        <v>14243</v>
      </c>
      <c r="H29" s="136">
        <f t="shared" si="1"/>
        <v>35323</v>
      </c>
      <c r="I29" s="136">
        <f t="shared" si="1"/>
        <v>713</v>
      </c>
      <c r="J29" s="136">
        <f t="shared" si="1"/>
        <v>11392</v>
      </c>
      <c r="K29" s="136">
        <f t="shared" si="1"/>
        <v>250</v>
      </c>
      <c r="L29" s="136">
        <f t="shared" si="1"/>
        <v>24801</v>
      </c>
      <c r="M29" s="136">
        <f t="shared" si="1"/>
        <v>3387</v>
      </c>
      <c r="N29" s="136">
        <f t="shared" si="1"/>
        <v>2879</v>
      </c>
      <c r="O29" s="136">
        <f t="shared" si="1"/>
        <v>0</v>
      </c>
      <c r="P29" s="136">
        <f t="shared" si="1"/>
        <v>0</v>
      </c>
      <c r="Q29" s="136">
        <f t="shared" si="1"/>
        <v>0</v>
      </c>
      <c r="R29" s="136">
        <f t="shared" si="1"/>
        <v>-56</v>
      </c>
    </row>
    <row r="30" s="96" customFormat="1" ht="31" customHeight="1" spans="1:18">
      <c r="A30" s="129" t="s">
        <v>170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</row>
  </sheetData>
  <mergeCells count="7">
    <mergeCell ref="A1:R1"/>
    <mergeCell ref="A2:R2"/>
    <mergeCell ref="D3:R3"/>
    <mergeCell ref="A30:R30"/>
    <mergeCell ref="A3:A4"/>
    <mergeCell ref="B3:B4"/>
    <mergeCell ref="C3:C4"/>
  </mergeCells>
  <pageMargins left="0.554861111111111" right="0.554861111111111" top="0.786805555555556" bottom="0.904861111111111" header="0.275" footer="0.511805555555556"/>
  <pageSetup paperSize="9" firstPageNumber="4" orientation="landscape" useFirstPageNumber="1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Zeros="0" workbookViewId="0">
      <pane xSplit="1" ySplit="4" topLeftCell="B22" activePane="bottomRight" state="frozen"/>
      <selection/>
      <selection pane="topRight"/>
      <selection pane="bottomLeft"/>
      <selection pane="bottomRight" activeCell="A32" sqref="$A32:$XFD47"/>
    </sheetView>
  </sheetViews>
  <sheetFormatPr defaultColWidth="8.8" defaultRowHeight="14.25"/>
  <cols>
    <col min="1" max="1" width="28.3" style="68" customWidth="1"/>
    <col min="2" max="3" width="8.5" style="68" customWidth="1"/>
    <col min="4" max="4" width="7.1" style="68" customWidth="1"/>
    <col min="5" max="5" width="8.6" style="68" customWidth="1"/>
    <col min="6" max="6" width="5.8" style="68" customWidth="1"/>
    <col min="7" max="7" width="23.1" style="68" customWidth="1"/>
    <col min="8" max="8" width="8.4" style="68" customWidth="1"/>
    <col min="9" max="9" width="8" style="68" customWidth="1"/>
    <col min="10" max="10" width="6.5" style="68" customWidth="1"/>
    <col min="11" max="11" width="7.4" style="68" customWidth="1"/>
    <col min="12" max="12" width="5.3" style="68" customWidth="1"/>
    <col min="13" max="28" width="9" style="68"/>
    <col min="29" max="16384" width="8.8" style="68"/>
  </cols>
  <sheetData>
    <row r="1" ht="25" customHeight="1" spans="1:12">
      <c r="A1" s="69" t="s">
        <v>171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ht="15.95" customHeight="1" spans="1:11">
      <c r="A2" s="70"/>
      <c r="B2" s="70"/>
      <c r="C2" s="70"/>
      <c r="D2" s="70"/>
      <c r="E2" s="70"/>
      <c r="F2" s="70"/>
      <c r="G2" s="70"/>
      <c r="K2" s="61" t="s">
        <v>12</v>
      </c>
    </row>
    <row r="3" s="66" customFormat="1" ht="12" customHeight="1" spans="1:12">
      <c r="A3" s="71" t="s">
        <v>172</v>
      </c>
      <c r="B3" s="72" t="s">
        <v>173</v>
      </c>
      <c r="C3" s="73" t="s">
        <v>15</v>
      </c>
      <c r="D3" s="74" t="s">
        <v>16</v>
      </c>
      <c r="E3" s="73" t="s">
        <v>17</v>
      </c>
      <c r="F3" s="74" t="s">
        <v>18</v>
      </c>
      <c r="G3" s="71" t="s">
        <v>174</v>
      </c>
      <c r="H3" s="72" t="s">
        <v>173</v>
      </c>
      <c r="I3" s="73" t="s">
        <v>15</v>
      </c>
      <c r="J3" s="74" t="s">
        <v>16</v>
      </c>
      <c r="K3" s="73" t="s">
        <v>17</v>
      </c>
      <c r="L3" s="74" t="s">
        <v>18</v>
      </c>
    </row>
    <row r="4" ht="49" customHeight="1" spans="1:12">
      <c r="A4" s="75"/>
      <c r="B4" s="72"/>
      <c r="C4" s="76"/>
      <c r="D4" s="77"/>
      <c r="E4" s="76"/>
      <c r="F4" s="77"/>
      <c r="G4" s="75"/>
      <c r="H4" s="72"/>
      <c r="I4" s="76"/>
      <c r="J4" s="77"/>
      <c r="K4" s="76"/>
      <c r="L4" s="77"/>
    </row>
    <row r="5" s="67" customFormat="1" ht="15.75" spans="1:12">
      <c r="A5" s="78" t="s">
        <v>175</v>
      </c>
      <c r="B5" s="79"/>
      <c r="C5" s="80"/>
      <c r="D5" s="81"/>
      <c r="E5" s="80"/>
      <c r="F5" s="81"/>
      <c r="G5" s="88" t="s">
        <v>176</v>
      </c>
      <c r="H5" s="79">
        <v>42</v>
      </c>
      <c r="I5" s="82"/>
      <c r="J5" s="94"/>
      <c r="K5" s="82"/>
      <c r="L5" s="94"/>
    </row>
    <row r="6" s="67" customFormat="1" ht="15.75" spans="1:12">
      <c r="A6" s="78" t="s">
        <v>177</v>
      </c>
      <c r="B6" s="79"/>
      <c r="C6" s="80"/>
      <c r="D6" s="81"/>
      <c r="E6" s="80"/>
      <c r="F6" s="81"/>
      <c r="G6" s="88" t="s">
        <v>178</v>
      </c>
      <c r="H6" s="79">
        <v>1314</v>
      </c>
      <c r="I6" s="82">
        <v>447</v>
      </c>
      <c r="J6" s="94"/>
      <c r="K6" s="82"/>
      <c r="L6" s="94"/>
    </row>
    <row r="7" s="67" customFormat="1" ht="15.75" spans="1:12">
      <c r="A7" s="78" t="s">
        <v>179</v>
      </c>
      <c r="B7" s="79"/>
      <c r="C7" s="82"/>
      <c r="D7" s="81"/>
      <c r="E7" s="82"/>
      <c r="F7" s="81"/>
      <c r="G7" s="88" t="s">
        <v>180</v>
      </c>
      <c r="H7" s="79">
        <v>142563</v>
      </c>
      <c r="I7" s="82">
        <v>11586</v>
      </c>
      <c r="J7" s="94">
        <f>I7/H7*100</f>
        <v>8.12693335577955</v>
      </c>
      <c r="K7" s="82">
        <v>38866</v>
      </c>
      <c r="L7" s="94">
        <f>I7/K7*100</f>
        <v>29.8101168116091</v>
      </c>
    </row>
    <row r="8" s="67" customFormat="1" ht="15.75" spans="1:12">
      <c r="A8" s="78" t="s">
        <v>181</v>
      </c>
      <c r="B8" s="79"/>
      <c r="C8" s="82"/>
      <c r="D8" s="81"/>
      <c r="E8" s="82"/>
      <c r="F8" s="81"/>
      <c r="G8" s="78" t="s">
        <v>182</v>
      </c>
      <c r="H8" s="79">
        <v>147</v>
      </c>
      <c r="I8" s="82">
        <v>29</v>
      </c>
      <c r="J8" s="94">
        <f>I8/H8*100</f>
        <v>19.7278911564626</v>
      </c>
      <c r="K8" s="82"/>
      <c r="L8" s="94"/>
    </row>
    <row r="9" s="67" customFormat="1" ht="15.75" spans="1:12">
      <c r="A9" s="78" t="s">
        <v>183</v>
      </c>
      <c r="B9" s="79"/>
      <c r="C9" s="82"/>
      <c r="D9" s="81"/>
      <c r="E9" s="82"/>
      <c r="F9" s="81"/>
      <c r="G9" s="78" t="s">
        <v>184</v>
      </c>
      <c r="H9" s="79">
        <v>5</v>
      </c>
      <c r="I9" s="82"/>
      <c r="J9" s="94"/>
      <c r="K9" s="82"/>
      <c r="L9" s="94"/>
    </row>
    <row r="10" s="67" customFormat="1" ht="15.75" spans="1:12">
      <c r="A10" s="78" t="s">
        <v>185</v>
      </c>
      <c r="B10" s="79"/>
      <c r="C10" s="82"/>
      <c r="D10" s="81"/>
      <c r="E10" s="82"/>
      <c r="F10" s="81"/>
      <c r="G10" s="89" t="s">
        <v>186</v>
      </c>
      <c r="H10" s="79"/>
      <c r="I10" s="82"/>
      <c r="J10" s="94"/>
      <c r="K10" s="82"/>
      <c r="L10" s="94"/>
    </row>
    <row r="11" s="67" customFormat="1" ht="15.75" spans="1:12">
      <c r="A11" s="78" t="s">
        <v>187</v>
      </c>
      <c r="B11" s="79">
        <v>322780</v>
      </c>
      <c r="C11" s="82">
        <v>12496</v>
      </c>
      <c r="D11" s="81">
        <f>C11/B11*100</f>
        <v>3.87136749488816</v>
      </c>
      <c r="E11" s="82">
        <v>138164</v>
      </c>
      <c r="F11" s="81">
        <f>C11/E11*100</f>
        <v>9.0443241365334</v>
      </c>
      <c r="G11" s="89" t="s">
        <v>188</v>
      </c>
      <c r="H11" s="79"/>
      <c r="I11" s="82"/>
      <c r="J11" s="94"/>
      <c r="K11" s="82"/>
      <c r="L11" s="94"/>
    </row>
    <row r="12" s="67" customFormat="1" ht="15.75" spans="1:12">
      <c r="A12" s="78" t="s">
        <v>189</v>
      </c>
      <c r="B12" s="79"/>
      <c r="C12" s="82"/>
      <c r="D12" s="81"/>
      <c r="E12" s="82"/>
      <c r="F12" s="81"/>
      <c r="G12" s="89" t="s">
        <v>190</v>
      </c>
      <c r="H12" s="79"/>
      <c r="I12" s="82"/>
      <c r="J12" s="94"/>
      <c r="K12" s="82"/>
      <c r="L12" s="94"/>
    </row>
    <row r="13" s="67" customFormat="1" ht="15.75" spans="1:12">
      <c r="A13" s="78" t="s">
        <v>191</v>
      </c>
      <c r="B13" s="79"/>
      <c r="C13" s="82"/>
      <c r="D13" s="81"/>
      <c r="E13" s="82"/>
      <c r="F13" s="81"/>
      <c r="G13" s="89" t="s">
        <v>192</v>
      </c>
      <c r="H13" s="79">
        <v>1888</v>
      </c>
      <c r="I13" s="82">
        <v>52993</v>
      </c>
      <c r="J13" s="94">
        <f>I13/H13*100</f>
        <v>2806.83262711864</v>
      </c>
      <c r="K13" s="82">
        <v>1713</v>
      </c>
      <c r="L13" s="94">
        <f>I13/K13*100</f>
        <v>3093.57851722125</v>
      </c>
    </row>
    <row r="14" s="67" customFormat="1" ht="15.75" spans="1:12">
      <c r="A14" s="78" t="s">
        <v>193</v>
      </c>
      <c r="B14" s="79"/>
      <c r="C14" s="80"/>
      <c r="D14" s="81"/>
      <c r="E14" s="80"/>
      <c r="F14" s="81"/>
      <c r="G14" s="89" t="s">
        <v>194</v>
      </c>
      <c r="H14" s="79">
        <v>11793</v>
      </c>
      <c r="I14" s="82">
        <v>5915</v>
      </c>
      <c r="J14" s="94">
        <f>I14/H14*100</f>
        <v>50.1568727211057</v>
      </c>
      <c r="K14" s="82">
        <v>5862</v>
      </c>
      <c r="L14" s="94">
        <f>I14/K14*100</f>
        <v>100.904128283862</v>
      </c>
    </row>
    <row r="15" s="67" customFormat="1" ht="15.75" spans="1:12">
      <c r="A15" s="78" t="s">
        <v>195</v>
      </c>
      <c r="B15" s="79"/>
      <c r="C15" s="80"/>
      <c r="D15" s="81"/>
      <c r="E15" s="80"/>
      <c r="F15" s="81"/>
      <c r="G15" s="89" t="s">
        <v>196</v>
      </c>
      <c r="H15" s="79">
        <v>155</v>
      </c>
      <c r="I15" s="82">
        <v>57</v>
      </c>
      <c r="J15" s="94"/>
      <c r="K15" s="82">
        <v>3</v>
      </c>
      <c r="L15" s="94">
        <f>I15/K15*100</f>
        <v>1900</v>
      </c>
    </row>
    <row r="16" s="67" customFormat="1" ht="15.75" spans="1:12">
      <c r="A16" s="78" t="s">
        <v>197</v>
      </c>
      <c r="B16" s="79">
        <v>1352</v>
      </c>
      <c r="C16" s="80">
        <v>170</v>
      </c>
      <c r="D16" s="81">
        <f t="shared" ref="D16:D22" si="0">C16/B16*100</f>
        <v>12.5739644970414</v>
      </c>
      <c r="E16" s="80">
        <v>252</v>
      </c>
      <c r="F16" s="81"/>
      <c r="G16" s="89" t="s">
        <v>198</v>
      </c>
      <c r="H16" s="79"/>
      <c r="I16" s="82">
        <v>9</v>
      </c>
      <c r="J16" s="94"/>
      <c r="K16" s="82"/>
      <c r="L16" s="94"/>
    </row>
    <row r="17" s="67" customFormat="1" ht="15.75" spans="1:12">
      <c r="A17" s="78" t="s">
        <v>199</v>
      </c>
      <c r="B17" s="79"/>
      <c r="C17" s="80"/>
      <c r="D17" s="81"/>
      <c r="E17" s="80"/>
      <c r="F17" s="81"/>
      <c r="G17" s="78"/>
      <c r="H17" s="79"/>
      <c r="I17" s="82"/>
      <c r="J17" s="94"/>
      <c r="K17" s="82"/>
      <c r="L17" s="94"/>
    </row>
    <row r="18" s="67" customFormat="1" ht="15.75" spans="1:12">
      <c r="A18" s="78" t="s">
        <v>200</v>
      </c>
      <c r="B18" s="79">
        <v>750</v>
      </c>
      <c r="C18" s="80">
        <v>44</v>
      </c>
      <c r="D18" s="81">
        <f t="shared" si="0"/>
        <v>5.86666666666667</v>
      </c>
      <c r="E18" s="80"/>
      <c r="F18" s="81"/>
      <c r="G18" s="78"/>
      <c r="H18" s="79"/>
      <c r="I18" s="82"/>
      <c r="J18" s="94"/>
      <c r="K18" s="82"/>
      <c r="L18" s="94"/>
    </row>
    <row r="19" s="67" customFormat="1" ht="18" customHeight="1" spans="1:12">
      <c r="A19" s="83" t="s">
        <v>201</v>
      </c>
      <c r="B19" s="84">
        <f>SUM(B5:B18)</f>
        <v>324882</v>
      </c>
      <c r="C19" s="84">
        <f>SUM(C5:C18)</f>
        <v>12710</v>
      </c>
      <c r="D19" s="85">
        <f t="shared" si="0"/>
        <v>3.91218965655222</v>
      </c>
      <c r="E19" s="84">
        <f>SUM(E5:E18)</f>
        <v>138416</v>
      </c>
      <c r="F19" s="85">
        <f>C19/E19*100</f>
        <v>9.1824644549763</v>
      </c>
      <c r="G19" s="83" t="s">
        <v>202</v>
      </c>
      <c r="H19" s="84">
        <f>SUM(H5:H17)</f>
        <v>157907</v>
      </c>
      <c r="I19" s="84">
        <f>SUM(I5:I17)</f>
        <v>71036</v>
      </c>
      <c r="J19" s="95">
        <f>I19/H19*100</f>
        <v>44.9859727561159</v>
      </c>
      <c r="K19" s="84">
        <f>SUM(K5:K17)</f>
        <v>46444</v>
      </c>
      <c r="L19" s="95">
        <f>I19/K19*100</f>
        <v>152.949788993196</v>
      </c>
    </row>
    <row r="20" s="67" customFormat="1" ht="15.75" spans="1:12">
      <c r="A20" s="86" t="s">
        <v>203</v>
      </c>
      <c r="B20" s="87">
        <f>B21+B23+B25</f>
        <v>56057</v>
      </c>
      <c r="C20" s="87">
        <f>C21+C25+C23</f>
        <v>101450</v>
      </c>
      <c r="D20" s="85">
        <f t="shared" si="0"/>
        <v>180.976506056335</v>
      </c>
      <c r="E20" s="87">
        <f>E21+E25+E23</f>
        <v>45543</v>
      </c>
      <c r="F20" s="85">
        <f>C20/E20*100</f>
        <v>222.756515820214</v>
      </c>
      <c r="G20" s="90" t="s">
        <v>204</v>
      </c>
      <c r="H20" s="91">
        <f>SUM(H21:H24)</f>
        <v>166204</v>
      </c>
      <c r="I20" s="91">
        <f>SUM(I21:I25)</f>
        <v>13000</v>
      </c>
      <c r="J20" s="95">
        <f>I20/H20*100</f>
        <v>7.82171307549758</v>
      </c>
      <c r="K20" s="91">
        <f>SUM(K21:K25)</f>
        <v>44013</v>
      </c>
      <c r="L20" s="95">
        <f t="shared" ref="L19:L21" si="1">I20/K20*100</f>
        <v>29.5367277849726</v>
      </c>
    </row>
    <row r="21" s="67" customFormat="1" ht="15.75" spans="1:12">
      <c r="A21" s="78" t="s">
        <v>205</v>
      </c>
      <c r="B21" s="80">
        <f>SUM(B22:B22)</f>
        <v>1285</v>
      </c>
      <c r="C21" s="80">
        <f>SUM(C22:C22)</f>
        <v>3088</v>
      </c>
      <c r="D21" s="81">
        <f t="shared" si="0"/>
        <v>240.311284046693</v>
      </c>
      <c r="E21" s="80">
        <f>SUM(E22:E22)</f>
        <v>962</v>
      </c>
      <c r="F21" s="81">
        <f>C21/E21*100</f>
        <v>320.997920997921</v>
      </c>
      <c r="G21" s="88" t="s">
        <v>206</v>
      </c>
      <c r="H21" s="79"/>
      <c r="I21" s="82"/>
      <c r="J21" s="95"/>
      <c r="K21" s="82"/>
      <c r="L21" s="95"/>
    </row>
    <row r="22" s="67" customFormat="1" ht="15.75" spans="1:12">
      <c r="A22" s="78" t="s">
        <v>207</v>
      </c>
      <c r="B22" s="80">
        <v>1285</v>
      </c>
      <c r="C22" s="80">
        <v>3088</v>
      </c>
      <c r="D22" s="81">
        <f t="shared" si="0"/>
        <v>240.311284046693</v>
      </c>
      <c r="E22" s="80">
        <v>962</v>
      </c>
      <c r="F22" s="81">
        <f>C22/E22*100</f>
        <v>320.997920997921</v>
      </c>
      <c r="G22" s="78"/>
      <c r="H22" s="79"/>
      <c r="I22" s="82"/>
      <c r="J22" s="95"/>
      <c r="K22" s="82"/>
      <c r="L22" s="95"/>
    </row>
    <row r="23" s="67" customFormat="1" ht="15.75" spans="1:12">
      <c r="A23" s="78" t="s">
        <v>208</v>
      </c>
      <c r="B23" s="80">
        <v>5162</v>
      </c>
      <c r="C23" s="80">
        <v>5162</v>
      </c>
      <c r="D23" s="81">
        <f t="shared" ref="D23:D28" si="2">C23/B23*100</f>
        <v>100</v>
      </c>
      <c r="E23" s="80">
        <v>5181</v>
      </c>
      <c r="F23" s="81">
        <f>C23/E23*100</f>
        <v>99.6332754294538</v>
      </c>
      <c r="G23" s="78" t="s">
        <v>209</v>
      </c>
      <c r="H23" s="79">
        <v>166204</v>
      </c>
      <c r="I23" s="82"/>
      <c r="J23" s="95">
        <f>I23/H23*100</f>
        <v>0</v>
      </c>
      <c r="K23" s="82"/>
      <c r="L23" s="95"/>
    </row>
    <row r="24" s="67" customFormat="1" ht="15.75" spans="1:12">
      <c r="A24" s="78" t="s">
        <v>210</v>
      </c>
      <c r="B24" s="79"/>
      <c r="C24" s="87"/>
      <c r="D24" s="81"/>
      <c r="E24" s="80"/>
      <c r="F24" s="81"/>
      <c r="G24" s="78" t="s">
        <v>211</v>
      </c>
      <c r="H24" s="79"/>
      <c r="I24" s="82"/>
      <c r="J24" s="95"/>
      <c r="K24" s="82"/>
      <c r="L24" s="95"/>
    </row>
    <row r="25" s="67" customFormat="1" ht="15.75" spans="1:12">
      <c r="A25" s="78" t="s">
        <v>212</v>
      </c>
      <c r="B25" s="79">
        <f>SUM(B26)</f>
        <v>49610</v>
      </c>
      <c r="C25" s="79">
        <f>SUM(C26)</f>
        <v>93200</v>
      </c>
      <c r="D25" s="81">
        <f t="shared" si="2"/>
        <v>187.865349727877</v>
      </c>
      <c r="E25" s="79">
        <f>SUM(E26)</f>
        <v>39400</v>
      </c>
      <c r="F25" s="81">
        <f>C25/E25*100</f>
        <v>236.548223350254</v>
      </c>
      <c r="G25" s="92" t="s">
        <v>213</v>
      </c>
      <c r="H25" s="79">
        <v>56828</v>
      </c>
      <c r="I25" s="82">
        <v>13000</v>
      </c>
      <c r="J25" s="94">
        <f>I25/H25*100</f>
        <v>22.8760470190751</v>
      </c>
      <c r="K25" s="82">
        <v>44013</v>
      </c>
      <c r="L25" s="94">
        <f>I25/K25*100</f>
        <v>29.5367277849726</v>
      </c>
    </row>
    <row r="26" s="67" customFormat="1" ht="15.75" spans="1:12">
      <c r="A26" s="88" t="s">
        <v>214</v>
      </c>
      <c r="B26" s="82">
        <f>SUM(B27:B28)</f>
        <v>49610</v>
      </c>
      <c r="C26" s="82">
        <f>SUM(C27:C28)</f>
        <v>93200</v>
      </c>
      <c r="D26" s="81">
        <f t="shared" si="2"/>
        <v>187.865349727877</v>
      </c>
      <c r="E26" s="80">
        <f>SUM(E27:E28)</f>
        <v>39400</v>
      </c>
      <c r="F26" s="81">
        <f>C26/E26*100</f>
        <v>236.548223350254</v>
      </c>
      <c r="G26" s="93"/>
      <c r="H26" s="79"/>
      <c r="I26" s="82"/>
      <c r="J26" s="95"/>
      <c r="K26" s="82"/>
      <c r="L26" s="95"/>
    </row>
    <row r="27" s="67" customFormat="1" ht="15.75" spans="1:12">
      <c r="A27" s="88" t="s">
        <v>215</v>
      </c>
      <c r="B27" s="82">
        <v>49610</v>
      </c>
      <c r="C27" s="80">
        <v>10500</v>
      </c>
      <c r="D27" s="81">
        <f t="shared" si="2"/>
        <v>21.1650876839347</v>
      </c>
      <c r="E27" s="80">
        <v>39400</v>
      </c>
      <c r="F27" s="81">
        <f>C27/E27*100</f>
        <v>26.6497461928934</v>
      </c>
      <c r="G27" s="93"/>
      <c r="H27" s="79"/>
      <c r="I27" s="82"/>
      <c r="J27" s="95"/>
      <c r="K27" s="82"/>
      <c r="L27" s="95"/>
    </row>
    <row r="28" s="67" customFormat="1" ht="15.75" spans="1:12">
      <c r="A28" s="88" t="s">
        <v>216</v>
      </c>
      <c r="B28" s="82"/>
      <c r="C28" s="80">
        <v>82700</v>
      </c>
      <c r="D28" s="81"/>
      <c r="E28" s="80"/>
      <c r="F28" s="81"/>
      <c r="G28" s="93"/>
      <c r="H28" s="79"/>
      <c r="I28" s="82"/>
      <c r="J28" s="95"/>
      <c r="K28" s="82"/>
      <c r="L28" s="95"/>
    </row>
    <row r="29" s="67" customFormat="1" ht="17" customHeight="1" spans="1:12">
      <c r="A29" s="83" t="s">
        <v>82</v>
      </c>
      <c r="B29" s="84">
        <f>SUM(B19,B20)</f>
        <v>380939</v>
      </c>
      <c r="C29" s="84">
        <f>SUM(C19,C20)</f>
        <v>114160</v>
      </c>
      <c r="D29" s="85">
        <f>C29/B29*100</f>
        <v>29.9680526278486</v>
      </c>
      <c r="E29" s="84">
        <f>SUM(E19,E20)</f>
        <v>183959</v>
      </c>
      <c r="F29" s="85">
        <f>C29/E29*100</f>
        <v>62.0573062475878</v>
      </c>
      <c r="G29" s="83" t="s">
        <v>147</v>
      </c>
      <c r="H29" s="84">
        <f>SUM(H19,H20,H25)</f>
        <v>380939</v>
      </c>
      <c r="I29" s="84">
        <f>SUM(I19,I20)</f>
        <v>84036</v>
      </c>
      <c r="J29" s="95">
        <f>I29/H29*100</f>
        <v>22.0602248653984</v>
      </c>
      <c r="K29" s="84">
        <f>SUM(K19,K20)</f>
        <v>90457</v>
      </c>
      <c r="L29" s="95">
        <f>I29/K29*100</f>
        <v>92.9015996550847</v>
      </c>
    </row>
  </sheetData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D19">
    <cfRule type="cellIs" dxfId="1" priority="1" stopIfTrue="1" operator="lessThan">
      <formula>0</formula>
    </cfRule>
  </conditionalFormatting>
  <conditionalFormatting sqref="B20:C20">
    <cfRule type="cellIs" dxfId="1" priority="20" stopIfTrue="1" operator="lessThan">
      <formula>0</formula>
    </cfRule>
  </conditionalFormatting>
  <conditionalFormatting sqref="E20">
    <cfRule type="cellIs" dxfId="1" priority="6" stopIfTrue="1" operator="lessThan">
      <formula>0</formula>
    </cfRule>
  </conditionalFormatting>
  <conditionalFormatting sqref="E21">
    <cfRule type="cellIs" dxfId="1" priority="10" stopIfTrue="1" operator="lessThan">
      <formula>0</formula>
    </cfRule>
  </conditionalFormatting>
  <conditionalFormatting sqref="E22">
    <cfRule type="cellIs" dxfId="1" priority="2" stopIfTrue="1" operator="lessThan">
      <formula>0</formula>
    </cfRule>
  </conditionalFormatting>
  <conditionalFormatting sqref="C23">
    <cfRule type="cellIs" dxfId="1" priority="15" stopIfTrue="1" operator="lessThan">
      <formula>0</formula>
    </cfRule>
  </conditionalFormatting>
  <conditionalFormatting sqref="E23">
    <cfRule type="cellIs" dxfId="1" priority="3" stopIfTrue="1" operator="lessThan">
      <formula>0</formula>
    </cfRule>
  </conditionalFormatting>
  <conditionalFormatting sqref="C24">
    <cfRule type="cellIs" dxfId="1" priority="21" stopIfTrue="1" operator="lessThan">
      <formula>0</formula>
    </cfRule>
  </conditionalFormatting>
  <conditionalFormatting sqref="E24">
    <cfRule type="cellIs" dxfId="1" priority="16" stopIfTrue="1" operator="lessThan">
      <formula>0</formula>
    </cfRule>
    <cfRule type="cellIs" dxfId="1" priority="17" stopIfTrue="1" operator="lessThan">
      <formula>0</formula>
    </cfRule>
  </conditionalFormatting>
  <conditionalFormatting sqref="B25:C25">
    <cfRule type="cellIs" dxfId="1" priority="14" stopIfTrue="1" operator="lessThan">
      <formula>0</formula>
    </cfRule>
  </conditionalFormatting>
  <conditionalFormatting sqref="E25">
    <cfRule type="cellIs" dxfId="1" priority="7" stopIfTrue="1" operator="lessThan">
      <formula>0</formula>
    </cfRule>
  </conditionalFormatting>
  <conditionalFormatting sqref="A25:A28">
    <cfRule type="expression" dxfId="0" priority="26" stopIfTrue="1">
      <formula>"len($A:$A)=3"</formula>
    </cfRule>
  </conditionalFormatting>
  <conditionalFormatting sqref="E26:E28">
    <cfRule type="cellIs" dxfId="1" priority="4" stopIfTrue="1" operator="lessThan">
      <formula>0</formula>
    </cfRule>
  </conditionalFormatting>
  <conditionalFormatting sqref="G25:G28">
    <cfRule type="expression" dxfId="0" priority="25" stopIfTrue="1">
      <formula>"len($A:$A)=3"</formula>
    </cfRule>
  </conditionalFormatting>
  <conditionalFormatting sqref="A5:A18 A20:A28">
    <cfRule type="expression" dxfId="0" priority="28" stopIfTrue="1">
      <formula>"len($A:$A)=3"</formula>
    </cfRule>
  </conditionalFormatting>
  <conditionalFormatting sqref="C5:C6 C14:C18 D5:D18 D20:D30 F5:F30 C22 C27:C28 C24">
    <cfRule type="cellIs" dxfId="1" priority="27" stopIfTrue="1" operator="lessThan">
      <formula>0</formula>
    </cfRule>
  </conditionalFormatting>
  <conditionalFormatting sqref="E5:E6 E14:E18">
    <cfRule type="cellIs" dxfId="1" priority="5" stopIfTrue="1" operator="lessThan">
      <formula>0</formula>
    </cfRule>
  </conditionalFormatting>
  <conditionalFormatting sqref="B21:C21 B22:B24">
    <cfRule type="cellIs" dxfId="1" priority="23" stopIfTrue="1" operator="lessThan">
      <formula>0</formula>
    </cfRule>
  </conditionalFormatting>
  <pageMargins left="0.554861111111111" right="0.554861111111111" top="0.786805555555556" bottom="0.904861111111111" header="0.275" footer="0.511805555555556"/>
  <pageSetup paperSize="9" firstPageNumber="5" orientation="landscape" useFirstPageNumber="1" horizontalDpi="600" verticalDpi="600"/>
  <headerFooter alignWithMargins="0" scaleWithDoc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Zeros="0" workbookViewId="0">
      <selection activeCell="G48" sqref="G48"/>
    </sheetView>
  </sheetViews>
  <sheetFormatPr defaultColWidth="9" defaultRowHeight="15.75"/>
  <cols>
    <col min="1" max="1" width="26.125" style="44" customWidth="1"/>
    <col min="2" max="2" width="14.25" style="44" customWidth="1"/>
    <col min="3" max="4" width="15.2" style="44" customWidth="1"/>
    <col min="5" max="5" width="10.5" style="44" customWidth="1"/>
    <col min="6" max="6" width="15" style="44" customWidth="1"/>
    <col min="7" max="7" width="9" style="44"/>
    <col min="8" max="8" width="12.625" style="44"/>
    <col min="9" max="9" width="13.75" style="44"/>
    <col min="10" max="16384" width="9" style="44"/>
  </cols>
  <sheetData>
    <row r="1" s="41" customFormat="1" ht="38.25" customHeight="1" spans="1:6">
      <c r="A1" s="45" t="s">
        <v>217</v>
      </c>
      <c r="B1" s="45"/>
      <c r="C1" s="45"/>
      <c r="D1" s="45"/>
      <c r="E1" s="45"/>
      <c r="F1" s="45"/>
    </row>
    <row r="2" s="41" customFormat="1" ht="27.75" customHeight="1" spans="1:6">
      <c r="A2" s="46"/>
      <c r="B2" s="47"/>
      <c r="C2" s="47"/>
      <c r="F2" s="61" t="s">
        <v>12</v>
      </c>
    </row>
    <row r="3" s="42" customFormat="1" ht="47" customHeight="1" spans="1:6">
      <c r="A3" s="48" t="s">
        <v>218</v>
      </c>
      <c r="B3" s="49" t="s">
        <v>173</v>
      </c>
      <c r="C3" s="50" t="s">
        <v>15</v>
      </c>
      <c r="D3" s="51" t="s">
        <v>16</v>
      </c>
      <c r="E3" s="62" t="s">
        <v>17</v>
      </c>
      <c r="F3" s="51" t="s">
        <v>219</v>
      </c>
    </row>
    <row r="4" s="43" customFormat="1" ht="22" customHeight="1" spans="1:8">
      <c r="A4" s="52" t="s">
        <v>220</v>
      </c>
      <c r="B4" s="53">
        <f>SUM(B5:B10)</f>
        <v>24350</v>
      </c>
      <c r="C4" s="53">
        <f>SUM(C5:C10)</f>
        <v>10830</v>
      </c>
      <c r="D4" s="54">
        <f t="shared" ref="D4:D9" si="0">C4/B4*100</f>
        <v>44.476386036961</v>
      </c>
      <c r="E4" s="53">
        <f>SUM(E5:E10)</f>
        <v>8739</v>
      </c>
      <c r="F4" s="63">
        <f t="shared" ref="F4:F9" si="1">C4/E4-1</f>
        <v>0.239272227943701</v>
      </c>
      <c r="H4" s="64"/>
    </row>
    <row r="5" s="43" customFormat="1" ht="22" customHeight="1" spans="1:6">
      <c r="A5" s="52" t="s">
        <v>221</v>
      </c>
      <c r="B5" s="55">
        <v>14633</v>
      </c>
      <c r="C5" s="55">
        <v>6692</v>
      </c>
      <c r="D5" s="56">
        <f t="shared" si="0"/>
        <v>45.7322490261737</v>
      </c>
      <c r="E5" s="55">
        <v>6131</v>
      </c>
      <c r="F5" s="63">
        <f t="shared" si="1"/>
        <v>0.0915022019246452</v>
      </c>
    </row>
    <row r="6" s="43" customFormat="1" ht="22" customHeight="1" spans="1:6">
      <c r="A6" s="52" t="s">
        <v>222</v>
      </c>
      <c r="B6" s="55">
        <v>622</v>
      </c>
      <c r="C6" s="55">
        <v>71</v>
      </c>
      <c r="D6" s="56">
        <f t="shared" si="0"/>
        <v>11.4147909967846</v>
      </c>
      <c r="E6" s="55">
        <v>83</v>
      </c>
      <c r="F6" s="63">
        <f t="shared" si="1"/>
        <v>-0.144578313253012</v>
      </c>
    </row>
    <row r="7" s="43" customFormat="1" ht="22" customHeight="1" spans="1:6">
      <c r="A7" s="57" t="s">
        <v>223</v>
      </c>
      <c r="B7" s="55">
        <v>7615</v>
      </c>
      <c r="C7" s="55">
        <v>3387</v>
      </c>
      <c r="D7" s="56">
        <f t="shared" si="0"/>
        <v>44.4780039395929</v>
      </c>
      <c r="E7" s="55">
        <v>2510</v>
      </c>
      <c r="F7" s="63">
        <f t="shared" si="1"/>
        <v>0.349402390438247</v>
      </c>
    </row>
    <row r="8" s="43" customFormat="1" ht="22" customHeight="1" spans="1:6">
      <c r="A8" s="57" t="s">
        <v>224</v>
      </c>
      <c r="B8" s="55">
        <v>4</v>
      </c>
      <c r="C8" s="55">
        <v>5</v>
      </c>
      <c r="D8" s="56">
        <f t="shared" si="0"/>
        <v>125</v>
      </c>
      <c r="E8" s="55">
        <v>10</v>
      </c>
      <c r="F8" s="63">
        <f t="shared" si="1"/>
        <v>-0.5</v>
      </c>
    </row>
    <row r="9" s="43" customFormat="1" ht="22" customHeight="1" spans="1:6">
      <c r="A9" s="57" t="s">
        <v>225</v>
      </c>
      <c r="B9" s="55">
        <v>1476</v>
      </c>
      <c r="C9" s="55">
        <v>675</v>
      </c>
      <c r="D9" s="56">
        <f t="shared" si="0"/>
        <v>45.7317073170732</v>
      </c>
      <c r="E9" s="55">
        <v>5</v>
      </c>
      <c r="F9" s="63">
        <f t="shared" si="1"/>
        <v>134</v>
      </c>
    </row>
    <row r="10" s="43" customFormat="1" ht="22" customHeight="1" spans="1:6">
      <c r="A10" s="58" t="s">
        <v>226</v>
      </c>
      <c r="B10" s="55"/>
      <c r="C10" s="55"/>
      <c r="D10" s="56"/>
      <c r="E10" s="55"/>
      <c r="F10" s="63"/>
    </row>
    <row r="11" s="43" customFormat="1" ht="22" customHeight="1" spans="1:9">
      <c r="A11" s="52" t="s">
        <v>227</v>
      </c>
      <c r="B11" s="59">
        <f>SUM(B12:B16)</f>
        <v>20141</v>
      </c>
      <c r="C11" s="59">
        <f>SUM(C12:C16)</f>
        <v>10194</v>
      </c>
      <c r="D11" s="54">
        <f>C11/B11*100</f>
        <v>50.6131771014349</v>
      </c>
      <c r="E11" s="59">
        <f>SUM(E12:E16)</f>
        <v>9380</v>
      </c>
      <c r="F11" s="63">
        <f t="shared" ref="F11:F13" si="2">C11/E11-1</f>
        <v>0.0867803837953092</v>
      </c>
      <c r="I11" s="65"/>
    </row>
    <row r="12" s="43" customFormat="1" ht="22" customHeight="1" spans="1:6">
      <c r="A12" s="60" t="s">
        <v>228</v>
      </c>
      <c r="B12" s="55">
        <v>19960</v>
      </c>
      <c r="C12" s="55">
        <v>10190</v>
      </c>
      <c r="D12" s="56">
        <f>C12/B12*100</f>
        <v>51.0521042084168</v>
      </c>
      <c r="E12" s="55">
        <v>9379</v>
      </c>
      <c r="F12" s="63">
        <f t="shared" si="2"/>
        <v>0.0864697728968973</v>
      </c>
    </row>
    <row r="13" s="43" customFormat="1" ht="22" customHeight="1" spans="1:6">
      <c r="A13" s="52" t="s">
        <v>229</v>
      </c>
      <c r="B13" s="55"/>
      <c r="C13" s="55">
        <v>4</v>
      </c>
      <c r="D13" s="56"/>
      <c r="E13" s="55">
        <v>1</v>
      </c>
      <c r="F13" s="63">
        <f t="shared" si="2"/>
        <v>3</v>
      </c>
    </row>
    <row r="14" s="43" customFormat="1" ht="22" customHeight="1" spans="1:6">
      <c r="A14" s="57" t="s">
        <v>230</v>
      </c>
      <c r="B14" s="55">
        <v>181</v>
      </c>
      <c r="C14" s="55"/>
      <c r="D14" s="56"/>
      <c r="E14" s="55"/>
      <c r="F14" s="63"/>
    </row>
    <row r="15" s="43" customFormat="1" ht="22" customHeight="1" spans="1:6">
      <c r="A15" s="57" t="s">
        <v>231</v>
      </c>
      <c r="B15" s="55"/>
      <c r="C15" s="55"/>
      <c r="D15" s="56"/>
      <c r="E15" s="55"/>
      <c r="F15" s="63"/>
    </row>
    <row r="16" s="43" customFormat="1" ht="22" customHeight="1" spans="1:6">
      <c r="A16" s="57" t="s">
        <v>232</v>
      </c>
      <c r="B16" s="55"/>
      <c r="C16" s="55"/>
      <c r="D16" s="56"/>
      <c r="E16" s="55"/>
      <c r="F16" s="63"/>
    </row>
    <row r="17" s="43" customFormat="1" ht="22" customHeight="1" spans="1:6">
      <c r="A17" s="52" t="s">
        <v>233</v>
      </c>
      <c r="B17" s="59">
        <f>B4-B11</f>
        <v>4209</v>
      </c>
      <c r="C17" s="59">
        <f>C4-C11</f>
        <v>636</v>
      </c>
      <c r="D17" s="54">
        <f t="shared" ref="D17:D19" si="3">C17/B17*100</f>
        <v>15.1104775481112</v>
      </c>
      <c r="E17" s="59">
        <f>E4-E11</f>
        <v>-641</v>
      </c>
      <c r="F17" s="63">
        <f t="shared" ref="F17:F19" si="4">C17/E17-1</f>
        <v>-1.99219968798752</v>
      </c>
    </row>
    <row r="18" s="43" customFormat="1" ht="22" customHeight="1" spans="1:6">
      <c r="A18" s="52" t="s">
        <v>234</v>
      </c>
      <c r="B18" s="59">
        <v>13104</v>
      </c>
      <c r="C18" s="59">
        <v>17916</v>
      </c>
      <c r="D18" s="54">
        <f t="shared" si="3"/>
        <v>136.721611721612</v>
      </c>
      <c r="E18" s="59">
        <v>11556</v>
      </c>
      <c r="F18" s="63">
        <f t="shared" si="4"/>
        <v>0.550363447559709</v>
      </c>
    </row>
    <row r="19" s="43" customFormat="1" ht="22" customHeight="1" spans="1:6">
      <c r="A19" s="52" t="s">
        <v>235</v>
      </c>
      <c r="B19" s="59">
        <f>B18+B17</f>
        <v>17313</v>
      </c>
      <c r="C19" s="59">
        <f>C18+C17</f>
        <v>18552</v>
      </c>
      <c r="D19" s="54">
        <f t="shared" si="3"/>
        <v>107.156472015249</v>
      </c>
      <c r="E19" s="59">
        <f>E18+E17</f>
        <v>10915</v>
      </c>
      <c r="F19" s="63">
        <f t="shared" si="4"/>
        <v>0.699679340357307</v>
      </c>
    </row>
  </sheetData>
  <mergeCells count="1">
    <mergeCell ref="A1:F1"/>
  </mergeCells>
  <pageMargins left="0.751388888888889" right="0.751388888888889" top="0.786805555555556" bottom="0.904861111111111" header="0.275" footer="0.511805555555556"/>
  <pageSetup paperSize="9" firstPageNumber="6" orientation="landscape" useFirstPageNumber="1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Zeros="0" workbookViewId="0">
      <selection activeCell="H18" sqref="H18"/>
    </sheetView>
  </sheetViews>
  <sheetFormatPr defaultColWidth="8.125" defaultRowHeight="14.25" outlineLevelCol="5"/>
  <cols>
    <col min="1" max="1" width="45.625" style="2" customWidth="1"/>
    <col min="2" max="2" width="20" style="2" customWidth="1"/>
    <col min="3" max="3" width="13.4" style="2" customWidth="1"/>
    <col min="4" max="4" width="14.1" style="3" customWidth="1"/>
    <col min="5" max="5" width="15" style="2" customWidth="1"/>
    <col min="6" max="6" width="13.7" style="2" customWidth="1"/>
    <col min="7" max="16384" width="8.125" style="2"/>
  </cols>
  <sheetData>
    <row r="1" ht="31" customHeight="1" spans="1:6">
      <c r="A1" s="4" t="s">
        <v>236</v>
      </c>
      <c r="B1" s="4"/>
      <c r="C1" s="4"/>
      <c r="D1" s="5"/>
      <c r="E1" s="4"/>
      <c r="F1" s="4"/>
    </row>
    <row r="2" ht="20.1" customHeight="1" spans="1:6">
      <c r="A2" s="6"/>
      <c r="B2" s="7"/>
      <c r="C2" s="8"/>
      <c r="D2" s="9"/>
      <c r="E2" s="8"/>
      <c r="F2" s="39" t="s">
        <v>237</v>
      </c>
    </row>
    <row r="3" ht="30" customHeight="1" spans="1:6">
      <c r="A3" s="10" t="s">
        <v>218</v>
      </c>
      <c r="B3" s="11" t="s">
        <v>238</v>
      </c>
      <c r="C3" s="11" t="s">
        <v>239</v>
      </c>
      <c r="D3" s="12" t="s">
        <v>240</v>
      </c>
      <c r="E3" s="12" t="s">
        <v>17</v>
      </c>
      <c r="F3" s="12" t="s">
        <v>18</v>
      </c>
    </row>
    <row r="4" ht="18" customHeight="1" spans="1:6">
      <c r="A4" s="13" t="s">
        <v>241</v>
      </c>
      <c r="B4" s="14">
        <f>SUM(B5:B5)</f>
        <v>0</v>
      </c>
      <c r="C4" s="14">
        <f>SUM(C5:C5)</f>
        <v>1005</v>
      </c>
      <c r="D4" s="15">
        <f>B4/C4</f>
        <v>0</v>
      </c>
      <c r="E4" s="14"/>
      <c r="F4" s="40"/>
    </row>
    <row r="5" ht="18" customHeight="1" spans="1:6">
      <c r="A5" s="16" t="s">
        <v>242</v>
      </c>
      <c r="B5" s="17"/>
      <c r="C5" s="18">
        <v>1005</v>
      </c>
      <c r="D5" s="15">
        <f>B5/C5</f>
        <v>0</v>
      </c>
      <c r="E5" s="18"/>
      <c r="F5" s="40"/>
    </row>
    <row r="6" ht="18" hidden="1" customHeight="1" spans="1:6">
      <c r="A6" s="13" t="s">
        <v>243</v>
      </c>
      <c r="B6" s="14">
        <f>SUM(B7:B9)</f>
        <v>0</v>
      </c>
      <c r="C6" s="14">
        <f>SUM(C7:C9)</f>
        <v>0</v>
      </c>
      <c r="D6" s="15"/>
      <c r="E6" s="14"/>
      <c r="F6" s="40"/>
    </row>
    <row r="7" ht="18" hidden="1" customHeight="1" spans="1:6">
      <c r="A7" s="19" t="s">
        <v>244</v>
      </c>
      <c r="B7" s="17"/>
      <c r="C7" s="18"/>
      <c r="D7" s="15"/>
      <c r="E7" s="18"/>
      <c r="F7" s="40"/>
    </row>
    <row r="8" ht="18" hidden="1" customHeight="1" spans="1:6">
      <c r="A8" s="19" t="s">
        <v>245</v>
      </c>
      <c r="B8" s="20"/>
      <c r="C8" s="20"/>
      <c r="D8" s="15"/>
      <c r="E8" s="20"/>
      <c r="F8" s="40"/>
    </row>
    <row r="9" ht="18" hidden="1" customHeight="1" spans="1:6">
      <c r="A9" s="19" t="s">
        <v>246</v>
      </c>
      <c r="B9" s="20"/>
      <c r="C9" s="20"/>
      <c r="D9" s="15"/>
      <c r="E9" s="20"/>
      <c r="F9" s="40"/>
    </row>
    <row r="10" ht="18" hidden="1" customHeight="1" spans="1:6">
      <c r="A10" s="13" t="s">
        <v>247</v>
      </c>
      <c r="B10" s="21">
        <f>SUM(B11:B13)</f>
        <v>0</v>
      </c>
      <c r="C10" s="21">
        <f>SUM(C11:C13)</f>
        <v>0</v>
      </c>
      <c r="D10" s="15"/>
      <c r="E10" s="21"/>
      <c r="F10" s="40"/>
    </row>
    <row r="11" ht="18" hidden="1" customHeight="1" spans="1:6">
      <c r="A11" s="19" t="s">
        <v>248</v>
      </c>
      <c r="B11" s="17"/>
      <c r="C11" s="18"/>
      <c r="D11" s="15"/>
      <c r="E11" s="18"/>
      <c r="F11" s="40"/>
    </row>
    <row r="12" ht="18" hidden="1" customHeight="1" spans="1:6">
      <c r="A12" s="19" t="s">
        <v>249</v>
      </c>
      <c r="B12" s="20"/>
      <c r="C12" s="20"/>
      <c r="D12" s="15"/>
      <c r="E12" s="20"/>
      <c r="F12" s="40"/>
    </row>
    <row r="13" ht="18" hidden="1" customHeight="1" spans="1:6">
      <c r="A13" s="19" t="s">
        <v>250</v>
      </c>
      <c r="B13" s="17"/>
      <c r="C13" s="18"/>
      <c r="D13" s="15"/>
      <c r="E13" s="18"/>
      <c r="F13" s="40"/>
    </row>
    <row r="14" ht="18" hidden="1" customHeight="1" spans="1:6">
      <c r="A14" s="13" t="s">
        <v>251</v>
      </c>
      <c r="B14" s="14">
        <f>SUM(B15:B16)</f>
        <v>0</v>
      </c>
      <c r="C14" s="14">
        <f>SUM(C15:C16)</f>
        <v>0</v>
      </c>
      <c r="D14" s="15"/>
      <c r="E14" s="14"/>
      <c r="F14" s="40"/>
    </row>
    <row r="15" ht="18" hidden="1" customHeight="1" spans="1:6">
      <c r="A15" s="19" t="s">
        <v>252</v>
      </c>
      <c r="B15" s="17"/>
      <c r="C15" s="18"/>
      <c r="D15" s="15"/>
      <c r="E15" s="18"/>
      <c r="F15" s="40"/>
    </row>
    <row r="16" ht="18" hidden="1" customHeight="1" spans="1:6">
      <c r="A16" s="19" t="s">
        <v>253</v>
      </c>
      <c r="B16" s="17"/>
      <c r="C16" s="17"/>
      <c r="D16" s="15"/>
      <c r="E16" s="17"/>
      <c r="F16" s="40"/>
    </row>
    <row r="17" ht="18" customHeight="1" spans="1:6">
      <c r="A17" s="13" t="s">
        <v>254</v>
      </c>
      <c r="B17" s="14"/>
      <c r="C17" s="22"/>
      <c r="D17" s="15"/>
      <c r="E17" s="22"/>
      <c r="F17" s="40"/>
    </row>
    <row r="18" ht="18" customHeight="1" spans="1:6">
      <c r="A18" s="23" t="s">
        <v>255</v>
      </c>
      <c r="B18" s="14">
        <f>B4+B6+B10+B14+B17</f>
        <v>0</v>
      </c>
      <c r="C18" s="14">
        <f>SUM(C4,C6,C10,C14,C17)</f>
        <v>1005</v>
      </c>
      <c r="D18" s="15">
        <f>B18/C18</f>
        <v>0</v>
      </c>
      <c r="E18" s="14"/>
      <c r="F18" s="40"/>
    </row>
    <row r="19" ht="18" customHeight="1" spans="1:6">
      <c r="A19" s="24" t="s">
        <v>256</v>
      </c>
      <c r="B19" s="17">
        <v>7</v>
      </c>
      <c r="C19" s="18"/>
      <c r="D19" s="15"/>
      <c r="E19" s="18">
        <v>3</v>
      </c>
      <c r="F19" s="40">
        <f>B19/E19</f>
        <v>2.33333333333333</v>
      </c>
    </row>
    <row r="20" ht="18" customHeight="1" spans="1:6">
      <c r="A20" s="24" t="s">
        <v>257</v>
      </c>
      <c r="B20" s="17">
        <v>14</v>
      </c>
      <c r="C20" s="18">
        <v>14</v>
      </c>
      <c r="D20" s="15"/>
      <c r="E20" s="18"/>
      <c r="F20" s="40"/>
    </row>
    <row r="21" ht="18" customHeight="1" spans="1:6">
      <c r="A21" s="24" t="s">
        <v>258</v>
      </c>
      <c r="B21" s="17"/>
      <c r="C21" s="18"/>
      <c r="D21" s="15"/>
      <c r="E21" s="18"/>
      <c r="F21" s="40"/>
    </row>
    <row r="22" ht="18" customHeight="1" spans="1:6">
      <c r="A22" s="23" t="s">
        <v>259</v>
      </c>
      <c r="B22" s="14">
        <f>B18+B19+B20+B21</f>
        <v>21</v>
      </c>
      <c r="C22" s="14">
        <f>SUM(C18:C21)</f>
        <v>1019</v>
      </c>
      <c r="D22" s="15">
        <f>B22/C22</f>
        <v>0.0206084396467125</v>
      </c>
      <c r="E22" s="14">
        <f>E18+E19+E20+E21</f>
        <v>3</v>
      </c>
      <c r="F22" s="40"/>
    </row>
    <row r="23" s="1" customFormat="1" ht="18" hidden="1" customHeight="1" spans="1:6">
      <c r="A23" s="13" t="s">
        <v>260</v>
      </c>
      <c r="B23" s="25">
        <f>SUM(B24:B27)</f>
        <v>0</v>
      </c>
      <c r="C23" s="25">
        <f>SUM(C24:C27)</f>
        <v>0</v>
      </c>
      <c r="D23" s="15"/>
      <c r="E23" s="25"/>
      <c r="F23" s="40"/>
    </row>
    <row r="24" s="1" customFormat="1" ht="18" hidden="1" customHeight="1" spans="1:6">
      <c r="A24" s="26" t="s">
        <v>261</v>
      </c>
      <c r="B24" s="27"/>
      <c r="C24" s="27"/>
      <c r="D24" s="15"/>
      <c r="E24" s="27"/>
      <c r="F24" s="40"/>
    </row>
    <row r="25" s="1" customFormat="1" ht="18" hidden="1" customHeight="1" spans="1:6">
      <c r="A25" s="26" t="s">
        <v>262</v>
      </c>
      <c r="B25" s="27"/>
      <c r="C25" s="27"/>
      <c r="D25" s="15"/>
      <c r="E25" s="27"/>
      <c r="F25" s="40"/>
    </row>
    <row r="26" s="1" customFormat="1" ht="18" hidden="1" customHeight="1" spans="1:6">
      <c r="A26" s="26" t="s">
        <v>263</v>
      </c>
      <c r="B26" s="27"/>
      <c r="C26" s="27"/>
      <c r="D26" s="15"/>
      <c r="E26" s="27"/>
      <c r="F26" s="40"/>
    </row>
    <row r="27" s="1" customFormat="1" ht="18" hidden="1" customHeight="1" spans="1:6">
      <c r="A27" s="26" t="s">
        <v>264</v>
      </c>
      <c r="B27" s="27"/>
      <c r="C27" s="27"/>
      <c r="D27" s="15"/>
      <c r="E27" s="27"/>
      <c r="F27" s="40"/>
    </row>
    <row r="28" s="1" customFormat="1" ht="18" hidden="1" customHeight="1" spans="1:6">
      <c r="A28" s="13" t="s">
        <v>265</v>
      </c>
      <c r="B28" s="28">
        <f>SUM(B29:B32)</f>
        <v>0</v>
      </c>
      <c r="C28" s="28">
        <f>SUM(C29:C32)</f>
        <v>0</v>
      </c>
      <c r="D28" s="15"/>
      <c r="E28" s="28"/>
      <c r="F28" s="40"/>
    </row>
    <row r="29" s="1" customFormat="1" ht="18" hidden="1" customHeight="1" spans="1:6">
      <c r="A29" s="26" t="s">
        <v>266</v>
      </c>
      <c r="B29" s="29"/>
      <c r="C29" s="30"/>
      <c r="D29" s="15"/>
      <c r="E29" s="30"/>
      <c r="F29" s="40"/>
    </row>
    <row r="30" s="1" customFormat="1" ht="18" hidden="1" customHeight="1" spans="1:6">
      <c r="A30" s="26" t="s">
        <v>267</v>
      </c>
      <c r="B30" s="29"/>
      <c r="C30" s="30"/>
      <c r="D30" s="15"/>
      <c r="E30" s="30"/>
      <c r="F30" s="40"/>
    </row>
    <row r="31" s="1" customFormat="1" ht="18" hidden="1" customHeight="1" spans="1:6">
      <c r="A31" s="26" t="s">
        <v>268</v>
      </c>
      <c r="B31" s="29"/>
      <c r="C31" s="30"/>
      <c r="D31" s="15"/>
      <c r="E31" s="30"/>
      <c r="F31" s="40"/>
    </row>
    <row r="32" s="1" customFormat="1" ht="18" hidden="1" customHeight="1" spans="1:6">
      <c r="A32" s="26" t="s">
        <v>269</v>
      </c>
      <c r="B32" s="29"/>
      <c r="C32" s="30"/>
      <c r="D32" s="15"/>
      <c r="E32" s="30"/>
      <c r="F32" s="40"/>
    </row>
    <row r="33" s="1" customFormat="1" ht="18" hidden="1" customHeight="1" spans="1:6">
      <c r="A33" s="13" t="s">
        <v>270</v>
      </c>
      <c r="B33" s="28">
        <f>B34</f>
        <v>0</v>
      </c>
      <c r="C33" s="31">
        <f>C34</f>
        <v>0</v>
      </c>
      <c r="D33" s="15"/>
      <c r="E33" s="31"/>
      <c r="F33" s="40"/>
    </row>
    <row r="34" s="1" customFormat="1" ht="18" hidden="1" customHeight="1" spans="1:6">
      <c r="A34" s="26" t="s">
        <v>271</v>
      </c>
      <c r="B34" s="29"/>
      <c r="C34" s="30"/>
      <c r="D34" s="15"/>
      <c r="E34" s="30"/>
      <c r="F34" s="40"/>
    </row>
    <row r="35" s="1" customFormat="1" ht="18" hidden="1" customHeight="1" spans="1:6">
      <c r="A35" s="13" t="s">
        <v>272</v>
      </c>
      <c r="B35" s="28">
        <f>B36</f>
        <v>0</v>
      </c>
      <c r="C35" s="31">
        <f>C36</f>
        <v>0</v>
      </c>
      <c r="D35" s="15"/>
      <c r="E35" s="31"/>
      <c r="F35" s="40"/>
    </row>
    <row r="36" s="1" customFormat="1" ht="18" hidden="1" customHeight="1" spans="1:6">
      <c r="A36" s="16" t="s">
        <v>273</v>
      </c>
      <c r="B36" s="29"/>
      <c r="C36" s="30"/>
      <c r="D36" s="15"/>
      <c r="E36" s="30"/>
      <c r="F36" s="40"/>
    </row>
    <row r="37" s="1" customFormat="1" ht="18" customHeight="1" spans="1:6">
      <c r="A37" s="13" t="s">
        <v>274</v>
      </c>
      <c r="B37" s="28">
        <f>B38</f>
        <v>0</v>
      </c>
      <c r="C37" s="31">
        <f>SUM(C38)</f>
        <v>94</v>
      </c>
      <c r="D37" s="15">
        <f>B37/C37</f>
        <v>0</v>
      </c>
      <c r="E37" s="31"/>
      <c r="F37" s="40"/>
    </row>
    <row r="38" s="1" customFormat="1" ht="18" customHeight="1" spans="1:6">
      <c r="A38" s="26" t="s">
        <v>275</v>
      </c>
      <c r="B38" s="29"/>
      <c r="C38" s="30">
        <v>94</v>
      </c>
      <c r="D38" s="15">
        <f>B38/C38</f>
        <v>0</v>
      </c>
      <c r="E38" s="30"/>
      <c r="F38" s="40"/>
    </row>
    <row r="39" s="1" customFormat="1" ht="18" customHeight="1" spans="1:6">
      <c r="A39" s="23" t="s">
        <v>276</v>
      </c>
      <c r="B39" s="28">
        <f>SUM(B23,B28,B33,B35,B37)</f>
        <v>0</v>
      </c>
      <c r="C39" s="28">
        <f>SUM(C23,C28,C33,C35,C37)</f>
        <v>94</v>
      </c>
      <c r="D39" s="15">
        <f>B39/C39</f>
        <v>0</v>
      </c>
      <c r="E39" s="28"/>
      <c r="F39" s="40"/>
    </row>
    <row r="40" s="1" customFormat="1" ht="18" customHeight="1" spans="1:6">
      <c r="A40" s="32" t="s">
        <v>277</v>
      </c>
      <c r="B40" s="31">
        <f>SUM(B41:B42)</f>
        <v>0</v>
      </c>
      <c r="C40" s="31">
        <f>SUM(C41:C42)</f>
        <v>925</v>
      </c>
      <c r="D40" s="15"/>
      <c r="E40" s="31"/>
      <c r="F40" s="40"/>
    </row>
    <row r="41" s="1" customFormat="1" ht="18" customHeight="1" spans="1:6">
      <c r="A41" s="33" t="s">
        <v>278</v>
      </c>
      <c r="B41" s="29"/>
      <c r="C41" s="30"/>
      <c r="D41" s="15"/>
      <c r="E41" s="30"/>
      <c r="F41" s="40"/>
    </row>
    <row r="42" s="1" customFormat="1" ht="18" customHeight="1" spans="1:6">
      <c r="A42" s="33" t="s">
        <v>279</v>
      </c>
      <c r="B42" s="34"/>
      <c r="C42" s="34">
        <v>925</v>
      </c>
      <c r="D42" s="15"/>
      <c r="E42" s="34"/>
      <c r="F42" s="40"/>
    </row>
    <row r="43" s="1" customFormat="1" ht="18" customHeight="1" spans="1:6">
      <c r="A43" s="35" t="s">
        <v>280</v>
      </c>
      <c r="B43" s="36"/>
      <c r="C43" s="36"/>
      <c r="D43" s="15"/>
      <c r="E43" s="36"/>
      <c r="F43" s="40"/>
    </row>
    <row r="44" s="1" customFormat="1" ht="18" customHeight="1" spans="1:6">
      <c r="A44" s="37" t="s">
        <v>281</v>
      </c>
      <c r="B44" s="38">
        <f>SUM(B39:B40,B43)</f>
        <v>0</v>
      </c>
      <c r="C44" s="38">
        <f>SUM(C39:C40,C43)</f>
        <v>1019</v>
      </c>
      <c r="D44" s="15">
        <f>B44/C44</f>
        <v>0</v>
      </c>
      <c r="E44" s="38"/>
      <c r="F44" s="40"/>
    </row>
  </sheetData>
  <mergeCells count="1">
    <mergeCell ref="A1:F1"/>
  </mergeCells>
  <pageMargins left="0.751388888888889" right="0.751388888888889" top="0.786805555555556" bottom="0.904861111111111" header="0.275" footer="0.511805555555556"/>
  <pageSetup paperSize="9" firstPageNumber="7" orientation="landscape" useFirstPageNumber="1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Compaq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Define</vt:lpstr>
      <vt:lpstr>封面</vt:lpstr>
      <vt:lpstr>收入情况表1</vt:lpstr>
      <vt:lpstr>支出情况表2</vt:lpstr>
      <vt:lpstr>支出情况表3</vt:lpstr>
      <vt:lpstr>政府性基金</vt:lpstr>
      <vt:lpstr>社保基金</vt:lpstr>
      <vt:lpstr>国有资本经营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lxl</dc:creator>
  <cp:lastModifiedBy>user</cp:lastModifiedBy>
  <cp:revision>1</cp:revision>
  <dcterms:created xsi:type="dcterms:W3CDTF">1999-07-07T23:42:00Z</dcterms:created>
  <cp:lastPrinted>2019-07-23T10:35:00Z</cp:lastPrinted>
  <dcterms:modified xsi:type="dcterms:W3CDTF">2024-09-14T09:49:58Z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542292BED4BB49ECC6EBE46668442CE6_42</vt:lpwstr>
  </property>
</Properties>
</file>