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1925" tabRatio="819"/>
  </bookViews>
  <sheets>
    <sheet name="1-1" sheetId="28" r:id="rId1"/>
    <sheet name="1-2" sheetId="29" r:id="rId2"/>
    <sheet name="1-3" sheetId="31" r:id="rId3"/>
    <sheet name="1-4" sheetId="33" r:id="rId4"/>
    <sheet name="1-5" sheetId="132" r:id="rId5"/>
    <sheet name="1-6" sheetId="35" r:id="rId6"/>
    <sheet name="1-7" sheetId="36" r:id="rId7"/>
    <sheet name="1-8" sheetId="131" r:id="rId8"/>
    <sheet name="1-9" sheetId="133" r:id="rId9"/>
    <sheet name="2-1" sheetId="54" r:id="rId10"/>
    <sheet name="2-2" sheetId="55" r:id="rId11"/>
    <sheet name="2-3" sheetId="56" r:id="rId12"/>
    <sheet name="2-4" sheetId="57" r:id="rId13"/>
    <sheet name="2-5" sheetId="58" r:id="rId14"/>
    <sheet name="2-6" sheetId="134" r:id="rId15"/>
    <sheet name="3-1" sheetId="108" r:id="rId16"/>
    <sheet name="3-2" sheetId="109" r:id="rId17"/>
    <sheet name="3-3" sheetId="110" r:id="rId18"/>
    <sheet name="3-4" sheetId="111" r:id="rId19"/>
    <sheet name="3-5 " sheetId="129" r:id="rId20"/>
    <sheet name="3-6 " sheetId="130" r:id="rId21"/>
    <sheet name="3-7" sheetId="136" r:id="rId22"/>
    <sheet name="4-1" sheetId="113" r:id="rId23"/>
    <sheet name="4-2" sheetId="114" r:id="rId24"/>
    <sheet name="4-3" sheetId="117" r:id="rId25"/>
    <sheet name="4-4" sheetId="118" r:id="rId26"/>
    <sheet name="4-5" sheetId="135" r:id="rId27"/>
    <sheet name="5-1" sheetId="139" r:id="rId28"/>
    <sheet name="5-2" sheetId="120" r:id="rId29"/>
    <sheet name="5-3" sheetId="121" r:id="rId30"/>
    <sheet name="5-4" sheetId="122" r:id="rId31"/>
    <sheet name="5-5" sheetId="123" r:id="rId32"/>
    <sheet name="5-6" sheetId="124" r:id="rId33"/>
    <sheet name="5-7" sheetId="125" r:id="rId34"/>
    <sheet name="5-8" sheetId="126" r:id="rId35"/>
    <sheet name="5-9" sheetId="137" r:id="rId36"/>
    <sheet name="6-1" sheetId="127" r:id="rId37"/>
    <sheet name="6-2" sheetId="128" r:id="rId38"/>
  </sheets>
  <externalReferences>
    <externalReference r:id="rId39"/>
    <externalReference r:id="rId40"/>
    <externalReference r:id="rId41"/>
    <externalReference r:id="rId42"/>
  </externalReferences>
  <definedNames>
    <definedName name="_xlnm._FilterDatabase" localSheetId="0" hidden="1">'1-1'!$A$3:$F$114</definedName>
    <definedName name="_xlnm._FilterDatabase" localSheetId="1" hidden="1">'1-2'!$A$3:$G$45</definedName>
    <definedName name="_xlnm._FilterDatabase" localSheetId="2" hidden="1">'1-3'!$A$3:$F$41</definedName>
    <definedName name="_xlnm._FilterDatabase" localSheetId="3" hidden="1">'1-4'!$A$3:$I$1325</definedName>
    <definedName name="_xlnm._FilterDatabase" localSheetId="4" hidden="1">'1-5'!$B$3:$C$31</definedName>
    <definedName name="_xlnm._FilterDatabase" localSheetId="5" hidden="1">'1-6'!$A$3:$E$29</definedName>
    <definedName name="_xlnm._FilterDatabase" localSheetId="9" hidden="1">'2-1'!$A$3:$F$47</definedName>
    <definedName name="_xlnm._FilterDatabase" localSheetId="10" hidden="1">'2-2'!$A$3:$G$280</definedName>
    <definedName name="_xlnm._FilterDatabase" localSheetId="11" hidden="1">'2-3'!$A$3:$F$48</definedName>
    <definedName name="_xlnm._FilterDatabase" localSheetId="12" hidden="1">'2-4'!$A$3:$G$280</definedName>
    <definedName name="_xlnm._FilterDatabase" localSheetId="13" hidden="1">'2-5'!$A$3:$E$16</definedName>
    <definedName name="_xlnm._FilterDatabase" localSheetId="15" hidden="1">'3-1'!$A$3:$E$46</definedName>
    <definedName name="_xlnm._FilterDatabase" localSheetId="16" hidden="1">'3-2'!$A$3:$E$29</definedName>
    <definedName name="_xlnm._FilterDatabase" localSheetId="17" hidden="1">'3-3'!$A$3:$E$35</definedName>
    <definedName name="_xlnm._FilterDatabase" localSheetId="18" hidden="1">'3-4'!$A$3:$E$22</definedName>
    <definedName name="_xlnm._FilterDatabase" localSheetId="22" hidden="1">'4-1'!$A$3:$E$51</definedName>
    <definedName name="_xlnm._FilterDatabase" localSheetId="23" hidden="1">'4-2'!$A$3:$E$45</definedName>
    <definedName name="_xlnm._FilterDatabase" localSheetId="24" hidden="1">'4-3'!$A$3:$E$51</definedName>
    <definedName name="_xlnm._FilterDatabase" localSheetId="25" hidden="1">'4-4'!$A$3:$F$45</definedName>
    <definedName name="_xlnm._FilterDatabase" localSheetId="36" hidden="1">'6-1'!$A$4:$J$40</definedName>
    <definedName name="_lst_r_地方财政预算表2015年全省汇总_10_科目编码名称" localSheetId="22">[2]_ESList!$A$1:$A$27</definedName>
    <definedName name="_lst_r_地方财政预算表2015年全省汇总_10_科目编码名称" localSheetId="23">[2]_ESList!$A$1:$A$27</definedName>
    <definedName name="_lst_r_地方财政预算表2015年全省汇总_10_科目编码名称" localSheetId="24">[2]_ESList!$A$1:$A$27</definedName>
    <definedName name="_lst_r_地方财政预算表2015年全省汇总_10_科目编码名称" localSheetId="25">[2]_ESList!$A$1:$A$27</definedName>
    <definedName name="_lst_r_地方财政预算表2015年全省汇总_10_科目编码名称">[1]_ESList!$A$1:$A$27</definedName>
    <definedName name="_xlnm.Print_Area" localSheetId="0">'1-1'!$A$1:$E$113</definedName>
    <definedName name="_xlnm.Print_Area" localSheetId="1">'1-2'!$A$1:$E$45</definedName>
    <definedName name="_xlnm.Print_Area" localSheetId="2">'1-3'!$A$1:$E$41</definedName>
    <definedName name="_xlnm.Print_Area" localSheetId="3">'1-4'!$A$1:$F$1324</definedName>
    <definedName name="_xlnm.Print_Area" localSheetId="4">'1-5'!$A$1:$C$31</definedName>
    <definedName name="_xlnm.Print_Area" localSheetId="5">'1-6'!$A$1:$C$29</definedName>
    <definedName name="_xlnm.Print_Area" localSheetId="6">'1-7'!$A$1:$D$10</definedName>
    <definedName name="_xlnm.Print_Area" localSheetId="7">'1-8'!$A$1:$E$11</definedName>
    <definedName name="_xlnm.Print_Area" localSheetId="9">'2-1'!$A$1:$E$47</definedName>
    <definedName name="_xlnm.Print_Area" localSheetId="10">'2-2'!$A$1:$E$279</definedName>
    <definedName name="_xlnm.Print_Area" localSheetId="11">'2-3'!$A$1:$E$48</definedName>
    <definedName name="_xlnm.Print_Area" localSheetId="12">'2-4'!$A$1:$E$279</definedName>
    <definedName name="_xlnm.Print_Area" localSheetId="13">'2-5'!$A$1:$D$15</definedName>
    <definedName name="_xlnm.Print_Area" localSheetId="15">'3-1'!$A$1:$D$46</definedName>
    <definedName name="_xlnm.Print_Area" localSheetId="16">'3-2'!$A$1:$D$29</definedName>
    <definedName name="_xlnm.Print_Area" localSheetId="17">'3-3'!$A$1:$D$35</definedName>
    <definedName name="_xlnm.Print_Area" localSheetId="18">'3-4'!$A$1:$D$22</definedName>
    <definedName name="_xlnm.Print_Area" localSheetId="21">'3-7'!$A$1:$B$13</definedName>
    <definedName name="_xlnm.Print_Area" localSheetId="22">'4-1'!$A$1:$D$51</definedName>
    <definedName name="_xlnm.Print_Area" localSheetId="23">'4-2'!$A$1:$D$45</definedName>
    <definedName name="_xlnm.Print_Area" localSheetId="24">'4-3'!$A$1:$D$51</definedName>
    <definedName name="_xlnm.Print_Area" localSheetId="25">'4-4'!$A$1:$D$45</definedName>
    <definedName name="_xlnm.Print_Area" localSheetId="26">'4-5'!$A$1:$B$12</definedName>
    <definedName name="_xlnm.Print_Area" localSheetId="28">'5-2'!$A$1:$C$13</definedName>
    <definedName name="_xlnm.Print_Area" localSheetId="29">'5-3'!$A$1:$C$13</definedName>
    <definedName name="_xlnm.Print_Area" localSheetId="30">'5-4'!$A$1:$C$11</definedName>
    <definedName name="_xlnm.Print_Area" localSheetId="31">'5-5'!$A$1:$C$11</definedName>
    <definedName name="_xlnm.Print_Area" localSheetId="32">'5-6'!$A$1:$D$25</definedName>
    <definedName name="_xlnm.Print_Area" localSheetId="33">'5-7'!$A$1:$F$10</definedName>
    <definedName name="_xlnm.Print_Area" localSheetId="34">'5-8'!$A$1:$F$7</definedName>
    <definedName name="_xlnm.Print_Area" localSheetId="35">'5-9'!$A$1:$B$6</definedName>
    <definedName name="_xlnm.Print_Area" localSheetId="36">'6-1'!$A$1:$J$40</definedName>
    <definedName name="_xlnm.Print_Area" localSheetId="37">'6-2'!$A$1:$B$8</definedName>
    <definedName name="_xlnm.Print_Titles" localSheetId="0">'1-1'!$1:$3</definedName>
    <definedName name="_xlnm.Print_Titles" localSheetId="1">'1-2'!$1:$3</definedName>
    <definedName name="_xlnm.Print_Titles" localSheetId="2">'1-3'!$1:$3</definedName>
    <definedName name="_xlnm.Print_Titles" localSheetId="3">'1-4'!$1:$3</definedName>
    <definedName name="_xlnm.Print_Titles" localSheetId="4">'1-5'!$1:$3</definedName>
    <definedName name="_xlnm.Print_Titles" localSheetId="5">'1-6'!$1:$3</definedName>
    <definedName name="_xlnm.Print_Titles" localSheetId="6">'1-7'!$1:$3</definedName>
    <definedName name="_xlnm.Print_Titles" localSheetId="9">'2-1'!$1:$3</definedName>
    <definedName name="_xlnm.Print_Titles" localSheetId="10">'2-2'!$1:$3</definedName>
    <definedName name="_xlnm.Print_Titles" localSheetId="11">'2-3'!$1:$3</definedName>
    <definedName name="_xlnm.Print_Titles" localSheetId="12">'2-4'!$1:$3</definedName>
    <definedName name="_xlnm.Print_Titles" localSheetId="13">'2-5'!$1:$3</definedName>
    <definedName name="_xlnm.Print_Titles" localSheetId="15">'3-1'!$1:$3</definedName>
    <definedName name="_xlnm.Print_Titles" localSheetId="16">'3-2'!$1:$3</definedName>
    <definedName name="_xlnm.Print_Titles" localSheetId="17">'3-3'!$1:$3</definedName>
    <definedName name="_xlnm.Print_Titles" localSheetId="22">'4-1'!$1:$2</definedName>
    <definedName name="_xlnm.Print_Titles" localSheetId="24">'4-3'!$1:$3</definedName>
    <definedName name="专项收入年初预算数" localSheetId="1">#REF!</definedName>
    <definedName name="专项收入年初预算数" localSheetId="4">#REF!</definedName>
    <definedName name="专项收入年初预算数" localSheetId="7">#REF!</definedName>
    <definedName name="专项收入年初预算数" localSheetId="15">#REF!</definedName>
    <definedName name="专项收入年初预算数" localSheetId="16">#REF!</definedName>
    <definedName name="专项收入年初预算数" localSheetId="17">#REF!</definedName>
    <definedName name="专项收入年初预算数" localSheetId="18">#REF!</definedName>
    <definedName name="专项收入年初预算数" localSheetId="19">#REF!</definedName>
    <definedName name="专项收入年初预算数" localSheetId="20">#REF!</definedName>
    <definedName name="专项收入年初预算数" localSheetId="22">#REF!</definedName>
    <definedName name="专项收入年初预算数" localSheetId="23">#REF!</definedName>
    <definedName name="专项收入年初预算数" localSheetId="24">#REF!</definedName>
    <definedName name="专项收入年初预算数" localSheetId="25">#REF!</definedName>
    <definedName name="专项收入年初预算数" localSheetId="28">#REF!</definedName>
    <definedName name="专项收入年初预算数" localSheetId="29">#REF!</definedName>
    <definedName name="专项收入年初预算数" localSheetId="30">#REF!</definedName>
    <definedName name="专项收入年初预算数" localSheetId="31">#REF!</definedName>
    <definedName name="专项收入年初预算数" localSheetId="32">#REF!</definedName>
    <definedName name="专项收入年初预算数" localSheetId="33">#REF!</definedName>
    <definedName name="专项收入年初预算数" localSheetId="34">#REF!</definedName>
    <definedName name="专项收入年初预算数" localSheetId="36">#REF!</definedName>
    <definedName name="专项收入年初预算数" localSheetId="37">#REF!</definedName>
    <definedName name="专项收入年初预算数">#REF!</definedName>
    <definedName name="专项收入全年预计数" localSheetId="1">#REF!</definedName>
    <definedName name="专项收入全年预计数" localSheetId="4">#REF!</definedName>
    <definedName name="专项收入全年预计数" localSheetId="7">#REF!</definedName>
    <definedName name="专项收入全年预计数" localSheetId="15">#REF!</definedName>
    <definedName name="专项收入全年预计数" localSheetId="16">#REF!</definedName>
    <definedName name="专项收入全年预计数" localSheetId="17">#REF!</definedName>
    <definedName name="专项收入全年预计数" localSheetId="18">#REF!</definedName>
    <definedName name="专项收入全年预计数" localSheetId="19">#REF!</definedName>
    <definedName name="专项收入全年预计数" localSheetId="20">#REF!</definedName>
    <definedName name="专项收入全年预计数" localSheetId="22">#REF!</definedName>
    <definedName name="专项收入全年预计数" localSheetId="23">#REF!</definedName>
    <definedName name="专项收入全年预计数" localSheetId="24">#REF!</definedName>
    <definedName name="专项收入全年预计数" localSheetId="25">#REF!</definedName>
    <definedName name="专项收入全年预计数" localSheetId="28">#REF!</definedName>
    <definedName name="专项收入全年预计数" localSheetId="29">#REF!</definedName>
    <definedName name="专项收入全年预计数" localSheetId="30">#REF!</definedName>
    <definedName name="专项收入全年预计数" localSheetId="31">#REF!</definedName>
    <definedName name="专项收入全年预计数" localSheetId="32">#REF!</definedName>
    <definedName name="专项收入全年预计数" localSheetId="33">#REF!</definedName>
    <definedName name="专项收入全年预计数" localSheetId="34">#REF!</definedName>
    <definedName name="专项收入全年预计数" localSheetId="36">#REF!</definedName>
    <definedName name="专项收入全年预计数" localSheetId="37">#REF!</definedName>
    <definedName name="专项收入全年预计数">#REF!</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<sst xmlns="http://schemas.openxmlformats.org/spreadsheetml/2006/main" count="3742" uniqueCount="2178">
  <si>
    <t>1-1  2024年瑞丽市一般公共预算收入情况表</t>
  </si>
  <si>
    <t>单位：万元</t>
  </si>
  <si>
    <t>科目编码</t>
  </si>
  <si>
    <t>项目</t>
  </si>
  <si>
    <t>2023年执行数</t>
  </si>
  <si>
    <t>2024年预算数</t>
  </si>
  <si>
    <t>预算数比上年执行数增长%</t>
  </si>
  <si>
    <t>打印</t>
  </si>
  <si>
    <t>一、税收收入</t>
  </si>
  <si>
    <t>增值税</t>
  </si>
  <si>
    <t>企业所得税</t>
  </si>
  <si>
    <t>个人所得税</t>
  </si>
  <si>
    <t>资源税</t>
  </si>
  <si>
    <t>城市维护建设税</t>
  </si>
  <si>
    <t>房产税</t>
  </si>
  <si>
    <t>印花税</t>
  </si>
  <si>
    <t>城镇土地使用税</t>
  </si>
  <si>
    <t>土地增值税</t>
  </si>
  <si>
    <t>车船税</t>
  </si>
  <si>
    <t>耕地占用税</t>
  </si>
  <si>
    <t>契税</t>
  </si>
  <si>
    <t>烟叶税</t>
  </si>
  <si>
    <t>环境保护税</t>
  </si>
  <si>
    <t>其他税收收入</t>
  </si>
  <si>
    <t>二、非税收入</t>
  </si>
  <si>
    <t>专项收入</t>
  </si>
  <si>
    <t>行政事业性收费收入</t>
  </si>
  <si>
    <t>罚没收入</t>
  </si>
  <si>
    <t>国有资本经营收入</t>
  </si>
  <si>
    <t>国有资源（资产）有偿使用收入</t>
  </si>
  <si>
    <t>捐赠收入</t>
  </si>
  <si>
    <t>政府住房基金收入</t>
  </si>
  <si>
    <t>其他收入</t>
  </si>
  <si>
    <t>全市地方一般公共预算收入</t>
  </si>
  <si>
    <t>转移性收入</t>
  </si>
  <si>
    <t>返还性收入</t>
  </si>
  <si>
    <t>所得税基数返还收入</t>
  </si>
  <si>
    <t>成品油税费改革税收返还收入</t>
  </si>
  <si>
    <t>增值税税收返还收入</t>
  </si>
  <si>
    <t>消费税税收返还收入</t>
  </si>
  <si>
    <t>增值税“五五分享”税收返还收入</t>
  </si>
  <si>
    <t>其他返还性收入</t>
  </si>
  <si>
    <t>一般性转移支付收入</t>
  </si>
  <si>
    <t>均衡性转移支付收入</t>
  </si>
  <si>
    <t>县级基本财力保障机制奖补资金收入</t>
  </si>
  <si>
    <t>资源枯竭型城市转移支付补助收入</t>
  </si>
  <si>
    <t>产粮（油）大县奖励资金收入</t>
  </si>
  <si>
    <t>重点生态功能区转移支付收入</t>
  </si>
  <si>
    <t>革命老区转移支付收入</t>
  </si>
  <si>
    <t>民族地区转移支付收入</t>
  </si>
  <si>
    <t>边境地区转移支付收入</t>
  </si>
  <si>
    <t>巩固拓展脱贫攻坚成果衔接乡村振兴转移支付收入</t>
  </si>
  <si>
    <t>11002A</t>
  </si>
  <si>
    <t>固定数额和结算补助等转移支付收入</t>
  </si>
  <si>
    <t>体制补助收入</t>
  </si>
  <si>
    <t>结算补助收入</t>
  </si>
  <si>
    <t>企业事业单位划转补助收入</t>
  </si>
  <si>
    <t>固定数额补助收入</t>
  </si>
  <si>
    <t>其他一般性转移支付收入</t>
  </si>
  <si>
    <t>11002B</t>
  </si>
  <si>
    <t>共同事权转移支付收入</t>
  </si>
  <si>
    <t>一般公共服务共同财政事权转移支付收入</t>
  </si>
  <si>
    <t>外交共同财政事权转移支付收入</t>
  </si>
  <si>
    <t>国防共同财政事权转移支付收入</t>
  </si>
  <si>
    <t>公共安全共同财政事权转移支付收入</t>
  </si>
  <si>
    <t>教育共同财政事权转移支付收入</t>
  </si>
  <si>
    <t>科学技术共同财政事权转移支付收入</t>
  </si>
  <si>
    <t>文化旅游体育与传媒共同财政事权转移支付收入</t>
  </si>
  <si>
    <t>社会保障和就业共同财政事权转移支付收入</t>
  </si>
  <si>
    <t>医疗卫生共同财政事权转移支付收入</t>
  </si>
  <si>
    <t>节能环保共同财政事权转移支付收入</t>
  </si>
  <si>
    <t>城乡社区共同财政事权转移支付收入</t>
  </si>
  <si>
    <t>农林水共同财政事权转移支付收入</t>
  </si>
  <si>
    <t>交通运输共同财政事权转移支付收入</t>
  </si>
  <si>
    <t>资源勘探工业信息等共同财政事权转移支付收入</t>
  </si>
  <si>
    <t>商业服务业等共同财政事权转移支付收入</t>
  </si>
  <si>
    <t>金融共同财政事权转移支付收入</t>
  </si>
  <si>
    <t>自然资源海洋气象等共同财政事权转移支付收入</t>
  </si>
  <si>
    <t>住房保障共同财政事权转移支付收入</t>
  </si>
  <si>
    <t>粮油物资储备共同财政事权转移支付收入</t>
  </si>
  <si>
    <t>灾害防治及应急管理共同财政事权转移支付收入</t>
  </si>
  <si>
    <t>其他共同财政事权转移支付收入</t>
  </si>
  <si>
    <t>11002C</t>
  </si>
  <si>
    <t>增值税留抵退税及其他退税减税降费转移支付收入</t>
  </si>
  <si>
    <t>增值税留抵退税转移支付收入▼</t>
  </si>
  <si>
    <t>其他退税减税降费转移支付收入▼</t>
  </si>
  <si>
    <t>补充县区财力转移支付收入▼</t>
  </si>
  <si>
    <t>专项转移支付收入</t>
  </si>
  <si>
    <t>一般公共服务</t>
  </si>
  <si>
    <t>外交</t>
  </si>
  <si>
    <t>国防</t>
  </si>
  <si>
    <t>公共安全</t>
  </si>
  <si>
    <t>教育</t>
  </si>
  <si>
    <t>科学技术</t>
  </si>
  <si>
    <t>文化旅游体育与传媒</t>
  </si>
  <si>
    <t>社会保障和就业</t>
  </si>
  <si>
    <t>卫生健康</t>
  </si>
  <si>
    <t>节能环保</t>
  </si>
  <si>
    <t>城乡社区</t>
  </si>
  <si>
    <t>农林水</t>
  </si>
  <si>
    <t>交通运输</t>
  </si>
  <si>
    <t>资源勘探工业信息等</t>
  </si>
  <si>
    <t>商业服务业等</t>
  </si>
  <si>
    <t>金融</t>
  </si>
  <si>
    <t>自然资源海洋气象等</t>
  </si>
  <si>
    <t>住房保障</t>
  </si>
  <si>
    <t>粮油物资储备</t>
  </si>
  <si>
    <t>灾害防治及应急管理</t>
  </si>
  <si>
    <t>上年结转收入</t>
  </si>
  <si>
    <t>调入资金</t>
  </si>
  <si>
    <t>从政府性基金预算调入</t>
  </si>
  <si>
    <t>从国有资本经营预算调入</t>
  </si>
  <si>
    <t>从其他资金调入</t>
  </si>
  <si>
    <t>债务转贷收入</t>
  </si>
  <si>
    <t>地方政府一般债券转贷收入</t>
  </si>
  <si>
    <t xml:space="preserve">  新增债务转贷收入</t>
  </si>
  <si>
    <t xml:space="preserve">  再融资债务转贷收入</t>
  </si>
  <si>
    <t>动用预算稳定调节基金</t>
  </si>
  <si>
    <t>各项收入合计</t>
  </si>
  <si>
    <t>注:▼为2023年删除科目。</t>
  </si>
  <si>
    <t>1-2 2024年瑞丽市一般公共预算支出情况表</t>
  </si>
  <si>
    <t>一、一般公共服务</t>
  </si>
  <si>
    <t>二、外交支出</t>
  </si>
  <si>
    <t>三、国防支出</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</si>
  <si>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</si>
  <si>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</si>
  <si>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</si>
  <si>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</si>
  <si>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</si>
  <si>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</si>
  <si>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</si>
  <si>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</si>
  <si>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</si>
  <si>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</si>
  <si>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</si>
  <si>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</si>
  <si>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</si>
  <si>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</si>
  <si>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</si>
  <si>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</si>
  <si>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</si>
  <si>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</si>
  <si>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二十二、预备费</t>
  </si>
  <si>
    <t>二十三、债务付息支出</t>
  </si>
  <si>
    <t>二十四、债务发行费用支出</t>
  </si>
  <si>
    <t>二十五、其他支出</t>
  </si>
  <si>
    <t>瑞丽市地方一般公共预算支出</t>
  </si>
  <si>
    <t>转移性支出</t>
  </si>
  <si>
    <t>上解支出</t>
  </si>
  <si>
    <t>体制上解支出</t>
  </si>
  <si>
    <t>专项上解支出</t>
  </si>
  <si>
    <t>调出资金</t>
  </si>
  <si>
    <t>安排预算稳定调节基金</t>
  </si>
  <si>
    <t>补充预算周转金</t>
  </si>
  <si>
    <t>地方政府一般债务还本支出</t>
  </si>
  <si>
    <t>地方政府一般债券还本支出</t>
  </si>
  <si>
    <t>通过财政资金等还本支出</t>
  </si>
  <si>
    <t>通过再融资债券还本支出</t>
  </si>
  <si>
    <t>地方政府向外国政府及国际金融组织借款还本支出</t>
  </si>
  <si>
    <t>地方政府其他一般债务还本支出</t>
  </si>
  <si>
    <t>年终结转</t>
  </si>
  <si>
    <t>各项支出合计</t>
  </si>
  <si>
    <t>1-3  2024年市本级一般公共预算收入情况表</t>
  </si>
  <si>
    <t>2023年预算数</t>
  </si>
  <si>
    <t>比上年预算数增长%</t>
  </si>
  <si>
    <t>101</t>
  </si>
  <si>
    <t>10101</t>
  </si>
  <si>
    <t xml:space="preserve">   增值税</t>
  </si>
  <si>
    <t>10104</t>
  </si>
  <si>
    <t xml:space="preserve">   企业所得税</t>
  </si>
  <si>
    <t>10106</t>
  </si>
  <si>
    <t xml:space="preserve">   个人所得税</t>
  </si>
  <si>
    <t>10107</t>
  </si>
  <si>
    <t xml:space="preserve">   资源税</t>
  </si>
  <si>
    <t>10109</t>
  </si>
  <si>
    <t xml:space="preserve">   城市维护建设税</t>
  </si>
  <si>
    <t>10110</t>
  </si>
  <si>
    <t xml:space="preserve">   房产税</t>
  </si>
  <si>
    <t>10111</t>
  </si>
  <si>
    <t xml:space="preserve">   印花税</t>
  </si>
  <si>
    <t>10112</t>
  </si>
  <si>
    <t xml:space="preserve">   城镇土地使用税</t>
  </si>
  <si>
    <t>10113</t>
  </si>
  <si>
    <t xml:space="preserve">   土地增值税</t>
  </si>
  <si>
    <t>10114</t>
  </si>
  <si>
    <t xml:space="preserve">   车船税</t>
  </si>
  <si>
    <t>10118</t>
  </si>
  <si>
    <t xml:space="preserve">   耕地占用税</t>
  </si>
  <si>
    <t>10119</t>
  </si>
  <si>
    <t xml:space="preserve">   契税</t>
  </si>
  <si>
    <t>10120</t>
  </si>
  <si>
    <t xml:space="preserve">   烟叶税</t>
  </si>
  <si>
    <t>10121</t>
  </si>
  <si>
    <t xml:space="preserve">   环境保护税</t>
  </si>
  <si>
    <r>
      <rPr>
        <sz val="14"/>
        <rFont val="宋体"/>
        <charset val="134"/>
      </rPr>
      <t>10199</t>
    </r>
  </si>
  <si>
    <t xml:space="preserve">   其他税收收入</t>
  </si>
  <si>
    <t>103</t>
  </si>
  <si>
    <t>10302</t>
  </si>
  <si>
    <t xml:space="preserve">   专项收入</t>
  </si>
  <si>
    <t>10304</t>
  </si>
  <si>
    <t xml:space="preserve">   行政事业性收费收入</t>
  </si>
  <si>
    <t>10305</t>
  </si>
  <si>
    <t xml:space="preserve">   罚没收入</t>
  </si>
  <si>
    <t>10306</t>
  </si>
  <si>
    <t xml:space="preserve">   国有资本经营收入</t>
  </si>
  <si>
    <t>10307</t>
  </si>
  <si>
    <t xml:space="preserve">   国有资源（资产）有偿使用收入</t>
  </si>
  <si>
    <t>10308</t>
  </si>
  <si>
    <t xml:space="preserve">   捐赠收入</t>
  </si>
  <si>
    <t>10309</t>
  </si>
  <si>
    <t xml:space="preserve">   政府住房基金收入</t>
  </si>
  <si>
    <t>10399</t>
  </si>
  <si>
    <t xml:space="preserve">   其他收入</t>
  </si>
  <si>
    <t>省本级一般公共预算收入</t>
  </si>
  <si>
    <t xml:space="preserve">   返还性收入</t>
  </si>
  <si>
    <t xml:space="preserve">   上解收入</t>
  </si>
  <si>
    <t xml:space="preserve">   上年结余收入</t>
  </si>
  <si>
    <t xml:space="preserve">   调入资金</t>
  </si>
  <si>
    <t xml:space="preserve">   接受其他地区援助收入</t>
  </si>
  <si>
    <t xml:space="preserve">   动用预算稳定调节基金</t>
  </si>
  <si>
    <t>1-4 2024年市本级一般公共预算支出情况表（公开到项级）</t>
  </si>
  <si>
    <t>比上年预算数
增长</t>
  </si>
  <si>
    <t>比上年预算数
增长%</t>
  </si>
  <si>
    <t>类-款-项</t>
  </si>
  <si>
    <t>人大事务</t>
  </si>
  <si>
    <t>行政运行</t>
  </si>
  <si>
    <t>一般行政管理事务</t>
  </si>
  <si>
    <t>机关服务</t>
  </si>
  <si>
    <t>人大会议</t>
  </si>
  <si>
    <t>人大立法</t>
  </si>
  <si>
    <t>人大监督</t>
  </si>
  <si>
    <t>人大代表履职能力提升</t>
  </si>
  <si>
    <t>代表工作</t>
  </si>
  <si>
    <t>人大信访工作</t>
  </si>
  <si>
    <t>事业运行</t>
  </si>
  <si>
    <t>其他人大事务支出</t>
  </si>
  <si>
    <t>政协事务</t>
  </si>
  <si>
    <t>政协会议</t>
  </si>
  <si>
    <t>委员视察</t>
  </si>
  <si>
    <t>参政议政</t>
  </si>
  <si>
    <t>其他政协事务支出</t>
  </si>
  <si>
    <t>政府办公厅(室)及相关机构事务</t>
  </si>
  <si>
    <t>专项服务</t>
  </si>
  <si>
    <t>专项业务及机关事务管理</t>
  </si>
  <si>
    <t>政务公开审批</t>
  </si>
  <si>
    <t>信访事务▼</t>
  </si>
  <si>
    <t>参事事务</t>
  </si>
  <si>
    <t>其他政府办公厅（室）及相关机构事务支出</t>
  </si>
  <si>
    <t>发展与改革事务</t>
  </si>
  <si>
    <t>战略规划与实施</t>
  </si>
  <si>
    <t>日常经济运行调节</t>
  </si>
  <si>
    <t>社会事业发展规划</t>
  </si>
  <si>
    <t>经济体制改革研究</t>
  </si>
  <si>
    <t>物价管理</t>
  </si>
  <si>
    <t>其他发展与改革事务支出</t>
  </si>
  <si>
    <t>统计信息事务</t>
  </si>
  <si>
    <t>信息事务</t>
  </si>
  <si>
    <t>专项统计业务</t>
  </si>
  <si>
    <t>统计管理</t>
  </si>
  <si>
    <t>专项普查活动</t>
  </si>
  <si>
    <t>统计抽样调查</t>
  </si>
  <si>
    <t>其他统计信息事务支出</t>
  </si>
  <si>
    <t>财政事务</t>
  </si>
  <si>
    <t>预算改革业务</t>
  </si>
  <si>
    <t>财政国库业务</t>
  </si>
  <si>
    <t>财政监察</t>
  </si>
  <si>
    <t>信息化建设</t>
  </si>
  <si>
    <t>财政委托业务支出</t>
  </si>
  <si>
    <t>其他财政事务支出</t>
  </si>
  <si>
    <t>税收事务</t>
  </si>
  <si>
    <t>税收业务</t>
  </si>
  <si>
    <t>其他税收事务支出</t>
  </si>
  <si>
    <t>审计事务</t>
  </si>
  <si>
    <t>审计业务</t>
  </si>
  <si>
    <t>审计管理</t>
  </si>
  <si>
    <t>其他审计事务支出</t>
  </si>
  <si>
    <t>海关事务</t>
  </si>
  <si>
    <t>缉私办案</t>
  </si>
  <si>
    <t>口岸管理</t>
  </si>
  <si>
    <t>海关关务</t>
  </si>
  <si>
    <t>关税征管</t>
  </si>
  <si>
    <t>海关监管</t>
  </si>
  <si>
    <t>检验检疫</t>
  </si>
  <si>
    <t>其他海关事务支出</t>
  </si>
  <si>
    <t>纪检监察事务</t>
  </si>
  <si>
    <t>大案要案查处</t>
  </si>
  <si>
    <t>派驻派出机构</t>
  </si>
  <si>
    <t>巡视工作</t>
  </si>
  <si>
    <t>其他纪检监察事务支出</t>
  </si>
  <si>
    <t>商贸事务</t>
  </si>
  <si>
    <t>对外贸易管理</t>
  </si>
  <si>
    <t>国际经济合作</t>
  </si>
  <si>
    <t>外资管理</t>
  </si>
  <si>
    <t>国内贸易管理</t>
  </si>
  <si>
    <t>招商引资</t>
  </si>
  <si>
    <t>其他商贸事务支出</t>
  </si>
  <si>
    <t>知识产权事务</t>
  </si>
  <si>
    <t>专利审批</t>
  </si>
  <si>
    <t>产权战略与规划</t>
  </si>
  <si>
    <t>国际合作与交流</t>
  </si>
  <si>
    <t>知识产权宏观管理</t>
  </si>
  <si>
    <t>商标管理</t>
  </si>
  <si>
    <t>原产地地理标志管理</t>
  </si>
  <si>
    <t>其他知识产权事务支出</t>
  </si>
  <si>
    <t>民族事务</t>
  </si>
  <si>
    <t>民族工作专项</t>
  </si>
  <si>
    <t>其他民族事务支出</t>
  </si>
  <si>
    <t>港澳台事务</t>
  </si>
  <si>
    <t>港澳事务</t>
  </si>
  <si>
    <t>台湾事务</t>
  </si>
  <si>
    <t>其他港澳台事务支出</t>
  </si>
  <si>
    <t>档案事务</t>
  </si>
  <si>
    <t>档案馆</t>
  </si>
  <si>
    <t>其他档案事务支出</t>
  </si>
  <si>
    <t>民主党派及工商联事务</t>
  </si>
  <si>
    <t>其他民主党派及工商联事务支出</t>
  </si>
  <si>
    <t>群众团体事务</t>
  </si>
  <si>
    <t>工会事务</t>
  </si>
  <si>
    <t>其他群众团体事务支出</t>
  </si>
  <si>
    <t>党委办公厅（室）及相关机构事务</t>
  </si>
  <si>
    <t>专项业务</t>
  </si>
  <si>
    <t>其他党委办公厅（室）及相关机构事务支出</t>
  </si>
  <si>
    <t>组织事务</t>
  </si>
  <si>
    <t>公务员事务</t>
  </si>
  <si>
    <t>其他组织事务支出</t>
  </si>
  <si>
    <t>宣传事务</t>
  </si>
  <si>
    <t>宣传管理</t>
  </si>
  <si>
    <t>其他宣传事务支出</t>
  </si>
  <si>
    <t>统战事务</t>
  </si>
  <si>
    <t>宗教事务</t>
  </si>
  <si>
    <t>华侨事务</t>
  </si>
  <si>
    <t>其他统战事务支出</t>
  </si>
  <si>
    <t>对外联络事务</t>
  </si>
  <si>
    <t>其他对外联络事务支出</t>
  </si>
  <si>
    <t>其他共产党事务支出</t>
  </si>
  <si>
    <t>网信事务</t>
  </si>
  <si>
    <t>信息安全事务</t>
  </si>
  <si>
    <t>其他网信事务支出</t>
  </si>
  <si>
    <t>市场监督管理事务</t>
  </si>
  <si>
    <t>市场主体管理</t>
  </si>
  <si>
    <t>市场秩序执法</t>
  </si>
  <si>
    <t>质量基础</t>
  </si>
  <si>
    <t>药品事务</t>
  </si>
  <si>
    <t>医疗器械事务</t>
  </si>
  <si>
    <t>化妆品事务</t>
  </si>
  <si>
    <t>质量安全监管</t>
  </si>
  <si>
    <t>食品安全监管</t>
  </si>
  <si>
    <t>其他市场监督管理事务</t>
  </si>
  <si>
    <t>社会工作事务▲</t>
  </si>
  <si>
    <t>行政运行▲</t>
  </si>
  <si>
    <t>一般行政管理事务▲</t>
  </si>
  <si>
    <t>机关服务▲</t>
  </si>
  <si>
    <t>专项业务▲</t>
  </si>
  <si>
    <t>事业运行▲</t>
  </si>
  <si>
    <t>其他社会工作事务支出▲</t>
  </si>
  <si>
    <t>信访事务▲</t>
  </si>
  <si>
    <t>信访业务▲</t>
  </si>
  <si>
    <t>其他信访事务支出▲</t>
  </si>
  <si>
    <t>其他一般公共服务支出</t>
  </si>
  <si>
    <t>国家赔偿费用支出</t>
  </si>
  <si>
    <t>201A</t>
  </si>
  <si>
    <t>省对下专项转移支付补助</t>
  </si>
  <si>
    <t>对外合作与交流</t>
  </si>
  <si>
    <t>其他外交支出</t>
  </si>
  <si>
    <t>军费</t>
  </si>
  <si>
    <t>现役部队</t>
  </si>
  <si>
    <t>预备役部队</t>
  </si>
  <si>
    <t>其他军费支出</t>
  </si>
  <si>
    <t>国防科研事业</t>
  </si>
  <si>
    <t>专项工程</t>
  </si>
  <si>
    <t>国防动员</t>
  </si>
  <si>
    <t>兵役征集</t>
  </si>
  <si>
    <t>经济动员</t>
  </si>
  <si>
    <t>人民防空</t>
  </si>
  <si>
    <t>交通战备</t>
  </si>
  <si>
    <t>民兵</t>
  </si>
  <si>
    <t>边海防</t>
  </si>
  <si>
    <t>其他国防动员支出</t>
  </si>
  <si>
    <t>其他国防支出</t>
  </si>
  <si>
    <t>203A</t>
  </si>
  <si>
    <t>武装警察部队</t>
  </si>
  <si>
    <t>其他武装警察部队支出</t>
  </si>
  <si>
    <t>公安</t>
  </si>
  <si>
    <t>执法办案</t>
  </si>
  <si>
    <t>特别业务</t>
  </si>
  <si>
    <t>特勤业务</t>
  </si>
  <si>
    <t>移民事务</t>
  </si>
  <si>
    <t>其他公安支出</t>
  </si>
  <si>
    <t>国家安全</t>
  </si>
  <si>
    <t>安全业务</t>
  </si>
  <si>
    <t>其他国家安全支出</t>
  </si>
  <si>
    <t>检察</t>
  </si>
  <si>
    <t>“两房”建设</t>
  </si>
  <si>
    <t>检察监督</t>
  </si>
  <si>
    <t>其他检察支出</t>
  </si>
  <si>
    <t>法院</t>
  </si>
  <si>
    <t>案件审判</t>
  </si>
  <si>
    <t>案件执行</t>
  </si>
  <si>
    <t>“两庭”建设</t>
  </si>
  <si>
    <t>其他法院支出</t>
  </si>
  <si>
    <t>司法</t>
  </si>
  <si>
    <t>基层司法业务</t>
  </si>
  <si>
    <t>普法宣传</t>
  </si>
  <si>
    <t>律师管理</t>
  </si>
  <si>
    <t>公共法律服务</t>
  </si>
  <si>
    <t>国家统一法律职业资格考试</t>
  </si>
  <si>
    <t>社区矫正</t>
  </si>
  <si>
    <t>法治建设</t>
  </si>
  <si>
    <t>其他司法支出</t>
  </si>
  <si>
    <t>监狱</t>
  </si>
  <si>
    <t>罪犯生活及医疗卫生</t>
  </si>
  <si>
    <t>监狱业务及罪犯改造</t>
  </si>
  <si>
    <t>狱政设施建设</t>
  </si>
  <si>
    <t>其他监狱支出</t>
  </si>
  <si>
    <t>强制隔离戒毒</t>
  </si>
  <si>
    <t>强制隔离戒毒人员生活</t>
  </si>
  <si>
    <t>强制隔离戒毒人员教育</t>
  </si>
  <si>
    <t>所政设施建设</t>
  </si>
  <si>
    <t>其他强制隔离戒毒支出</t>
  </si>
  <si>
    <t>国家保密</t>
  </si>
  <si>
    <t>保密技术</t>
  </si>
  <si>
    <t>保密管理</t>
  </si>
  <si>
    <t>其他国家保密支出</t>
  </si>
  <si>
    <t>缉私警察</t>
  </si>
  <si>
    <t>缉私业务</t>
  </si>
  <si>
    <t>其他缉私警察支出</t>
  </si>
  <si>
    <t>其他公共安全支出</t>
  </si>
  <si>
    <t>国家司法救助支出</t>
  </si>
  <si>
    <t>204A</t>
  </si>
  <si>
    <t>204B</t>
  </si>
  <si>
    <t>省对下一般性转移支付补助</t>
  </si>
  <si>
    <t>教育管理事务</t>
  </si>
  <si>
    <t>其他教育管理事务支出</t>
  </si>
  <si>
    <t>普通教育</t>
  </si>
  <si>
    <t>学前教育</t>
  </si>
  <si>
    <t>小学教育</t>
  </si>
  <si>
    <t>初中教育</t>
  </si>
  <si>
    <t>高中教育</t>
  </si>
  <si>
    <t>高等教育</t>
  </si>
  <si>
    <t>其他普通教育支出</t>
  </si>
  <si>
    <t>职业教育</t>
  </si>
  <si>
    <t>初等职业教育</t>
  </si>
  <si>
    <t>中等职业教育</t>
  </si>
  <si>
    <t>技校教育</t>
  </si>
  <si>
    <t>高等职业教育</t>
  </si>
  <si>
    <t>其他职业教育支出</t>
  </si>
  <si>
    <t>成人教育</t>
  </si>
  <si>
    <t>成人初等教育</t>
  </si>
  <si>
    <t>成人中等教育</t>
  </si>
  <si>
    <t>成人高等教育</t>
  </si>
  <si>
    <t>成人广播电视教育</t>
  </si>
  <si>
    <t>其他成人教育支出</t>
  </si>
  <si>
    <t>广播电视教育</t>
  </si>
  <si>
    <t>广播电视学校</t>
  </si>
  <si>
    <t>教育电视台</t>
  </si>
  <si>
    <t>其他广播电视教育支出</t>
  </si>
  <si>
    <t>留学教育</t>
  </si>
  <si>
    <t>出国留学教育</t>
  </si>
  <si>
    <t>来华留学教育</t>
  </si>
  <si>
    <t>其他留学教育支出</t>
  </si>
  <si>
    <t>特殊教育</t>
  </si>
  <si>
    <t>特殊学校教育</t>
  </si>
  <si>
    <t>工读学校教育</t>
  </si>
  <si>
    <t>其他特殊教育支出</t>
  </si>
  <si>
    <t>进修及培训</t>
  </si>
  <si>
    <t>教师进修</t>
  </si>
  <si>
    <t>干部教育</t>
  </si>
  <si>
    <t>培训支出</t>
  </si>
  <si>
    <t>退役士兵能力提升</t>
  </si>
  <si>
    <t>其他进修及培训</t>
  </si>
  <si>
    <t>教育费附加安排的支出</t>
  </si>
  <si>
    <t>农村中小学校舍建设</t>
  </si>
  <si>
    <t>农村中小学教学设施</t>
  </si>
  <si>
    <t>城市中小学校舍建设</t>
  </si>
  <si>
    <t>城市中小学教学设施</t>
  </si>
  <si>
    <t>中等职业学校教学设施</t>
  </si>
  <si>
    <t>其他教育费附加安排的支出</t>
  </si>
  <si>
    <t>其他教育支出</t>
  </si>
  <si>
    <t>205A</t>
  </si>
  <si>
    <t>205B</t>
  </si>
  <si>
    <t>省对下一般性转移支付补助（义务教育）</t>
  </si>
  <si>
    <t>科学技术管理事务</t>
  </si>
  <si>
    <t>其他科学技术管理事务支出</t>
  </si>
  <si>
    <t>基础研究</t>
  </si>
  <si>
    <t>机构运行</t>
  </si>
  <si>
    <t>自然科学基金</t>
  </si>
  <si>
    <t>实验室及相关设施</t>
  </si>
  <si>
    <t>重大科学工程</t>
  </si>
  <si>
    <t>专项基础科研</t>
  </si>
  <si>
    <t>专项技术基础</t>
  </si>
  <si>
    <t>科技人才队伍建设</t>
  </si>
  <si>
    <t>其他基础研究支出</t>
  </si>
  <si>
    <t>应用研究</t>
  </si>
  <si>
    <t>社会公益研究</t>
  </si>
  <si>
    <t>高技术研究</t>
  </si>
  <si>
    <t>专项科研试制</t>
  </si>
  <si>
    <t>其他应用研究支出</t>
  </si>
  <si>
    <t>技术研究与开发</t>
  </si>
  <si>
    <t>科技成果转化与扩散</t>
  </si>
  <si>
    <t>共性技术研究与开发</t>
  </si>
  <si>
    <t>其他技术研究与开发支出</t>
  </si>
  <si>
    <t>科技条件与服务</t>
  </si>
  <si>
    <t>技术创新服务体系</t>
  </si>
  <si>
    <t>科技条件专项</t>
  </si>
  <si>
    <t>其他科技条件与服务支出</t>
  </si>
  <si>
    <t>社会科学</t>
  </si>
  <si>
    <t>社会科学研究机构</t>
  </si>
  <si>
    <t>社会科学研究</t>
  </si>
  <si>
    <t>社科基金支出</t>
  </si>
  <si>
    <t>其他社会科学支出</t>
  </si>
  <si>
    <t>科学技术普及</t>
  </si>
  <si>
    <t>科普活动</t>
  </si>
  <si>
    <t>青少年科技活动</t>
  </si>
  <si>
    <t>学术交流活动</t>
  </si>
  <si>
    <t>科技馆站</t>
  </si>
  <si>
    <t>其他科学技术普及支出</t>
  </si>
  <si>
    <t>科技交流与合作</t>
  </si>
  <si>
    <t>国际交流与合作</t>
  </si>
  <si>
    <t>重大科技合作项目</t>
  </si>
  <si>
    <t>其他科技交流与合作支出</t>
  </si>
  <si>
    <t>科技重大项目</t>
  </si>
  <si>
    <t>科技重大专项</t>
  </si>
  <si>
    <t>重点研发计划</t>
  </si>
  <si>
    <t>其他科技重大项目</t>
  </si>
  <si>
    <t>其他科学技术支出</t>
  </si>
  <si>
    <t>科技奖励</t>
  </si>
  <si>
    <t>核应急</t>
  </si>
  <si>
    <t>转制科研机构</t>
  </si>
  <si>
    <t>206A</t>
  </si>
  <si>
    <t>文化和旅游</t>
  </si>
  <si>
    <t>图书馆</t>
  </si>
  <si>
    <t>文化展示及纪念机构</t>
  </si>
  <si>
    <t>艺术表演场所</t>
  </si>
  <si>
    <t>艺术表演团体</t>
  </si>
  <si>
    <t>文化活动</t>
  </si>
  <si>
    <t>群众文化</t>
  </si>
  <si>
    <t>文化和旅游交流与合作</t>
  </si>
  <si>
    <t>文化创作与保护</t>
  </si>
  <si>
    <t>文化和旅游市场管理</t>
  </si>
  <si>
    <t>旅游宣传</t>
  </si>
  <si>
    <t>文化和旅游管理事务</t>
  </si>
  <si>
    <t>其他文化和旅游支出</t>
  </si>
  <si>
    <t>文物</t>
  </si>
  <si>
    <t>文物保护</t>
  </si>
  <si>
    <t>博物馆</t>
  </si>
  <si>
    <t>历史名城与古迹</t>
  </si>
  <si>
    <t>其他文物支出</t>
  </si>
  <si>
    <t>体育</t>
  </si>
  <si>
    <t>运动项目管理</t>
  </si>
  <si>
    <t>体育竞赛</t>
  </si>
  <si>
    <t>体育训练</t>
  </si>
  <si>
    <t>体育场馆</t>
  </si>
  <si>
    <t>群众体育</t>
  </si>
  <si>
    <t>体育交流与合作</t>
  </si>
  <si>
    <t>其他体育支出</t>
  </si>
  <si>
    <t>新闻出版电影</t>
  </si>
  <si>
    <t>新闻通讯</t>
  </si>
  <si>
    <t>出版发行</t>
  </si>
  <si>
    <t>版权管理</t>
  </si>
  <si>
    <t>电影</t>
  </si>
  <si>
    <t>其他新闻出版电影支出</t>
  </si>
  <si>
    <t>广播电视</t>
  </si>
  <si>
    <t>监测监管</t>
  </si>
  <si>
    <t>传输发射</t>
  </si>
  <si>
    <t>广播电视事务</t>
  </si>
  <si>
    <t>其他广播电视支出</t>
  </si>
  <si>
    <t>其他文化旅游体育与传媒支出</t>
  </si>
  <si>
    <t>宣传文化发展专项支出</t>
  </si>
  <si>
    <t>文化产业发展专项支出</t>
  </si>
  <si>
    <t>207A</t>
  </si>
  <si>
    <t>人力资源和社会保障管理事务</t>
  </si>
  <si>
    <t>综合业务管理</t>
  </si>
  <si>
    <t>劳动保障监察</t>
  </si>
  <si>
    <t>就业管理事务</t>
  </si>
  <si>
    <t>社会保险业务管理事务</t>
  </si>
  <si>
    <t>社会保险经办机构</t>
  </si>
  <si>
    <t>劳动关系和维权</t>
  </si>
  <si>
    <t>公共就业服务和职业技能鉴定机构</t>
  </si>
  <si>
    <t>劳动人事争议调解仲裁</t>
  </si>
  <si>
    <t>政府特殊津贴</t>
  </si>
  <si>
    <t>资助留学回国人员</t>
  </si>
  <si>
    <t>博士后日常经费</t>
  </si>
  <si>
    <t>引进人才费用</t>
  </si>
  <si>
    <t>其他人力资源和社会保障管理事务支出</t>
  </si>
  <si>
    <t>民政管理事务</t>
  </si>
  <si>
    <t>社会组织管理</t>
  </si>
  <si>
    <t>行政区划和地名管理</t>
  </si>
  <si>
    <t>基层政权建设和社区治理</t>
  </si>
  <si>
    <t>其他民政管理事务支出</t>
  </si>
  <si>
    <t>补充全国社会保障基金</t>
  </si>
  <si>
    <t>用一般公共预算补充基金</t>
  </si>
  <si>
    <t>行政事业单位养老支出</t>
  </si>
  <si>
    <t>行政单位离退休</t>
  </si>
  <si>
    <t>事业单位离退休</t>
  </si>
  <si>
    <t>离退休人员管理机构</t>
  </si>
  <si>
    <t>机关事业单位基本养老保险缴费支出</t>
  </si>
  <si>
    <t>机关事业单位职业年金缴费支出</t>
  </si>
  <si>
    <t>对机关事业单位基本养老保险基金的补助</t>
  </si>
  <si>
    <t>对机关事业单位职业年金的补助</t>
  </si>
  <si>
    <t>其他行政事业单位养老支出</t>
  </si>
  <si>
    <t>企业改革补助</t>
  </si>
  <si>
    <t>企业关闭破产补助</t>
  </si>
  <si>
    <t>厂办大集体改革补助</t>
  </si>
  <si>
    <t>其他企业改革发展补助</t>
  </si>
  <si>
    <t>就业补助</t>
  </si>
  <si>
    <t>就业创业服务补贴</t>
  </si>
  <si>
    <t>职业培训补贴</t>
  </si>
  <si>
    <t>社会保险补贴</t>
  </si>
  <si>
    <t>公益性岗位补贴</t>
  </si>
  <si>
    <t>职业技能鉴定补贴</t>
  </si>
  <si>
    <t>就业见习补贴</t>
  </si>
  <si>
    <t>高技能人才培养补助</t>
  </si>
  <si>
    <t>促进创业补贴</t>
  </si>
  <si>
    <t>其他就业补助支出</t>
  </si>
  <si>
    <t>抚恤</t>
  </si>
  <si>
    <t>死亡抚恤</t>
  </si>
  <si>
    <t>伤残抚恤</t>
  </si>
  <si>
    <t>在乡复员、退伍军人生活补助</t>
  </si>
  <si>
    <t>义务兵优待</t>
  </si>
  <si>
    <t>农村籍退役士兵老年生活补助</t>
  </si>
  <si>
    <t>光荣院</t>
  </si>
  <si>
    <t>褒扬纪念★</t>
  </si>
  <si>
    <t>其他优抚支出</t>
  </si>
  <si>
    <t>退役安置</t>
  </si>
  <si>
    <t>退役士兵安置</t>
  </si>
  <si>
    <t>军队移交政府的离退休人员安置</t>
  </si>
  <si>
    <t>军队移交政府离退休干部管理机构</t>
  </si>
  <si>
    <t>退役士兵管理教育</t>
  </si>
  <si>
    <t>军队转业干部安置</t>
  </si>
  <si>
    <t>其他退役安置支出</t>
  </si>
  <si>
    <t>社会福利</t>
  </si>
  <si>
    <t>儿童福利</t>
  </si>
  <si>
    <t>老年福利</t>
  </si>
  <si>
    <t>康复辅具</t>
  </si>
  <si>
    <t>殡葬</t>
  </si>
  <si>
    <t>社会福利事业单位</t>
  </si>
  <si>
    <t>养老服务</t>
  </si>
  <si>
    <t>其他社会福利支出</t>
  </si>
  <si>
    <t>残疾人事业</t>
  </si>
  <si>
    <t>残疾人康复</t>
  </si>
  <si>
    <t>残疾人就业</t>
  </si>
  <si>
    <t>残疾人体育</t>
  </si>
  <si>
    <t>残疾人生活和护理补贴</t>
  </si>
  <si>
    <t>其他残疾人事业支出</t>
  </si>
  <si>
    <t>红十字事业</t>
  </si>
  <si>
    <t>其他红十字事业支出</t>
  </si>
  <si>
    <t>最低生活保障</t>
  </si>
  <si>
    <t>城市最低生活保障金支出</t>
  </si>
  <si>
    <t>农村最低生活保障金支出</t>
  </si>
  <si>
    <t>临时救助</t>
  </si>
  <si>
    <t>临时救助支出</t>
  </si>
  <si>
    <t>流浪乞讨人员救助支出</t>
  </si>
  <si>
    <t>特困人员救助供养</t>
  </si>
  <si>
    <t>城市特困人员救助供养支出</t>
  </si>
  <si>
    <t>农村特困人员救助供养支出</t>
  </si>
  <si>
    <t>补充道路交通事故社会救助基金</t>
  </si>
  <si>
    <t>对道路交通事故社会救助基金的补助★</t>
  </si>
  <si>
    <t>交强险罚款收入补助基金支出</t>
  </si>
  <si>
    <t>其他生活救助</t>
  </si>
  <si>
    <t>其他城市生活救助</t>
  </si>
  <si>
    <t>其他农村生活救助</t>
  </si>
  <si>
    <t>财政对基本养老保险基金的补助</t>
  </si>
  <si>
    <t>财政对企业职工基本养老保险基金的补助</t>
  </si>
  <si>
    <t>财政对城乡居民基本养老保险基金的补助</t>
  </si>
  <si>
    <t>财政对其他基本养老保险基金的补助</t>
  </si>
  <si>
    <t>财政对其他社会保险基金的补助</t>
  </si>
  <si>
    <t>财政对失业保险基金的补助</t>
  </si>
  <si>
    <t>财政对工伤保险基金的补助</t>
  </si>
  <si>
    <t>其他财政对社会保险基金的补助</t>
  </si>
  <si>
    <t>退役军人管理事务</t>
  </si>
  <si>
    <t>拥军优属</t>
  </si>
  <si>
    <t>军供保障</t>
  </si>
  <si>
    <t>信息化建设▲</t>
  </si>
  <si>
    <t>其他退役军人事务管理支出</t>
  </si>
  <si>
    <t>财政代缴社会保险费支出</t>
  </si>
  <si>
    <t>财政代缴城乡居民基本养老保险费支出</t>
  </si>
  <si>
    <t>财政代缴其他社会保险费支出</t>
  </si>
  <si>
    <t>其他社会保障和就业支出</t>
  </si>
  <si>
    <t>208A</t>
  </si>
  <si>
    <t>208B</t>
  </si>
  <si>
    <t>省对下一般性转移支付补助（基本养老保险和低保）</t>
  </si>
  <si>
    <t>卫生健康管理事务</t>
  </si>
  <si>
    <t>其他卫生健康管理事务支出</t>
  </si>
  <si>
    <t>公立医院</t>
  </si>
  <si>
    <t>综合医院</t>
  </si>
  <si>
    <t>中医（民族）医院</t>
  </si>
  <si>
    <t>传染病医院</t>
  </si>
  <si>
    <t>职业病防治医院</t>
  </si>
  <si>
    <t>精神病医院</t>
  </si>
  <si>
    <t>妇幼保健医院</t>
  </si>
  <si>
    <t>儿童医院</t>
  </si>
  <si>
    <t>其他专科医院</t>
  </si>
  <si>
    <t>福利医院</t>
  </si>
  <si>
    <t>行业医院</t>
  </si>
  <si>
    <t>处理医疗欠费</t>
  </si>
  <si>
    <t>康复医院</t>
  </si>
  <si>
    <t>优抚医院</t>
  </si>
  <si>
    <t>其他公立医院支出</t>
  </si>
  <si>
    <t>基层医疗卫生机构</t>
  </si>
  <si>
    <t>城市社区卫生机构</t>
  </si>
  <si>
    <t>乡镇卫生院</t>
  </si>
  <si>
    <t>其他基层医疗卫生机构支出</t>
  </si>
  <si>
    <t>公共卫生</t>
  </si>
  <si>
    <t>疾病预防控制机构</t>
  </si>
  <si>
    <t>卫生监督机构</t>
  </si>
  <si>
    <t>妇幼保健机构</t>
  </si>
  <si>
    <t>精神卫生机构</t>
  </si>
  <si>
    <t>应急救治机构</t>
  </si>
  <si>
    <t>采供血机构</t>
  </si>
  <si>
    <t>其他专业公共卫生机构</t>
  </si>
  <si>
    <t>基本公共卫生服务</t>
  </si>
  <si>
    <t>重大公共卫生服务</t>
  </si>
  <si>
    <t>突发公共卫生事件应急处置★</t>
  </si>
  <si>
    <t>其他公共卫生支出</t>
  </si>
  <si>
    <t>中医药▼</t>
  </si>
  <si>
    <t>中医（民族医）药专项▼</t>
  </si>
  <si>
    <t>其他中医药支出▼</t>
  </si>
  <si>
    <t>计划生育事务</t>
  </si>
  <si>
    <t>计划生育机构</t>
  </si>
  <si>
    <t>计划生育服务</t>
  </si>
  <si>
    <t>其他计划生育事务支出</t>
  </si>
  <si>
    <t>行政事业单位医疗</t>
  </si>
  <si>
    <t>行政单位医疗</t>
  </si>
  <si>
    <t>事业单位医疗</t>
  </si>
  <si>
    <t>公务员医疗补助</t>
  </si>
  <si>
    <t>其他行政事业单位医疗支出</t>
  </si>
  <si>
    <t>财政对基本医疗保险基金的补助</t>
  </si>
  <si>
    <t>财政对职工基本医疗保险基金的补助</t>
  </si>
  <si>
    <t>财政对城乡居民基本医疗保险基金的补助</t>
  </si>
  <si>
    <t>财政对其他基本医疗保险基金的补助</t>
  </si>
  <si>
    <t>医疗救助</t>
  </si>
  <si>
    <t>城乡医疗救助</t>
  </si>
  <si>
    <t>疾病应急救助</t>
  </si>
  <si>
    <t>其他医疗救助支出</t>
  </si>
  <si>
    <t>优抚对象医疗</t>
  </si>
  <si>
    <t>优抚对象医疗补助</t>
  </si>
  <si>
    <t>其他优抚对象医疗支出</t>
  </si>
  <si>
    <t>医疗保障管理事务</t>
  </si>
  <si>
    <t>医疗保障政策管理</t>
  </si>
  <si>
    <t>医疗保障经办事务</t>
  </si>
  <si>
    <t>其他医疗保障管理事务支出</t>
  </si>
  <si>
    <t>老龄卫生健康事务</t>
  </si>
  <si>
    <t>中医药事务▲</t>
  </si>
  <si>
    <t>中医（民族医）药专项▲</t>
  </si>
  <si>
    <t>其他中医药事务支出▲</t>
  </si>
  <si>
    <t>疾病预防控制事务▲</t>
  </si>
  <si>
    <t>其他疾病预防控制事务支出▲</t>
  </si>
  <si>
    <t>其他卫生健康支出</t>
  </si>
  <si>
    <t>210A</t>
  </si>
  <si>
    <t>210B</t>
  </si>
  <si>
    <t>环境保护管理事务</t>
  </si>
  <si>
    <t>生态环境保护宣传</t>
  </si>
  <si>
    <t>环境保护法规、规划及标准</t>
  </si>
  <si>
    <t>生态环境国际合作及履约</t>
  </si>
  <si>
    <t>生态环境保护行政许可</t>
  </si>
  <si>
    <t>应对气候变化管理事务</t>
  </si>
  <si>
    <t>其他环境保护管理事务支出</t>
  </si>
  <si>
    <t>环境监测与监察</t>
  </si>
  <si>
    <t>建设项目环评审查与监督</t>
  </si>
  <si>
    <t>核与辐射安全监督</t>
  </si>
  <si>
    <t>其他环境监测与监察支出</t>
  </si>
  <si>
    <t>污染防治</t>
  </si>
  <si>
    <t>大气</t>
  </si>
  <si>
    <t>水体</t>
  </si>
  <si>
    <t>噪声</t>
  </si>
  <si>
    <t>固体废弃物与化学品</t>
  </si>
  <si>
    <t>放射源和放射性废物监管</t>
  </si>
  <si>
    <t>辐射</t>
  </si>
  <si>
    <t>土壤</t>
  </si>
  <si>
    <t>其他污染防治支出</t>
  </si>
  <si>
    <t>自然生态保护</t>
  </si>
  <si>
    <t>生态保护</t>
  </si>
  <si>
    <t>农村环境保护</t>
  </si>
  <si>
    <t>生物及物种资源保护</t>
  </si>
  <si>
    <t>草原生态修复治理</t>
  </si>
  <si>
    <t>自然保护地</t>
  </si>
  <si>
    <t>其他自然生态保护支出</t>
  </si>
  <si>
    <t>森林保护修复★</t>
  </si>
  <si>
    <t>森林管护</t>
  </si>
  <si>
    <t>社会保险补助</t>
  </si>
  <si>
    <t>政策性社会性支出补助</t>
  </si>
  <si>
    <t>天然林保护工程建设</t>
  </si>
  <si>
    <t>停伐补助</t>
  </si>
  <si>
    <t>其他森林保护修复支出★</t>
  </si>
  <si>
    <t>退耕还林还草▼</t>
  </si>
  <si>
    <t>退耕现金▼</t>
  </si>
  <si>
    <t>退耕还林粮食折现补贴▼</t>
  </si>
  <si>
    <t>退耕还林粮食费用补贴▼</t>
  </si>
  <si>
    <t>退耕还林工程建设▼</t>
  </si>
  <si>
    <t>其他退耕还林还草支出▼</t>
  </si>
  <si>
    <t>风沙荒漠治理</t>
  </si>
  <si>
    <t>京津风沙源治理工程建设</t>
  </si>
  <si>
    <t>其他风沙荒漠治理支出</t>
  </si>
  <si>
    <t>退牧还草</t>
  </si>
  <si>
    <t>退牧还草工程建设</t>
  </si>
  <si>
    <t>其他退牧还草支出</t>
  </si>
  <si>
    <t>已垦草原退耕还草</t>
  </si>
  <si>
    <t>能源节约利用</t>
  </si>
  <si>
    <t>污染减排</t>
  </si>
  <si>
    <t>生态环境监测与信息</t>
  </si>
  <si>
    <t>生态环境执法监察</t>
  </si>
  <si>
    <t>减排专项支出</t>
  </si>
  <si>
    <t>清洁生产专项支出</t>
  </si>
  <si>
    <t>其他污染减排支出</t>
  </si>
  <si>
    <t>可再生能源</t>
  </si>
  <si>
    <t>循环经济</t>
  </si>
  <si>
    <t>能源管理事务</t>
  </si>
  <si>
    <t>能源科技装备</t>
  </si>
  <si>
    <t>能源行业管理</t>
  </si>
  <si>
    <t>能源管理</t>
  </si>
  <si>
    <t>农村电网建设</t>
  </si>
  <si>
    <t>其他能源管理事务支出</t>
  </si>
  <si>
    <t>其他节能环保支出</t>
  </si>
  <si>
    <t>211A</t>
  </si>
  <si>
    <t>城乡社区管理事务</t>
  </si>
  <si>
    <t>城管执法</t>
  </si>
  <si>
    <t>工程建设标准规范编制与监管</t>
  </si>
  <si>
    <t>工程建设管理</t>
  </si>
  <si>
    <t>市政公用行业市场监管</t>
  </si>
  <si>
    <t>住宅建设与房地产市场监管</t>
  </si>
  <si>
    <t>执业资格注册、资质审查</t>
  </si>
  <si>
    <t>其他城乡社区管理事务支出</t>
  </si>
  <si>
    <t>城乡社区规划与管理</t>
  </si>
  <si>
    <t>城乡社区公共设施</t>
  </si>
  <si>
    <t>小城镇基础设施建设</t>
  </si>
  <si>
    <t>其他城乡社区公共设施支出</t>
  </si>
  <si>
    <t>城乡社区环境卫生</t>
  </si>
  <si>
    <t>建设市场管理与监督</t>
  </si>
  <si>
    <t>其他城乡社区支出</t>
  </si>
  <si>
    <t>212A</t>
  </si>
  <si>
    <t>农业农村</t>
  </si>
  <si>
    <t>农垦运行</t>
  </si>
  <si>
    <t>科技转化与推广服务</t>
  </si>
  <si>
    <t>病虫害控制</t>
  </si>
  <si>
    <t>农产品质量安全</t>
  </si>
  <si>
    <t>执法监管</t>
  </si>
  <si>
    <t>统计监测与信息服务</t>
  </si>
  <si>
    <t>行业业务管理</t>
  </si>
  <si>
    <t>对外交流与合作</t>
  </si>
  <si>
    <t>防灾救灾</t>
  </si>
  <si>
    <t>稳定农民收入补贴</t>
  </si>
  <si>
    <t>农业结构调整补贴</t>
  </si>
  <si>
    <t>农业生产发展</t>
  </si>
  <si>
    <t>农村合作经济</t>
  </si>
  <si>
    <t>农产品加工与促销</t>
  </si>
  <si>
    <t>农村社会事业</t>
  </si>
  <si>
    <t>农业生态资源保护★</t>
  </si>
  <si>
    <t>乡村道路建设★</t>
  </si>
  <si>
    <t>渔业发展</t>
  </si>
  <si>
    <t>对高校毕业生到基层任职补助</t>
  </si>
  <si>
    <t>耕地建设与利用★</t>
  </si>
  <si>
    <t>其他农业农村支出</t>
  </si>
  <si>
    <t>林业和草原</t>
  </si>
  <si>
    <t>事业机构</t>
  </si>
  <si>
    <t>森林资源培育</t>
  </si>
  <si>
    <t>技术推广与转化</t>
  </si>
  <si>
    <t>森林资源管理</t>
  </si>
  <si>
    <t>森林生态效益补偿</t>
  </si>
  <si>
    <t>动植物保护</t>
  </si>
  <si>
    <t>湿地保护</t>
  </si>
  <si>
    <t>执法与监督</t>
  </si>
  <si>
    <t>防沙治沙</t>
  </si>
  <si>
    <t>产业化管理</t>
  </si>
  <si>
    <t>信息管理</t>
  </si>
  <si>
    <t>林区公共支出</t>
  </si>
  <si>
    <t>贷款贴息</t>
  </si>
  <si>
    <t>林业草原防灾减灾</t>
  </si>
  <si>
    <t>草原管理</t>
  </si>
  <si>
    <t>退耕还林还草▲</t>
  </si>
  <si>
    <t>其他林业和草原支出</t>
  </si>
  <si>
    <t>水利</t>
  </si>
  <si>
    <t>水利行业业务管理</t>
  </si>
  <si>
    <t>水利工程建设</t>
  </si>
  <si>
    <t>水利工程运行与维护</t>
  </si>
  <si>
    <t>长江黄河等流域管理</t>
  </si>
  <si>
    <t>水利前期工作</t>
  </si>
  <si>
    <t>水利执法监督</t>
  </si>
  <si>
    <t>水土保持</t>
  </si>
  <si>
    <t>水资源节约管理与保护</t>
  </si>
  <si>
    <t>水质监测</t>
  </si>
  <si>
    <t>水文测报</t>
  </si>
  <si>
    <t>防汛</t>
  </si>
  <si>
    <t>抗旱</t>
  </si>
  <si>
    <t>农村水利</t>
  </si>
  <si>
    <t>水利技术推广</t>
  </si>
  <si>
    <t>国际河流治理与管理</t>
  </si>
  <si>
    <t>江河湖库水系综合整治</t>
  </si>
  <si>
    <t>大中型水库移民后期扶持专项支出</t>
  </si>
  <si>
    <t>水利安全监督</t>
  </si>
  <si>
    <t>水利建设征地及移民支出</t>
  </si>
  <si>
    <t>农村供水</t>
  </si>
  <si>
    <t>南水北调工程建设</t>
  </si>
  <si>
    <t>南水北调工程管理</t>
  </si>
  <si>
    <t>其他水利支出</t>
  </si>
  <si>
    <t>巩固拓展脱贫攻坚成果衔接乡村振兴</t>
  </si>
  <si>
    <t>农村基础设施建设</t>
  </si>
  <si>
    <t>生产发展</t>
  </si>
  <si>
    <t>社会发展</t>
  </si>
  <si>
    <t>贷款奖补和贴息</t>
  </si>
  <si>
    <t>“三西”农业建设专项补助</t>
  </si>
  <si>
    <t>其他巩固拓展脱贫攻坚成果衔接乡村振兴支出</t>
  </si>
  <si>
    <t>农村综合改革</t>
  </si>
  <si>
    <t>对村级公益事业建设的补助</t>
  </si>
  <si>
    <t>国有农场办社会职能改革补助</t>
  </si>
  <si>
    <t>对村民委员会和村党支部的补助</t>
  </si>
  <si>
    <t>对村集体经济组织的补助</t>
  </si>
  <si>
    <t>农村综合改革示范试点补助</t>
  </si>
  <si>
    <t>其他农村综合改革支出</t>
  </si>
  <si>
    <t>普惠金融发展支出</t>
  </si>
  <si>
    <t>支持农村金融机构</t>
  </si>
  <si>
    <t>农业保险保费补贴</t>
  </si>
  <si>
    <t>创业担保贷款贴息及奖补</t>
  </si>
  <si>
    <t>补充创业担保贷款基金</t>
  </si>
  <si>
    <t>其他普惠金融发展支出</t>
  </si>
  <si>
    <t>目标价格补贴</t>
  </si>
  <si>
    <t>棉花目标价格补贴</t>
  </si>
  <si>
    <t>其他目标价格补贴</t>
  </si>
  <si>
    <t>其他农林水支出</t>
  </si>
  <si>
    <t>化解其他公益性乡村债务支出</t>
  </si>
  <si>
    <t>213A</t>
  </si>
  <si>
    <t>213B</t>
  </si>
  <si>
    <t>省对下一般性转移支付补助（农村综合改革）</t>
  </si>
  <si>
    <t>公路水路运输</t>
  </si>
  <si>
    <t>公路建设</t>
  </si>
  <si>
    <t>公路养护</t>
  </si>
  <si>
    <t>交通运输信息化建设</t>
  </si>
  <si>
    <t>公路和运输安全</t>
  </si>
  <si>
    <t>公路还贷专项▼</t>
  </si>
  <si>
    <t>公路运输管理</t>
  </si>
  <si>
    <t>公路和运输技术标准化建设</t>
  </si>
  <si>
    <t>水运建设★</t>
  </si>
  <si>
    <t>航道维护</t>
  </si>
  <si>
    <t>船舶检验</t>
  </si>
  <si>
    <t>救助打捞</t>
  </si>
  <si>
    <t>内河运输</t>
  </si>
  <si>
    <t>远洋运输</t>
  </si>
  <si>
    <t>海事管理</t>
  </si>
  <si>
    <t>航标事业发展支出</t>
  </si>
  <si>
    <t>水路运输管理支出</t>
  </si>
  <si>
    <t>口岸建设</t>
  </si>
  <si>
    <t>其他公路水路运输支出</t>
  </si>
  <si>
    <t>铁路运输</t>
  </si>
  <si>
    <t>铁路路网建设</t>
  </si>
  <si>
    <t>铁路还贷专项</t>
  </si>
  <si>
    <t>铁路安全</t>
  </si>
  <si>
    <t>铁路专项运输</t>
  </si>
  <si>
    <t>行业监管</t>
  </si>
  <si>
    <t>其他铁路运输支出</t>
  </si>
  <si>
    <t>民用航空运输</t>
  </si>
  <si>
    <t>机场建设</t>
  </si>
  <si>
    <t>空管系统建设</t>
  </si>
  <si>
    <t>民航还贷专项支出</t>
  </si>
  <si>
    <t>民用航空安全</t>
  </si>
  <si>
    <t>民航专项运输</t>
  </si>
  <si>
    <t>其他民用航空运输支出</t>
  </si>
  <si>
    <t>邮政业支出</t>
  </si>
  <si>
    <t>邮政普遍服务与特殊服务</t>
  </si>
  <si>
    <t>其他邮政业支出</t>
  </si>
  <si>
    <t>车辆购置税支出▼</t>
  </si>
  <si>
    <t>车辆购置税用于公路等基础设施建设支出▼</t>
  </si>
  <si>
    <t>车辆购置税用于农村公路建设支出▼</t>
  </si>
  <si>
    <t>车辆购置税用于老旧汽车报废更新补贴▼</t>
  </si>
  <si>
    <t>车辆购置税其他支出▼</t>
  </si>
  <si>
    <t>其他交通运输支出</t>
  </si>
  <si>
    <t>公共交通运营补助</t>
  </si>
  <si>
    <t>214A</t>
  </si>
  <si>
    <t>资源勘探开发</t>
  </si>
  <si>
    <t>煤炭勘探开采和洗选</t>
  </si>
  <si>
    <t>石油和天然气勘探开采</t>
  </si>
  <si>
    <t>黑色金属矿勘探和采选</t>
  </si>
  <si>
    <t>有色金属矿勘探和采选</t>
  </si>
  <si>
    <t>非金属矿勘探和采选</t>
  </si>
  <si>
    <t>其他资源勘探业支出</t>
  </si>
  <si>
    <t>制造业</t>
  </si>
  <si>
    <t>纺织业</t>
  </si>
  <si>
    <t>医药制造业</t>
  </si>
  <si>
    <t>非金属矿物制品业</t>
  </si>
  <si>
    <t>通信设备、计算机及其他电子设备制造业</t>
  </si>
  <si>
    <t>交通运输设备制造业</t>
  </si>
  <si>
    <t>电气机械及器材制造业</t>
  </si>
  <si>
    <t>工艺品及其他制造业</t>
  </si>
  <si>
    <t>石油加工、炼焦及核燃料加工业</t>
  </si>
  <si>
    <t>化学原料及化学制品制造业</t>
  </si>
  <si>
    <t>黑色金属冶炼及压延加工业</t>
  </si>
  <si>
    <t>有色金属冶炼及压延加工业</t>
  </si>
  <si>
    <t>其他制造业支出</t>
  </si>
  <si>
    <t>建筑业</t>
  </si>
  <si>
    <t>其他建筑业支出</t>
  </si>
  <si>
    <t>工业和信息产业监管</t>
  </si>
  <si>
    <t>战备应急</t>
  </si>
  <si>
    <t>专用通信</t>
  </si>
  <si>
    <t>无线电及信息通信监管</t>
  </si>
  <si>
    <t>工程建设及运行维护</t>
  </si>
  <si>
    <t>产业发展</t>
  </si>
  <si>
    <t>其他工业和信息产业监管支出</t>
  </si>
  <si>
    <t>国有资产监管</t>
  </si>
  <si>
    <t>国有企业监事会专项</t>
  </si>
  <si>
    <t>中央企业专项管理</t>
  </si>
  <si>
    <t>其他国有资产监管支出</t>
  </si>
  <si>
    <t>支持中小企业发展和管理支出</t>
  </si>
  <si>
    <t>科技型中小企业技术创新基金</t>
  </si>
  <si>
    <t>中小企业发展专项</t>
  </si>
  <si>
    <t>减免房租补贴</t>
  </si>
  <si>
    <t>其他支持中小企业发展和管理支出</t>
  </si>
  <si>
    <t>其他资源勘探工业信息等支出</t>
  </si>
  <si>
    <t>黄金事务</t>
  </si>
  <si>
    <t>技术改造支出</t>
  </si>
  <si>
    <t>中药材扶持资金支出</t>
  </si>
  <si>
    <t>重点产业振兴和技术改造项目贷款贴息</t>
  </si>
  <si>
    <t>215A</t>
  </si>
  <si>
    <t>商业流通事务</t>
  </si>
  <si>
    <t>食品流通安全补贴</t>
  </si>
  <si>
    <t>市场监测及信息管理</t>
  </si>
  <si>
    <t>民贸企业补贴</t>
  </si>
  <si>
    <t>民贸民品贷款贴息</t>
  </si>
  <si>
    <t>其他商业流通事务支出</t>
  </si>
  <si>
    <t>涉外发展服务支出</t>
  </si>
  <si>
    <t>外商投资环境建设补助资金</t>
  </si>
  <si>
    <t>其他涉外发展服务支出</t>
  </si>
  <si>
    <t>其他商业服务业等支出</t>
  </si>
  <si>
    <t>服务业基础设施建设</t>
  </si>
  <si>
    <t>216A</t>
  </si>
  <si>
    <t>金融部门行政支出</t>
  </si>
  <si>
    <t>安全防卫</t>
  </si>
  <si>
    <t>金融部门其他行政支出</t>
  </si>
  <si>
    <t>金融部门监管支出</t>
  </si>
  <si>
    <t>货币发行</t>
  </si>
  <si>
    <t>金融服务</t>
  </si>
  <si>
    <t>反假币</t>
  </si>
  <si>
    <t>重点金融机构监管</t>
  </si>
  <si>
    <t>金融稽查与案件处理</t>
  </si>
  <si>
    <t>金融行业电子化建设</t>
  </si>
  <si>
    <t>从业人员资格考试</t>
  </si>
  <si>
    <t>反洗钱</t>
  </si>
  <si>
    <t>金融部门其他监管支出</t>
  </si>
  <si>
    <t>金融发展支出</t>
  </si>
  <si>
    <t>政策性银行亏损补贴</t>
  </si>
  <si>
    <t>利息费用补贴支出</t>
  </si>
  <si>
    <t>补充资本金</t>
  </si>
  <si>
    <t>风险基金补助</t>
  </si>
  <si>
    <t>其他金融发展支出</t>
  </si>
  <si>
    <t>其他金融支出</t>
  </si>
  <si>
    <t>重点企业贷款贴息</t>
  </si>
  <si>
    <t>217A</t>
  </si>
  <si>
    <t>其他支出</t>
  </si>
  <si>
    <t>自然资源事务</t>
  </si>
  <si>
    <t>自然资源规划及管理</t>
  </si>
  <si>
    <t>自然资源利用与保护</t>
  </si>
  <si>
    <t>自然资源社会公益服务</t>
  </si>
  <si>
    <t>自然资源行业业务管理</t>
  </si>
  <si>
    <t>自然资源调查与确权登记</t>
  </si>
  <si>
    <t>土地资源储备支出</t>
  </si>
  <si>
    <t>地质矿产资源与环境调查</t>
  </si>
  <si>
    <t>地质勘查与矿产资源管理</t>
  </si>
  <si>
    <t>地质转产项目财政贴息</t>
  </si>
  <si>
    <t>国外风险勘查</t>
  </si>
  <si>
    <t>地质勘查基金（周转金）支出</t>
  </si>
  <si>
    <t>海域与海岛管理</t>
  </si>
  <si>
    <t>自然资源国际合作与海洋权益维护</t>
  </si>
  <si>
    <t>自然资源卫星</t>
  </si>
  <si>
    <t>极地考察</t>
  </si>
  <si>
    <t>深海调查与资源开发</t>
  </si>
  <si>
    <t>海港航标维护</t>
  </si>
  <si>
    <t>海水淡化</t>
  </si>
  <si>
    <t>无居民海岛使用金支出</t>
  </si>
  <si>
    <t>海洋战略规划与预警监测</t>
  </si>
  <si>
    <t>基础测绘与地理信息监管</t>
  </si>
  <si>
    <t>其他自然资源事务支出</t>
  </si>
  <si>
    <t>气象事务</t>
  </si>
  <si>
    <t>气象事业机构</t>
  </si>
  <si>
    <t>气象探测</t>
  </si>
  <si>
    <t>气象信息传输及管理</t>
  </si>
  <si>
    <t>气象预报预测</t>
  </si>
  <si>
    <t>气象服务</t>
  </si>
  <si>
    <t>气象装备保障维护</t>
  </si>
  <si>
    <t>气象基础设施建设与维修</t>
  </si>
  <si>
    <t>气象卫星</t>
  </si>
  <si>
    <t>气象法规与标准</t>
  </si>
  <si>
    <t>气象资金审计稽查</t>
  </si>
  <si>
    <t>其他气象事务支出</t>
  </si>
  <si>
    <t>其他自然资源海洋气象等支出</t>
  </si>
  <si>
    <t>220A</t>
  </si>
  <si>
    <t>保障性安居工程支出</t>
  </si>
  <si>
    <t>廉租住房</t>
  </si>
  <si>
    <t>沉陷区治理</t>
  </si>
  <si>
    <t>棚户区改造</t>
  </si>
  <si>
    <t>少数民族地区游牧民定居工程</t>
  </si>
  <si>
    <t>农村危房改造</t>
  </si>
  <si>
    <t>公共租赁住房</t>
  </si>
  <si>
    <t>保障性住房租金补贴</t>
  </si>
  <si>
    <t>老旧小区改造</t>
  </si>
  <si>
    <t>住房租赁市场发展</t>
  </si>
  <si>
    <t>保障性租赁住房</t>
  </si>
  <si>
    <t>其他保障性安居工程支出</t>
  </si>
  <si>
    <t>住房改革支出</t>
  </si>
  <si>
    <t>住房公积金</t>
  </si>
  <si>
    <t>提租补贴</t>
  </si>
  <si>
    <t>购房补贴</t>
  </si>
  <si>
    <t>城乡社区住宅</t>
  </si>
  <si>
    <t>公有住房建设和维修改造支出</t>
  </si>
  <si>
    <t>住房公积金管理</t>
  </si>
  <si>
    <t>其他城乡社区住宅支出</t>
  </si>
  <si>
    <t>221A</t>
  </si>
  <si>
    <t>粮油事务</t>
  </si>
  <si>
    <t>财务与审计支出</t>
  </si>
  <si>
    <t>信息统计</t>
  </si>
  <si>
    <t>专项业务活动</t>
  </si>
  <si>
    <t>国家粮油差价补贴</t>
  </si>
  <si>
    <t>粮食财务挂账利息补贴</t>
  </si>
  <si>
    <t>粮食财务挂账消化款</t>
  </si>
  <si>
    <t>处理陈化粮补贴</t>
  </si>
  <si>
    <t>粮食风险基金</t>
  </si>
  <si>
    <t>粮油市场调控专项资金</t>
  </si>
  <si>
    <t>设施建设</t>
  </si>
  <si>
    <t>设施安全</t>
  </si>
  <si>
    <t>物资保管体系</t>
  </si>
  <si>
    <t>其他粮油事务支出</t>
  </si>
  <si>
    <t>能源储备</t>
  </si>
  <si>
    <t>石油储备</t>
  </si>
  <si>
    <t>天然铀储备</t>
  </si>
  <si>
    <t>煤炭储备</t>
  </si>
  <si>
    <t>成品油储备</t>
  </si>
  <si>
    <t>天然气储备▲</t>
  </si>
  <si>
    <t>其他能源储备支出</t>
  </si>
  <si>
    <t>粮油储备</t>
  </si>
  <si>
    <t>储备粮油补贴</t>
  </si>
  <si>
    <t>储备粮油差价补贴</t>
  </si>
  <si>
    <t>储备粮（油）库建设</t>
  </si>
  <si>
    <t>最低收购价政策支出</t>
  </si>
  <si>
    <t>其他粮油储备支出</t>
  </si>
  <si>
    <t>重要商品储备</t>
  </si>
  <si>
    <t>棉花储备</t>
  </si>
  <si>
    <t>食糖储备</t>
  </si>
  <si>
    <t>肉类储备</t>
  </si>
  <si>
    <t>化肥储备</t>
  </si>
  <si>
    <t>农药储备</t>
  </si>
  <si>
    <t>边销茶储备</t>
  </si>
  <si>
    <t>羊毛储备</t>
  </si>
  <si>
    <t>医药储备</t>
  </si>
  <si>
    <t>食盐储备</t>
  </si>
  <si>
    <t>战略物资储备</t>
  </si>
  <si>
    <t>应急物资储备</t>
  </si>
  <si>
    <t>其他重要商品储备支出</t>
  </si>
  <si>
    <t>222A</t>
  </si>
  <si>
    <t>应急管理事务</t>
  </si>
  <si>
    <t>灾害风险防治</t>
  </si>
  <si>
    <t>国务院安委会专项</t>
  </si>
  <si>
    <t>安全监管</t>
  </si>
  <si>
    <t>应急救援</t>
  </si>
  <si>
    <t>应急管理</t>
  </si>
  <si>
    <t>其他应急管理支出</t>
  </si>
  <si>
    <t>消防救援事务</t>
  </si>
  <si>
    <t>消防应急救援</t>
  </si>
  <si>
    <t>其他消防救援事务支出</t>
  </si>
  <si>
    <t>矿山安全</t>
  </si>
  <si>
    <t>矿山安全监察事务</t>
  </si>
  <si>
    <t>矿山应急救援事务</t>
  </si>
  <si>
    <t>其他矿山安全支出</t>
  </si>
  <si>
    <t>地震事务</t>
  </si>
  <si>
    <t>地震监测</t>
  </si>
  <si>
    <t>地震预测预报</t>
  </si>
  <si>
    <t>地震灾害预防</t>
  </si>
  <si>
    <t>地震应急救援</t>
  </si>
  <si>
    <t>地震环境探察</t>
  </si>
  <si>
    <t>防震减灾信息管理</t>
  </si>
  <si>
    <t>防震减灾基础管理</t>
  </si>
  <si>
    <t>地震事业机构</t>
  </si>
  <si>
    <t>其他地震事务支出</t>
  </si>
  <si>
    <t>自然灾害防治</t>
  </si>
  <si>
    <t>地质灾害防治</t>
  </si>
  <si>
    <t>森林草原防灾减灾</t>
  </si>
  <si>
    <t>其他自然灾害防治支出</t>
  </si>
  <si>
    <t>自然灾害救灾及恢复重建支出</t>
  </si>
  <si>
    <t>自然灾害救灾补助</t>
  </si>
  <si>
    <t>自然灾害灾后重建补助</t>
  </si>
  <si>
    <t>其他自然灾害救灾及恢复重建支出</t>
  </si>
  <si>
    <t>其他灾害防治及应急管理支出</t>
  </si>
  <si>
    <t>224A</t>
  </si>
  <si>
    <t>地方政府一般债务付息支出</t>
  </si>
  <si>
    <t>地方政府一般债券付息支出</t>
  </si>
  <si>
    <t>地方政府向外国政府借款付息支出</t>
  </si>
  <si>
    <t>地方政府向国际组织借款付息支出</t>
  </si>
  <si>
    <t>地方政府其他一般债务付息支出</t>
  </si>
  <si>
    <t>232A</t>
  </si>
  <si>
    <t>地方政府一般债务发行费用支出</t>
  </si>
  <si>
    <t>地方政府一般债务发行费用支出▲</t>
  </si>
  <si>
    <t>年初预留</t>
  </si>
  <si>
    <t>229A</t>
  </si>
  <si>
    <t>瑞丽市本级地方一般公共预算支出</t>
  </si>
  <si>
    <t>注：▲为2024年新增科目，▼为2023年删除科目，★为科目名称修改。</t>
  </si>
  <si>
    <t>1-5  2024年市本级一般公共预算基本支出情况表（公开到款级）</t>
  </si>
  <si>
    <t>经济科目名称</t>
  </si>
  <si>
    <t>机关工资福利支出</t>
  </si>
  <si>
    <t xml:space="preserve">  工资奖金津补贴</t>
  </si>
  <si>
    <t xml:space="preserve">  社会保障缴费</t>
  </si>
  <si>
    <t xml:space="preserve">  住房公积金</t>
  </si>
  <si>
    <t xml:space="preserve">  其他工资福利支出</t>
  </si>
  <si>
    <t>机关商品和服务支出</t>
  </si>
  <si>
    <t xml:space="preserve">  办公经费</t>
  </si>
  <si>
    <t xml:space="preserve">  会议费</t>
  </si>
  <si>
    <t xml:space="preserve">  培训费</t>
  </si>
  <si>
    <t xml:space="preserve">  专用材料购置费</t>
  </si>
  <si>
    <t xml:space="preserve">  委托业务费  </t>
  </si>
  <si>
    <t xml:space="preserve">  公务接待费</t>
  </si>
  <si>
    <t xml:space="preserve">  因公出国（境）费用</t>
  </si>
  <si>
    <t xml:space="preserve">  公务用车运行维护费</t>
  </si>
  <si>
    <t xml:space="preserve">  维修(护)费</t>
  </si>
  <si>
    <t xml:space="preserve">  其他商品和服务支出</t>
  </si>
  <si>
    <t>机关资本性支出</t>
  </si>
  <si>
    <t xml:space="preserve">  设备购置</t>
  </si>
  <si>
    <t>对事业单位经常性补助</t>
  </si>
  <si>
    <t xml:space="preserve">  工资福利支出</t>
  </si>
  <si>
    <t>50502</t>
  </si>
  <si>
    <t xml:space="preserve">  商品和服务支出</t>
  </si>
  <si>
    <t>506</t>
  </si>
  <si>
    <t>对事业单位资本性补助</t>
  </si>
  <si>
    <t>50601</t>
  </si>
  <si>
    <t xml:space="preserve">  资本性支出(一)</t>
  </si>
  <si>
    <t>509</t>
  </si>
  <si>
    <t>对个人和家庭的补助</t>
  </si>
  <si>
    <t>50901</t>
  </si>
  <si>
    <t xml:space="preserve">  社会福利和救助</t>
  </si>
  <si>
    <t>50905</t>
  </si>
  <si>
    <t xml:space="preserve">  离退休费</t>
  </si>
  <si>
    <t>50999</t>
  </si>
  <si>
    <t xml:space="preserve">  其他对个人和家庭的补助</t>
  </si>
  <si>
    <t>支  出  合  计</t>
  </si>
  <si>
    <t>1-6  2024年市本级一般公共预算支出表（州（市）对下转移支付项目）</t>
  </si>
  <si>
    <t>项       目</t>
  </si>
  <si>
    <t>其中：延续项目</t>
  </si>
  <si>
    <t>其中：新增项目</t>
  </si>
  <si>
    <t>一般公共服务支出</t>
  </si>
  <si>
    <t>外交支出</t>
  </si>
  <si>
    <t>国防支出</t>
  </si>
  <si>
    <t>公共安全支出</t>
  </si>
  <si>
    <t>教育支出</t>
  </si>
  <si>
    <t>科学技术支出</t>
  </si>
  <si>
    <t>文化旅游教育与传媒支出</t>
  </si>
  <si>
    <t>社会保障和就业支出</t>
  </si>
  <si>
    <t>卫生健康支出</t>
  </si>
  <si>
    <t>节能环保支出</t>
  </si>
  <si>
    <t>城乡社区支出</t>
  </si>
  <si>
    <t>农林水支出</t>
  </si>
  <si>
    <t>交通运输支出</t>
  </si>
  <si>
    <t>资源勘探工业信息等支出</t>
  </si>
  <si>
    <t>商业服务业等支出</t>
  </si>
  <si>
    <t>金融支出</t>
  </si>
  <si>
    <t>援助其他地区支出</t>
  </si>
  <si>
    <t>自然资源海洋气象等支出</t>
  </si>
  <si>
    <t>住房保障支出</t>
  </si>
  <si>
    <t>粮油物资储备支出</t>
  </si>
  <si>
    <t>灾害防治及应急管理支出</t>
  </si>
  <si>
    <t>预备费</t>
  </si>
  <si>
    <t>债务付息支出</t>
  </si>
  <si>
    <t>债务发行费用支出</t>
  </si>
  <si>
    <t>合计</t>
  </si>
  <si>
    <t>1-7  2024年瑞丽市分地区税收返还和转移支付预算表</t>
  </si>
  <si>
    <t>乡镇</t>
  </si>
  <si>
    <t>税收返还</t>
  </si>
  <si>
    <t>转移支付</t>
  </si>
  <si>
    <t>一、提前下达数</t>
  </si>
  <si>
    <t>二、预算数</t>
  </si>
  <si>
    <t>畹町镇</t>
  </si>
  <si>
    <t>弄岛镇</t>
  </si>
  <si>
    <t>姐相乡</t>
  </si>
  <si>
    <t>户育乡</t>
  </si>
  <si>
    <t>勐秀乡</t>
  </si>
  <si>
    <t>说明：因瑞丽市财政局对各乡（镇）不提前下达预告数，故提前下达数为空</t>
  </si>
  <si>
    <t>1-8  2024年市本级“三公”经费预算财政拨款情况统计表</t>
  </si>
  <si>
    <t>比上年增、减情况</t>
  </si>
  <si>
    <t>增、减金额</t>
  </si>
  <si>
    <t>增、减幅度</t>
  </si>
  <si>
    <t>1.因公出国（境）费</t>
  </si>
  <si>
    <t>2.公务接待费</t>
  </si>
  <si>
    <t>3.公务用车购置及运行费</t>
  </si>
  <si>
    <t>其中：（1）公务用车购置费</t>
  </si>
  <si>
    <t xml:space="preserve">      （2）公务用车运行费</t>
  </si>
  <si>
    <t>注：                                                                                                                               一、按照党中央、国务院有关文件及部门预算管理有关规定，“三公”经费包括因公出国（境）费、公务用车购置及运行费和公务接待费。（1）因公出国（境）费，指单位工作人员公务出国（境）的住宿费、旅费、伙食补助费、杂费、培训费等支出。（2）公务用车购置及运行费，指单位公务用车购置费及租用费、燃料费、维修费、过路过桥费、保险费、安全奖励费用等支出，公务用车指用于履行公务的机动车辆，包括领导干部专车、一般公务用车和执法执勤用车。（3）公务接待费，指单位按规定开支的各类公务接待（含外宾接待）支出。                                
二、“三公”经费增减变化原因说明:2024年瑞丽市“三公”经费预算安排1372万元，同比下降3.24%，其中：安排因公出国（境）费43万元，同比增长115%；公务接待费536万元，同比下降2.72%，公务用车购置和运行维护费793万元，同比下降6.38%。瑞丽市2024年“三公”经费同比下降的主要原因是：一是全面贯彻执行上级关于大力压缩一般性支出目标，要求全县所有单位“三公”经费只减不增的原则；二是全面执行过“紧日子”的政策。</t>
  </si>
  <si>
    <t>1-9  2024年瑞丽市一般公共预算编制情况说明</t>
  </si>
  <si>
    <t xml:space="preserve">           瑞丽市一般公共预算编制情况说明
    瑞丽市一般公共预算编制由各预算单位编制，由市财政局预算股负责汇总编制，瑞丽市将乡（镇）、街道办、社区纳入一级预算单位管理，瑞丽市一般公共预算收支等同于瑞丽市本级一般公共预算收支，故，瑞丽市“1-1  2024年瑞丽市一般公共预算收入情况表”与“1-3 2024年市本级一般公共预算收入情况表”数据一致；“1-2 2024年瑞丽市一般公共预算支出情况表”与“1-4 2024年市本级一般公共预算支出情况表（公开到顶级）”数据一致；“1-6  2024年市本级一般公共预算支出表(（州）市对下转移支付项目)”数据为瑞丽市财政局对各乡（镇）下达转移支付。
                   单位：瑞丽市财政局</t>
  </si>
  <si>
    <t>2-1 2024年瑞丽市政府性基金预算收入情况表</t>
  </si>
  <si>
    <t>1030102</t>
  </si>
  <si>
    <t>一、农网还贷资金收入</t>
  </si>
  <si>
    <t>1030112</t>
  </si>
  <si>
    <t>二、海南省高等级公路车辆通行附加费收入</t>
  </si>
  <si>
    <t>1030129</t>
  </si>
  <si>
    <t>三、国家电影事业发展专项资金收入</t>
  </si>
  <si>
    <t>1030146</t>
  </si>
  <si>
    <t>四、国有土地收益基金收入</t>
  </si>
  <si>
    <t>1030147</t>
  </si>
  <si>
    <t>五、农业土地开发资金收入</t>
  </si>
  <si>
    <t>1030148</t>
  </si>
  <si>
    <t>六、国有土地使用权出让收入</t>
  </si>
  <si>
    <t>103014801</t>
  </si>
  <si>
    <t>土地出让价款收入</t>
  </si>
  <si>
    <t>103014802</t>
  </si>
  <si>
    <t>补缴的土地价款</t>
  </si>
  <si>
    <t>103014803</t>
  </si>
  <si>
    <t>划拨土地收入</t>
  </si>
  <si>
    <t>103014898</t>
  </si>
  <si>
    <t>缴纳新增建设用地土地有偿使用费</t>
  </si>
  <si>
    <t>103014899</t>
  </si>
  <si>
    <t>其他土地出让收入</t>
  </si>
  <si>
    <t>1030150</t>
  </si>
  <si>
    <t>七、大中型水库库区基金收入</t>
  </si>
  <si>
    <t>1030155</t>
  </si>
  <si>
    <t>八、彩票公益金收入</t>
  </si>
  <si>
    <t>103015501</t>
  </si>
  <si>
    <t>福利彩票公益金收入</t>
  </si>
  <si>
    <t>103015502</t>
  </si>
  <si>
    <t>体育彩票公益金收入</t>
  </si>
  <si>
    <t>1030156</t>
  </si>
  <si>
    <t>九、城市基础设施配套费收入</t>
  </si>
  <si>
    <t>1030157</t>
  </si>
  <si>
    <t>十、小型水库移民扶助基金收入</t>
  </si>
  <si>
    <t>1030158</t>
  </si>
  <si>
    <t>十一、国家重大水利工程建设基金收入</t>
  </si>
  <si>
    <t>1030159</t>
  </si>
  <si>
    <t>十二、车辆通行费</t>
  </si>
  <si>
    <t>1030178</t>
  </si>
  <si>
    <t>十三、污水处理费收入</t>
  </si>
  <si>
    <t>1030180</t>
  </si>
  <si>
    <t>十四、彩票发行机构和彩票销售机构的业务费用</t>
  </si>
  <si>
    <t>1030199</t>
  </si>
  <si>
    <t>十五、其他政府性基金收入</t>
  </si>
  <si>
    <t>10310</t>
  </si>
  <si>
    <t>十六、专项债务对应项目专项收入</t>
  </si>
  <si>
    <t>瑞丽市政府性基金预算收入</t>
  </si>
  <si>
    <t>政府性基金转移支付收入</t>
  </si>
  <si>
    <t>上解收入</t>
  </si>
  <si>
    <t>政府性基金上解收入</t>
  </si>
  <si>
    <t>上年结余收入</t>
  </si>
  <si>
    <t>2-2 2024年瑞丽市政府性基金预算支出情况表</t>
  </si>
  <si>
    <t>207</t>
  </si>
  <si>
    <t>一、文化旅游体育与传媒支出</t>
  </si>
  <si>
    <t>20707</t>
  </si>
  <si>
    <t>国家电影事业发展专项资金安排的支出</t>
  </si>
  <si>
    <t>2070701</t>
  </si>
  <si>
    <t>资助国产影片放映</t>
  </si>
  <si>
    <t>2070702</t>
  </si>
  <si>
    <t>资助影院建设</t>
  </si>
  <si>
    <t>2070703</t>
  </si>
  <si>
    <t>资助少数民族语电影译制</t>
  </si>
  <si>
    <t>2070704</t>
  </si>
  <si>
    <t>购买农村电影公益性放映版权服务</t>
  </si>
  <si>
    <t>2070799</t>
  </si>
  <si>
    <t>其他国家电影事业发展专项资金支出</t>
  </si>
  <si>
    <t>20709</t>
  </si>
  <si>
    <t>旅游发展基金支出</t>
  </si>
  <si>
    <t>2070901</t>
  </si>
  <si>
    <t>宣传促销</t>
  </si>
  <si>
    <t>2070902</t>
  </si>
  <si>
    <t>行业规划</t>
  </si>
  <si>
    <t>2070903</t>
  </si>
  <si>
    <t>旅游事业补助</t>
  </si>
  <si>
    <t>2070904</t>
  </si>
  <si>
    <t>地方旅游开发项目补助</t>
  </si>
  <si>
    <t>2070999</t>
  </si>
  <si>
    <t>其他旅游发展基金支出</t>
  </si>
  <si>
    <t>20710</t>
  </si>
  <si>
    <t>国家电影事业发展专项资金对应专项债务收入安排的支出</t>
  </si>
  <si>
    <t>2071001</t>
  </si>
  <si>
    <t>资助城市影院</t>
  </si>
  <si>
    <t>2071099</t>
  </si>
  <si>
    <t>其他国家电影事业发展专项资金对应专项债务收入支出</t>
  </si>
  <si>
    <t>208</t>
  </si>
  <si>
    <t>二、社会保障和就业支出▼</t>
  </si>
  <si>
    <t>20822</t>
  </si>
  <si>
    <t>大中型水库移民后期扶持基金支出▼</t>
  </si>
  <si>
    <t>2082201</t>
  </si>
  <si>
    <t>移民补助▼</t>
  </si>
  <si>
    <t>2082202</t>
  </si>
  <si>
    <t>基础设施建设和经济发展▼</t>
  </si>
  <si>
    <t>2082299</t>
  </si>
  <si>
    <t>其他大中型水库移民后期扶持基金支出▼</t>
  </si>
  <si>
    <t>20823</t>
  </si>
  <si>
    <t>小型水库移民扶助基金安排的支出▼</t>
  </si>
  <si>
    <t>2082301</t>
  </si>
  <si>
    <t>2082302</t>
  </si>
  <si>
    <t>2082399</t>
  </si>
  <si>
    <t>其他小型水库移民扶助基金支出▼</t>
  </si>
  <si>
    <t>20829</t>
  </si>
  <si>
    <t>小型水库移民扶助基金对应专项债务收入安排的支出▼</t>
  </si>
  <si>
    <t>2082901</t>
  </si>
  <si>
    <t>2082999</t>
  </si>
  <si>
    <t>其他小型水库移民扶助基金对应专项债务收入安排的支出▼</t>
  </si>
  <si>
    <t>211</t>
  </si>
  <si>
    <t>三、节能环保支出</t>
  </si>
  <si>
    <t>21160</t>
  </si>
  <si>
    <t>可再生能源电价附加收入安排的支出</t>
  </si>
  <si>
    <t>风力发电补助</t>
  </si>
  <si>
    <t>太阳能发电补助</t>
  </si>
  <si>
    <t>生物质能发电补助</t>
  </si>
  <si>
    <t>其他可再生能源电价附加收入安排的支出</t>
  </si>
  <si>
    <t>废弃电器电子产品处理基金支出</t>
  </si>
  <si>
    <t>回收处理费用补贴</t>
  </si>
  <si>
    <t>信息系统建设</t>
  </si>
  <si>
    <t>基金征管经费</t>
  </si>
  <si>
    <t>其他废弃电器电子产品处理基金支出</t>
  </si>
  <si>
    <t>212</t>
  </si>
  <si>
    <t>四、城乡社区支出</t>
  </si>
  <si>
    <t>21208</t>
  </si>
  <si>
    <t>国有土地使用权出让收入安排的支出</t>
  </si>
  <si>
    <t>2120801</t>
  </si>
  <si>
    <t>征地和拆迁补偿支出</t>
  </si>
  <si>
    <t>2120802</t>
  </si>
  <si>
    <t>土地开发支出</t>
  </si>
  <si>
    <t>2120803</t>
  </si>
  <si>
    <t>城市建设支出</t>
  </si>
  <si>
    <t>2120804</t>
  </si>
  <si>
    <t>农村基础设施建设支出</t>
  </si>
  <si>
    <t>2120805</t>
  </si>
  <si>
    <t>补助被征地农民支出</t>
  </si>
  <si>
    <t>2120806</t>
  </si>
  <si>
    <t>土地出让业务支出</t>
  </si>
  <si>
    <t>2120807</t>
  </si>
  <si>
    <t>廉租住房支出</t>
  </si>
  <si>
    <t>2120809</t>
  </si>
  <si>
    <t>支付破产或改制企业职工安置费</t>
  </si>
  <si>
    <t>2120810</t>
  </si>
  <si>
    <t>棚户区改造支出</t>
  </si>
  <si>
    <t>2120811</t>
  </si>
  <si>
    <t>公共租赁住房支出</t>
  </si>
  <si>
    <t>2120813</t>
  </si>
  <si>
    <t>2120814</t>
  </si>
  <si>
    <t>农业生产发展支出</t>
  </si>
  <si>
    <t>2120815</t>
  </si>
  <si>
    <t>农村社会事业支出</t>
  </si>
  <si>
    <t>2120816</t>
  </si>
  <si>
    <t>农业农村生态环境支出</t>
  </si>
  <si>
    <t>2120899</t>
  </si>
  <si>
    <t>其他国有土地使用权出让收入安排的支出</t>
  </si>
  <si>
    <t>21210</t>
  </si>
  <si>
    <t>国有土地收益基金安排的支出</t>
  </si>
  <si>
    <t>2121001</t>
  </si>
  <si>
    <t>2121002</t>
  </si>
  <si>
    <t>2121099</t>
  </si>
  <si>
    <t>其他国有土地收益基金支出</t>
  </si>
  <si>
    <t>21211</t>
  </si>
  <si>
    <t>农业土地开发资金安排的支出</t>
  </si>
  <si>
    <t>21213</t>
  </si>
  <si>
    <t>城市基础设施配套费安排的支出</t>
  </si>
  <si>
    <t>2121301</t>
  </si>
  <si>
    <t>城市公共设施</t>
  </si>
  <si>
    <t>2121302</t>
  </si>
  <si>
    <t>城市环境卫生</t>
  </si>
  <si>
    <t>2121303</t>
  </si>
  <si>
    <t>公有房屋</t>
  </si>
  <si>
    <t>2121304</t>
  </si>
  <si>
    <t>城市防洪</t>
  </si>
  <si>
    <t>2121399</t>
  </si>
  <si>
    <t>其他城市基础设施配套费安排的支出</t>
  </si>
  <si>
    <t>21214</t>
  </si>
  <si>
    <t>污水处理费收入安排的支出</t>
  </si>
  <si>
    <t>2121401</t>
  </si>
  <si>
    <t>污水处理设施建设和运营</t>
  </si>
  <si>
    <t>2121402</t>
  </si>
  <si>
    <t>代征手续费</t>
  </si>
  <si>
    <t>2121499</t>
  </si>
  <si>
    <t>其他污水处理费安排的支出</t>
  </si>
  <si>
    <t>21215</t>
  </si>
  <si>
    <t>土地储备专项债券收入安排的支出</t>
  </si>
  <si>
    <t>2121501</t>
  </si>
  <si>
    <t>2121502</t>
  </si>
  <si>
    <t>2121599</t>
  </si>
  <si>
    <t>其他土地储备专项债券收入安排的支出</t>
  </si>
  <si>
    <t>21216</t>
  </si>
  <si>
    <t>棚户区改造专项债券收入安排的支出</t>
  </si>
  <si>
    <t>2121601</t>
  </si>
  <si>
    <t>2121602</t>
  </si>
  <si>
    <t>2121699</t>
  </si>
  <si>
    <t>其他棚户区改造专项债券收入安排的支出</t>
  </si>
  <si>
    <t>21217</t>
  </si>
  <si>
    <t>城市基础设施配套费对应专项债务收入安排的支出</t>
  </si>
  <si>
    <t>2121701</t>
  </si>
  <si>
    <t>2121702</t>
  </si>
  <si>
    <t>2121703</t>
  </si>
  <si>
    <t>2121704</t>
  </si>
  <si>
    <t>2121799</t>
  </si>
  <si>
    <t>其他城市基础设施配套费对应专项债务收入安排的支出</t>
  </si>
  <si>
    <t>21218</t>
  </si>
  <si>
    <t>污水处理费对应专项债务收入安排的支出</t>
  </si>
  <si>
    <t>2121801</t>
  </si>
  <si>
    <t>2121899</t>
  </si>
  <si>
    <t>其他污水处理费对应专项债务收入安排的支出</t>
  </si>
  <si>
    <t>21219</t>
  </si>
  <si>
    <t>国有土地使用权出让收入对应专项债务收入安排的支出</t>
  </si>
  <si>
    <t>2121901</t>
  </si>
  <si>
    <t>2121902</t>
  </si>
  <si>
    <t>2121903</t>
  </si>
  <si>
    <t>2121904</t>
  </si>
  <si>
    <t>2121905</t>
  </si>
  <si>
    <t>2121906</t>
  </si>
  <si>
    <t>2121907</t>
  </si>
  <si>
    <t>2121999</t>
  </si>
  <si>
    <t>其他国有土地使用权出让收入对应专项债务收入安排的支出</t>
  </si>
  <si>
    <t>213</t>
  </si>
  <si>
    <t>五、农林水支出</t>
  </si>
  <si>
    <t>21366</t>
  </si>
  <si>
    <t>大中型水库库区基金安排的支出</t>
  </si>
  <si>
    <t>2136601</t>
  </si>
  <si>
    <t>基础设施建设和经济发展</t>
  </si>
  <si>
    <t>2136602</t>
  </si>
  <si>
    <t>解决移民遗留问题</t>
  </si>
  <si>
    <t>2136603</t>
  </si>
  <si>
    <t>库区防护工程维护</t>
  </si>
  <si>
    <t>2136699</t>
  </si>
  <si>
    <t>其他大中型水库库区基金支出</t>
  </si>
  <si>
    <t>21367</t>
  </si>
  <si>
    <t>三峡水库库区基金支出</t>
  </si>
  <si>
    <t>2136701</t>
  </si>
  <si>
    <t>2136702</t>
  </si>
  <si>
    <t>2136703</t>
  </si>
  <si>
    <t>库区维护和管理</t>
  </si>
  <si>
    <t>2136799</t>
  </si>
  <si>
    <t>其他三峡水库库区基金支出</t>
  </si>
  <si>
    <t>21369</t>
  </si>
  <si>
    <t>国家重大水利工程建设基金安排的支出</t>
  </si>
  <si>
    <t>2136901</t>
  </si>
  <si>
    <t>2136902</t>
  </si>
  <si>
    <t>三峡后续工作</t>
  </si>
  <si>
    <t>2136903</t>
  </si>
  <si>
    <t>地方重大水利工程建设</t>
  </si>
  <si>
    <t>2136999</t>
  </si>
  <si>
    <t>其他重大水利工程建设基金支出</t>
  </si>
  <si>
    <t>大中型水库库区基金对应专项债务收入安排的支出</t>
  </si>
  <si>
    <t>其他大中型水库库区基金对应专项债务收入支出</t>
  </si>
  <si>
    <t>国家重大水利工程建设基金对应专项债务收入安排的支出</t>
  </si>
  <si>
    <t>三峡工程后续工作</t>
  </si>
  <si>
    <t>其他重大水利工程建设基金对应专项债务收入支出</t>
  </si>
  <si>
    <t>大中型水库移民后期扶持基金支出▲</t>
  </si>
  <si>
    <t>移民补助▲</t>
  </si>
  <si>
    <t>基础设施建设和经济发展▲</t>
  </si>
  <si>
    <t>其他大中型水库移民后期扶持基金支出▲</t>
  </si>
  <si>
    <t>小型水库移民扶助基金安排的支出▲</t>
  </si>
  <si>
    <t>其他小型水库移民扶助基金支出▲</t>
  </si>
  <si>
    <t>小型水库移民扶助基金对应专项债务收入安排的支出▲</t>
  </si>
  <si>
    <t>其他小型水库移民扶助基金对应专项债务收入安排的支出▲</t>
  </si>
  <si>
    <t>214</t>
  </si>
  <si>
    <t>六、交通运输支出</t>
  </si>
  <si>
    <t>21460</t>
  </si>
  <si>
    <t>海南省高等级公路车辆通行附加费安排的支出</t>
  </si>
  <si>
    <t>2146001</t>
  </si>
  <si>
    <t>2146002</t>
  </si>
  <si>
    <t>2146003</t>
  </si>
  <si>
    <t>公路还贷</t>
  </si>
  <si>
    <t>2146099</t>
  </si>
  <si>
    <t>其他海南省高等级公路车辆通行附加费安排的支出</t>
  </si>
  <si>
    <t>21462</t>
  </si>
  <si>
    <t>车辆通行费安排的支出</t>
  </si>
  <si>
    <t>2146201</t>
  </si>
  <si>
    <t>2146202</t>
  </si>
  <si>
    <t>政府还贷公路养护</t>
  </si>
  <si>
    <t>2146203</t>
  </si>
  <si>
    <t>政府还贷公路管理</t>
  </si>
  <si>
    <t>2146299</t>
  </si>
  <si>
    <t>其他车辆通行费安排的支出</t>
  </si>
  <si>
    <t>21464</t>
  </si>
  <si>
    <t>铁路建设基金支出</t>
  </si>
  <si>
    <t>2146401</t>
  </si>
  <si>
    <t>铁路建设投资</t>
  </si>
  <si>
    <t>2146402</t>
  </si>
  <si>
    <t>购置铁路机车车辆</t>
  </si>
  <si>
    <t>2146403</t>
  </si>
  <si>
    <t>铁路还贷</t>
  </si>
  <si>
    <t>2146404</t>
  </si>
  <si>
    <t>建设项目铺底资金</t>
  </si>
  <si>
    <t>2146405</t>
  </si>
  <si>
    <t>勘测设计</t>
  </si>
  <si>
    <t>2146406</t>
  </si>
  <si>
    <t>注册资本金</t>
  </si>
  <si>
    <t>2146407</t>
  </si>
  <si>
    <t>周转资金</t>
  </si>
  <si>
    <t>2146499</t>
  </si>
  <si>
    <t>其他铁路建设基金支出</t>
  </si>
  <si>
    <t>21468</t>
  </si>
  <si>
    <t>船舶油污损害赔偿基金支出</t>
  </si>
  <si>
    <t>2146801</t>
  </si>
  <si>
    <t>应急处置费用</t>
  </si>
  <si>
    <t>2146802</t>
  </si>
  <si>
    <t>控制清除污染</t>
  </si>
  <si>
    <t>2146803</t>
  </si>
  <si>
    <t>损失补偿</t>
  </si>
  <si>
    <t>2146804</t>
  </si>
  <si>
    <t>生态恢复</t>
  </si>
  <si>
    <t>2146805</t>
  </si>
  <si>
    <t>监视监测</t>
  </si>
  <si>
    <t>2146899</t>
  </si>
  <si>
    <t>其他船舶油污损害赔偿基金支出</t>
  </si>
  <si>
    <t>21469</t>
  </si>
  <si>
    <t>民航发展基金支出</t>
  </si>
  <si>
    <t>2146901</t>
  </si>
  <si>
    <t>民航机场建设</t>
  </si>
  <si>
    <t>2146902</t>
  </si>
  <si>
    <t>2146903</t>
  </si>
  <si>
    <t>民航安全</t>
  </si>
  <si>
    <t>2146904</t>
  </si>
  <si>
    <t>航线和机场补贴</t>
  </si>
  <si>
    <t>2146906</t>
  </si>
  <si>
    <t>民航节能减排</t>
  </si>
  <si>
    <t>2146907</t>
  </si>
  <si>
    <t>通用航空发展</t>
  </si>
  <si>
    <t>2146908</t>
  </si>
  <si>
    <t>征管经费</t>
  </si>
  <si>
    <t>民航科教和信息建设</t>
  </si>
  <si>
    <t>2146999</t>
  </si>
  <si>
    <t>其他民航发展基金支出</t>
  </si>
  <si>
    <t>21470</t>
  </si>
  <si>
    <t>海南省高等级公路车辆通行附加费对应专项债务收入安排的支出</t>
  </si>
  <si>
    <t>2147001</t>
  </si>
  <si>
    <t>2147099</t>
  </si>
  <si>
    <t>其他海南省高等级公路车辆通行附加费对应专项债务收入安排的支出</t>
  </si>
  <si>
    <t>21471</t>
  </si>
  <si>
    <t>政府收费公路专项债券收入安排的支出</t>
  </si>
  <si>
    <t>2147101</t>
  </si>
  <si>
    <t>2147199</t>
  </si>
  <si>
    <t>其他政府收费公路专项债券收入安排的支出</t>
  </si>
  <si>
    <t>21472</t>
  </si>
  <si>
    <t>车辆通行费对应专项债务收入安排的支出</t>
  </si>
  <si>
    <t>215</t>
  </si>
  <si>
    <t>七、资源勘探工业信息等支出</t>
  </si>
  <si>
    <t>21562</t>
  </si>
  <si>
    <t>农网还贷资金支出</t>
  </si>
  <si>
    <t>2156202</t>
  </si>
  <si>
    <t>地方农网还贷资金支出</t>
  </si>
  <si>
    <t>2156299</t>
  </si>
  <si>
    <t>其他农网还贷资金支出</t>
  </si>
  <si>
    <t>229</t>
  </si>
  <si>
    <t>八、其他支出</t>
  </si>
  <si>
    <t>22904</t>
  </si>
  <si>
    <t>其他政府性基金及对应专项债务收入安排的支出</t>
  </si>
  <si>
    <t>2290401</t>
  </si>
  <si>
    <t>其他政府性基金安排的支出</t>
  </si>
  <si>
    <t>2290402</t>
  </si>
  <si>
    <t>其他地方自行试点项目收益专项债券收入安排的支出</t>
  </si>
  <si>
    <t>2290403</t>
  </si>
  <si>
    <t>其他政府性基金债务收入安排的支出</t>
  </si>
  <si>
    <t>22908</t>
  </si>
  <si>
    <t>彩票发行销售机构业务费安排的支出</t>
  </si>
  <si>
    <t>2290802</t>
  </si>
  <si>
    <t>福利彩票发行机构的业务费支出</t>
  </si>
  <si>
    <t>2290803</t>
  </si>
  <si>
    <t>体育彩票发行机构的业务费支出</t>
  </si>
  <si>
    <t>2290804</t>
  </si>
  <si>
    <t>福利彩票销售机构的业务费支出</t>
  </si>
  <si>
    <t>2290805</t>
  </si>
  <si>
    <t>体育彩票销售机构的业务费支出</t>
  </si>
  <si>
    <t>2290806</t>
  </si>
  <si>
    <t>彩票兑奖周转金支出</t>
  </si>
  <si>
    <t>2290807</t>
  </si>
  <si>
    <t>彩票发行销售风险基金支出</t>
  </si>
  <si>
    <t>2290808</t>
  </si>
  <si>
    <t>彩票市场调控资金支出</t>
  </si>
  <si>
    <t>2290899</t>
  </si>
  <si>
    <t>其他彩票发行销售机构业务费安排的支出</t>
  </si>
  <si>
    <t>抗疫特别国债财务基金支出</t>
  </si>
  <si>
    <t>抗疫特别国债经营基金支出▲</t>
  </si>
  <si>
    <t>22960</t>
  </si>
  <si>
    <t>彩票公益金安排的支出</t>
  </si>
  <si>
    <t>用于补充全国社会保障基金的彩票公益金支出</t>
  </si>
  <si>
    <t>2296002</t>
  </si>
  <si>
    <t>用于社会福利的彩票公益金支出</t>
  </si>
  <si>
    <t>2296003</t>
  </si>
  <si>
    <t>用于体育事业的彩票公益金支出</t>
  </si>
  <si>
    <t>2296004</t>
  </si>
  <si>
    <t>用于教育事业的彩票公益金支出</t>
  </si>
  <si>
    <t>2296005</t>
  </si>
  <si>
    <t>用于红十字事业的彩票公益金支出</t>
  </si>
  <si>
    <t>2296006</t>
  </si>
  <si>
    <t>用于残疾人事业的彩票公益金支出</t>
  </si>
  <si>
    <t>2296010</t>
  </si>
  <si>
    <t>用于文化事业的彩票公益金支出</t>
  </si>
  <si>
    <t>2296011</t>
  </si>
  <si>
    <t>用于巩固拓展脱贫攻坚成果衔接乡村振兴的彩票公益金支出</t>
  </si>
  <si>
    <t>2296012</t>
  </si>
  <si>
    <t>用于法律援助的彩票公益金支出</t>
  </si>
  <si>
    <t>2296013</t>
  </si>
  <si>
    <t>用于城乡医疗救助的彩票公益金支出</t>
  </si>
  <si>
    <t>2296099</t>
  </si>
  <si>
    <t>用于其他社会公益事业的彩票公益金支出</t>
  </si>
  <si>
    <t>232</t>
  </si>
  <si>
    <t>九、债务付息支出</t>
  </si>
  <si>
    <t>地方政府专项债务付息支出</t>
  </si>
  <si>
    <t>2320401</t>
  </si>
  <si>
    <t>海南省高等级公路车辆通行附加费债务付息支出</t>
  </si>
  <si>
    <t>2320402</t>
  </si>
  <si>
    <t>港口建设费债务付息支出</t>
  </si>
  <si>
    <t>2320405</t>
  </si>
  <si>
    <t>国家电影事业发展专项资金债务付息支出</t>
  </si>
  <si>
    <t>2320411</t>
  </si>
  <si>
    <t>国有土地使用权出让金债务付息支出</t>
  </si>
  <si>
    <t>2320413</t>
  </si>
  <si>
    <t>农业土地开发资金债务付息支出</t>
  </si>
  <si>
    <t>2320414</t>
  </si>
  <si>
    <t>大中型水库库区基金债务付息支出</t>
  </si>
  <si>
    <t>2320416</t>
  </si>
  <si>
    <t>城市基础设施配套费债务付息支出</t>
  </si>
  <si>
    <t>2320417</t>
  </si>
  <si>
    <t>小型水库移民扶助基金债务付息支出</t>
  </si>
  <si>
    <t>2320418</t>
  </si>
  <si>
    <t>国家重大水利工程建设基金债务付息支出</t>
  </si>
  <si>
    <t>2320419</t>
  </si>
  <si>
    <t>车辆通行费债务付息支出</t>
  </si>
  <si>
    <t>2320420</t>
  </si>
  <si>
    <t>污水处理费债务付息支出</t>
  </si>
  <si>
    <t>2320431</t>
  </si>
  <si>
    <t>土地储备专项债券付息支出</t>
  </si>
  <si>
    <t>2320432</t>
  </si>
  <si>
    <t>政府收费公路专项债券付息支出</t>
  </si>
  <si>
    <t>2320433</t>
  </si>
  <si>
    <t>棚户区改造专项债券付息支出</t>
  </si>
  <si>
    <t>2320498</t>
  </si>
  <si>
    <t>其他地方自行试点项目收益专项债券付息支出</t>
  </si>
  <si>
    <t>2320499</t>
  </si>
  <si>
    <t>其他政府性基金债务付息支出</t>
  </si>
  <si>
    <t>233</t>
  </si>
  <si>
    <t>十、债务发行费用支出</t>
  </si>
  <si>
    <t>地方政府专项债务发行费用支出</t>
  </si>
  <si>
    <t>2330401</t>
  </si>
  <si>
    <t>海南省高等级公路车辆通行附加费债务发行费用支出</t>
  </si>
  <si>
    <t>2330405</t>
  </si>
  <si>
    <t>国家电影事业发展专项资金债务发行费用支出</t>
  </si>
  <si>
    <t>2330411</t>
  </si>
  <si>
    <t>国有土地使用权出让金债务发行费用支出</t>
  </si>
  <si>
    <t>2330413</t>
  </si>
  <si>
    <t>农业土地开发资金债务发行费用支出</t>
  </si>
  <si>
    <t>2330414</t>
  </si>
  <si>
    <t>大中型水库库区基金债务发行费用支出</t>
  </si>
  <si>
    <t>2330416</t>
  </si>
  <si>
    <t>城市基础设施配套费债务发行费用支出</t>
  </si>
  <si>
    <t>2330417</t>
  </si>
  <si>
    <t>小型水库移民扶助基金债务发行费用支出</t>
  </si>
  <si>
    <t>2330418</t>
  </si>
  <si>
    <t>国家重大水利工程建设基金债务发行费用支出</t>
  </si>
  <si>
    <t>2330419</t>
  </si>
  <si>
    <t>车辆通行费债务发行费用支出</t>
  </si>
  <si>
    <t>2330420</t>
  </si>
  <si>
    <t>污水处理费债务发行费用支出</t>
  </si>
  <si>
    <t>2330431</t>
  </si>
  <si>
    <t>土地储备专项债券发行费用支出</t>
  </si>
  <si>
    <t>2330432</t>
  </si>
  <si>
    <t>政府收费公路专项债券发行费用支出</t>
  </si>
  <si>
    <t>2330433</t>
  </si>
  <si>
    <t>棚户区改造专项债券发行费用支出</t>
  </si>
  <si>
    <t>2330498</t>
  </si>
  <si>
    <t>其他地方自行试点项目收益专项债务发行费用支出</t>
  </si>
  <si>
    <t>2330499</t>
  </si>
  <si>
    <t>其他政府性基金债务发行费用支出</t>
  </si>
  <si>
    <t>234</t>
  </si>
  <si>
    <t>十一、抗疫特别国债安排的支出</t>
  </si>
  <si>
    <t>23401</t>
  </si>
  <si>
    <t>基础设施建设</t>
  </si>
  <si>
    <t>2340101</t>
  </si>
  <si>
    <t>公共卫生体系建设</t>
  </si>
  <si>
    <t>2340102</t>
  </si>
  <si>
    <t>重大疫情防控救治体系建设</t>
  </si>
  <si>
    <t>2340103</t>
  </si>
  <si>
    <t>粮食安全</t>
  </si>
  <si>
    <t>2340104</t>
  </si>
  <si>
    <t>能源安全</t>
  </si>
  <si>
    <t>2340105</t>
  </si>
  <si>
    <t>应急物资保障</t>
  </si>
  <si>
    <t>2340106</t>
  </si>
  <si>
    <t>产业链改造升级</t>
  </si>
  <si>
    <t>2340107</t>
  </si>
  <si>
    <t>城镇老旧小区改造</t>
  </si>
  <si>
    <t>2340108</t>
  </si>
  <si>
    <t>生态环境治理</t>
  </si>
  <si>
    <t>2340109</t>
  </si>
  <si>
    <t>交通基础设施建设</t>
  </si>
  <si>
    <t>2340110</t>
  </si>
  <si>
    <t>市政设施建设</t>
  </si>
  <si>
    <t>2340111</t>
  </si>
  <si>
    <t>重大区域规划基础设施建设</t>
  </si>
  <si>
    <t>2340199</t>
  </si>
  <si>
    <t>其他基础设施建设</t>
  </si>
  <si>
    <t>23402</t>
  </si>
  <si>
    <t>抗疫相关支出</t>
  </si>
  <si>
    <t>2340201</t>
  </si>
  <si>
    <t>2340202</t>
  </si>
  <si>
    <t>2340203</t>
  </si>
  <si>
    <t>创业担保贷款贴息</t>
  </si>
  <si>
    <t>2340204</t>
  </si>
  <si>
    <t>援企稳岗补贴</t>
  </si>
  <si>
    <t>2340205</t>
  </si>
  <si>
    <t>困难群众基本生活补助</t>
  </si>
  <si>
    <t>2340299</t>
  </si>
  <si>
    <t>其他抗疫相关支出</t>
  </si>
  <si>
    <t>瑞丽市政府性基金预算支出</t>
  </si>
  <si>
    <t>230</t>
  </si>
  <si>
    <t>23006</t>
  </si>
  <si>
    <t>2300603</t>
  </si>
  <si>
    <t>政府性基金上解支出</t>
  </si>
  <si>
    <t>23008</t>
  </si>
  <si>
    <t>2300802</t>
  </si>
  <si>
    <t>政府性基金预算调出资金</t>
  </si>
  <si>
    <t>23009</t>
  </si>
  <si>
    <t>年终结余</t>
  </si>
  <si>
    <t>231</t>
  </si>
  <si>
    <t>地方政府专项债务还本支出</t>
  </si>
  <si>
    <t>注：▲为2024年新增科目，▼为2023年删除科目。</t>
  </si>
  <si>
    <t>2-3 2024年市本级政府性基金预算收入情况表</t>
  </si>
  <si>
    <t>瑞丽市本级政府性基金预算收入</t>
  </si>
  <si>
    <t>政府性基金转移收入</t>
  </si>
  <si>
    <t>其他调入政府性基金预算资金</t>
  </si>
  <si>
    <t>2-4 2024年市本级政府性基金预算支出情况表（公开到项级）</t>
  </si>
  <si>
    <t>类</t>
  </si>
  <si>
    <t>2146909</t>
  </si>
  <si>
    <t>抗疫特别国债经营基金支出</t>
  </si>
  <si>
    <t>瑞丽市本级政府性基金预算支出</t>
  </si>
  <si>
    <t>2-5  2024年市本级政府性基金支出表（州（市）对下转移支付）</t>
  </si>
  <si>
    <t>二、社会保障和就业支出</t>
  </si>
  <si>
    <t>本年支出小计</t>
  </si>
  <si>
    <t>说明：2024年预算未安排乡镇政府性基金预算，2023年预算主要为土地出让收入计提安排的乡村振兴支出</t>
  </si>
  <si>
    <t>2-6  2024年瑞丽市政府性基金预算编制情况说明</t>
  </si>
  <si>
    <t xml:space="preserve">            瑞丽市政府性基金预算编制情况说明
    瑞丽市政府性预算编制由市财政局预算股负责编制，瑞丽市将乡（镇）、街道办、社区纳入一级预算单位管理，且各预算单位均不编制政府性基金预算，瑞丽市政府性基金预算收支等同于瑞丽市本级政府性基金预算收支，故，瑞丽市“2-1  2024年瑞丽市政府性基金预算收入情况表”与“2-3  2024年市本级政府性基金预算收入情况表”数据一致；“2-2  2024年瑞丽市政府性基金预算支出情况表”与“2-4  2024年市本级政府性基金预算支出情况表（公开到项级）”数据一致；“2-5  2024年市本级政府性基金支出表（（州）市对下转移支付）”数据为瑞丽市财政局对各乡（镇）下达转移支付。 
                   单位：瑞丽市财政局</t>
  </si>
  <si>
    <t>3-1  2024年瑞丽市国有资本经营收入预算情况表</t>
  </si>
  <si>
    <t>利润收入</t>
  </si>
  <si>
    <t>电力企业利润收入</t>
  </si>
  <si>
    <t>煤炭企业利润收入</t>
  </si>
  <si>
    <t>有色冶金采掘企业利润收入</t>
  </si>
  <si>
    <t>钢铁企业利润收入</t>
  </si>
  <si>
    <t>运输企业利润收入</t>
  </si>
  <si>
    <t>投资服务企业利润收入</t>
  </si>
  <si>
    <t>贸易企业利润收入</t>
  </si>
  <si>
    <t>建筑施工企业利润收入</t>
  </si>
  <si>
    <t>房地产企业利润收入</t>
  </si>
  <si>
    <t>建材企业利润收入</t>
  </si>
  <si>
    <t>医药企业利润收入</t>
  </si>
  <si>
    <t>农林牧渔企业利润收入</t>
  </si>
  <si>
    <t>军工企业利润收入</t>
  </si>
  <si>
    <t>转制科研院所利润收入</t>
  </si>
  <si>
    <t>地质勘查企业利润收入</t>
  </si>
  <si>
    <t>卫生体育福利企业利润收入</t>
  </si>
  <si>
    <t>教育文化广播企业利润收入</t>
  </si>
  <si>
    <t>科学研究企业利润收入</t>
  </si>
  <si>
    <t>机关社团所属企业利润收入</t>
  </si>
  <si>
    <t>化工企业利润收入</t>
  </si>
  <si>
    <t>金融企业利润收入（国资预算）</t>
  </si>
  <si>
    <t>其他国有资本经营预算企业利润收入</t>
  </si>
  <si>
    <t>股利、股息收入</t>
  </si>
  <si>
    <t>国有控股公司股利、股息收入</t>
  </si>
  <si>
    <t>国有参股公司股利、股息收入</t>
  </si>
  <si>
    <t>金融企业股利、股息收入（国资预算）</t>
  </si>
  <si>
    <t>其他国有资本经营预算企业股利、股息收入</t>
  </si>
  <si>
    <t>产权转让收入</t>
  </si>
  <si>
    <t>国有股权、股份转让收入</t>
  </si>
  <si>
    <t>国有独资企业产权转让收入</t>
  </si>
  <si>
    <t>金融企业产权转让收入</t>
  </si>
  <si>
    <t>其他国有资本经营预算企业产权转让收入</t>
  </si>
  <si>
    <t>清算收入</t>
  </si>
  <si>
    <t>国有股权、股份清算收入</t>
  </si>
  <si>
    <t>国有独资企业清算收入</t>
  </si>
  <si>
    <t>其他国有资本经营预算企业清算收入</t>
  </si>
  <si>
    <t>其他国有资本经营预算收入</t>
  </si>
  <si>
    <t>瑞丽市国有资本经营预算收入</t>
  </si>
  <si>
    <t>上年结转</t>
  </si>
  <si>
    <t>账务调整收入</t>
  </si>
  <si>
    <t>3-2  2024年瑞丽市国有资本经营支出预算情况表</t>
  </si>
  <si>
    <t>解决历史遗留问题及改革成本支出</t>
  </si>
  <si>
    <t>“三供一业”移交补助支出</t>
  </si>
  <si>
    <t>国有企业办职教幼教补助支出</t>
  </si>
  <si>
    <t>国有企业退休人员社会化管理补助支出</t>
  </si>
  <si>
    <t>国有企业改革成本支出</t>
  </si>
  <si>
    <t>离休干部医药费补助支出</t>
  </si>
  <si>
    <t>其他解决历史遗留问题及改革成本支出</t>
  </si>
  <si>
    <t>国有企业资本金注入</t>
  </si>
  <si>
    <t>国有经济结构调整支出</t>
  </si>
  <si>
    <t>公益性设施投资支出</t>
  </si>
  <si>
    <t>前瞻性战略性产业发展支出</t>
  </si>
  <si>
    <t>生态环境保护支出</t>
  </si>
  <si>
    <t>保障国家经济安全支出</t>
  </si>
  <si>
    <t>其他国有企业资本金注入</t>
  </si>
  <si>
    <t>国有企业政策性补贴</t>
  </si>
  <si>
    <t>国有企业政策性补贴（项）</t>
  </si>
  <si>
    <t>金融国有资本经营预算支出</t>
  </si>
  <si>
    <t>其他金融国有资本经营预算支出</t>
  </si>
  <si>
    <t>其他国有资本经营预算支出</t>
  </si>
  <si>
    <t>其他国有资本经营预算支出（项）</t>
  </si>
  <si>
    <t>瑞丽市国有资本经营预算支出</t>
  </si>
  <si>
    <t>国有资本经营预算转移支付</t>
  </si>
  <si>
    <t>结转下年</t>
  </si>
  <si>
    <t>3-3  2024年市本级国有资本经营收入预算情况表</t>
  </si>
  <si>
    <t>瑞丽市本级国有资本经营预算收入</t>
  </si>
  <si>
    <t>3-4  2024年市本级国有资本经营支出预算情况表（公开到项级）</t>
  </si>
  <si>
    <t>"三供一业"移交补助支出</t>
  </si>
  <si>
    <t>瑞丽市本级国有资本经营预算支出</t>
  </si>
  <si>
    <t>3-5  2024年市本级国有资本经营预算转移支付表（分地区）</t>
  </si>
  <si>
    <t>地  区</t>
  </si>
  <si>
    <t>预算数</t>
  </si>
  <si>
    <t>市本级</t>
  </si>
  <si>
    <t>合  计</t>
  </si>
  <si>
    <t>3-6  2024年市本级国有资本经营预算转移支付表（分项目）</t>
  </si>
  <si>
    <t>项目名称</t>
  </si>
  <si>
    <t>国有企业退休人员社会化管理补助</t>
  </si>
  <si>
    <t>3-7  2024年瑞丽市国有资本经营预算情况说明</t>
  </si>
  <si>
    <t xml:space="preserve">             瑞丽市国有资本经营预算情况说明
    瑞丽市国有资本经营预算编制由市财政局国资股统一编制，财政局国有资产管理人员多次对我市国有企业的实际收益情况进行核实，瑞丽市国有资本经营收支等同于瑞丽市本级国有资本经营收支。故，瑞丽市“3-1  2024年瑞丽市国有资本经营收入预算情况表”、“3-3  2024年市本级国有资本经营收入预算情况表”数据一致；“3-2  2024年瑞丽市国有资本经营支出预算情况表”、“3-4  2024年市本级国有资本经营支出预算情况表（公开到项级）”数据一致；瑞丽市将乡（镇）、农场、社区纳入一级预算单位管理，且各预算单位均不编制国有资本经营预算，瑞丽市国有资本经营预算收支等于市本级国有资本经营预算收支，“3-5  2024年市本级国有资本经营预算转移支付表（分地区）”各乡镇数据为空。
                   单位：瑞丽市财政局</t>
  </si>
  <si>
    <t>4-1  2024年瑞丽市社会保险基金收入预算情况表</t>
  </si>
  <si>
    <t>项     目</t>
  </si>
  <si>
    <t>一、企业职工基本养老保险基金收入</t>
  </si>
  <si>
    <t xml:space="preserve">    其中:基本养老保险费收入</t>
  </si>
  <si>
    <t xml:space="preserve">         财政补贴收入</t>
  </si>
  <si>
    <t xml:space="preserve">         利息收入</t>
  </si>
  <si>
    <t xml:space="preserve">         委托投资收益</t>
  </si>
  <si>
    <t xml:space="preserve">         转移收入</t>
  </si>
  <si>
    <t xml:space="preserve">         其他收入</t>
  </si>
  <si>
    <t xml:space="preserve">         全国统筹调剂资金收入</t>
  </si>
  <si>
    <t>二、机关事业单位基本养老保险基金收入</t>
  </si>
  <si>
    <t>三、失业保险基金收入</t>
  </si>
  <si>
    <t xml:space="preserve">    其中:失业保险费收入</t>
  </si>
  <si>
    <t xml:space="preserve">          财政补贴收入</t>
  </si>
  <si>
    <t>四、城镇职工基本医疗保险基金收入</t>
  </si>
  <si>
    <t xml:space="preserve">    其中:基本医疗保险费收入</t>
  </si>
  <si>
    <t>五、工伤保险基金收入</t>
  </si>
  <si>
    <t xml:space="preserve">    其中:工伤保险费收入</t>
  </si>
  <si>
    <t>六、城乡居民基本养老保险基金收入</t>
  </si>
  <si>
    <t xml:space="preserve">    其中:个人缴费收入</t>
  </si>
  <si>
    <t>七、城乡居民基本医疗保险基金收入</t>
  </si>
  <si>
    <t>瑞丽市收入</t>
  </si>
  <si>
    <t xml:space="preserve">  其中:保险费收入</t>
  </si>
  <si>
    <t xml:space="preserve">       利息收入</t>
  </si>
  <si>
    <t xml:space="preserve">       财政补贴收入</t>
  </si>
  <si>
    <t xml:space="preserve">       全国统筹调剂资金收入</t>
  </si>
  <si>
    <t>4-2  2024年瑞丽市社会保险基金支出预算情况表</t>
  </si>
  <si>
    <r>
      <rPr>
        <sz val="14"/>
        <rFont val="宋体"/>
        <charset val="134"/>
      </rPr>
      <t xml:space="preserve">    </t>
    </r>
    <r>
      <rPr>
        <sz val="14"/>
        <color indexed="8"/>
        <rFont val="宋体"/>
        <charset val="134"/>
      </rPr>
      <t>单位：万元</t>
    </r>
  </si>
  <si>
    <t>一、企业职工基本养老保险基金支出</t>
  </si>
  <si>
    <t xml:space="preserve">    其中:基本养老金支出</t>
  </si>
  <si>
    <t xml:space="preserve">         丧葬补助金和抚恤金支出</t>
  </si>
  <si>
    <t xml:space="preserve">         转移支出</t>
  </si>
  <si>
    <t xml:space="preserve">         其他支出</t>
  </si>
  <si>
    <t xml:space="preserve">         全国统筹调剂资金支出</t>
  </si>
  <si>
    <t>二、机关事业单位基本养老保险基金支出</t>
  </si>
  <si>
    <t>三、失业保险基金支出</t>
  </si>
  <si>
    <t xml:space="preserve">    其中:失业保险金支出</t>
  </si>
  <si>
    <t xml:space="preserve">         基本医疗保险费支出</t>
  </si>
  <si>
    <t xml:space="preserve">         职业培训和职业介绍补贴支出</t>
  </si>
  <si>
    <t xml:space="preserve">         其他费用支出</t>
  </si>
  <si>
    <t xml:space="preserve">         稳岗返还支出</t>
  </si>
  <si>
    <t xml:space="preserve">         技能提升补贴支出</t>
  </si>
  <si>
    <t>四、城镇职工基本医疗保险基金支出</t>
  </si>
  <si>
    <t xml:space="preserve">    其中:基本医疗保险待遇支出</t>
  </si>
  <si>
    <t>五、工伤保险基金支出</t>
  </si>
  <si>
    <t xml:space="preserve">    其中:工伤保险待遇支出</t>
  </si>
  <si>
    <t xml:space="preserve">         劳动能力鉴定支出</t>
  </si>
  <si>
    <t xml:space="preserve">         工伤保险预防费用支出</t>
  </si>
  <si>
    <t>六、城乡居民基本养老保险基金支出</t>
  </si>
  <si>
    <t xml:space="preserve">    其中:基础养老金支出</t>
  </si>
  <si>
    <t xml:space="preserve">         个人账户养老金支出</t>
  </si>
  <si>
    <t xml:space="preserve">         丧葬补助金支出</t>
  </si>
  <si>
    <t>七、城乡居民基本医疗保险基金支出</t>
  </si>
  <si>
    <t xml:space="preserve">         大病保险支出</t>
  </si>
  <si>
    <t>瑞丽市支出</t>
  </si>
  <si>
    <t xml:space="preserve">    其中:社会保险待遇支出</t>
  </si>
  <si>
    <t>4-3  2024年市本级社会保险基金收入预算情况表</t>
  </si>
  <si>
    <t>4-4  2024年市本级社会保险基金支出预算情况表</t>
  </si>
  <si>
    <r>
      <rPr>
        <sz val="14"/>
        <rFont val="MS Serif"/>
        <charset val="134"/>
      </rPr>
      <t xml:space="preserve">    </t>
    </r>
    <r>
      <rPr>
        <sz val="14"/>
        <color indexed="8"/>
        <rFont val="宋体"/>
        <charset val="134"/>
      </rPr>
      <t>单位：万元</t>
    </r>
  </si>
  <si>
    <t>4-5  2024年瑞丽市社会保险基金预算情况说明</t>
  </si>
  <si>
    <t xml:space="preserve">           瑞丽市社会保险基金预算情况说明
    瑞丽市社会保险基金预算编制由各经办机构负责编制，市财政局社保股统一汇总、审核，根据上级对社会保险基金预算编制要求，市级是社会保险基金预算编制的末级单位，乡（镇）、街道办、社区不再单独编制社会保险基金预算，故，瑞丽市“4-1  2024年瑞丽市社会保险基金收入预算情况表”与“4-3  2024年市本级社会保险基金收入预算情况表”数据一致；“4-2  2024年瑞丽市社会保险基金支出预算情况表”与“4-4  2024年市本级社会保险基金支出预算情况表”数据一致。
                   单位：瑞丽市财政局</t>
  </si>
  <si>
    <t>5-1  2023年地方政府债务限额及余额预算情况表</t>
  </si>
  <si>
    <t>地   区</t>
  </si>
  <si>
    <t>2023年债务限额</t>
  </si>
  <si>
    <t>2023年债务余额预计执行数</t>
  </si>
  <si>
    <t>一般债务</t>
  </si>
  <si>
    <t>专项债务</t>
  </si>
  <si>
    <t>公  式</t>
  </si>
  <si>
    <t>A=B+C</t>
  </si>
  <si>
    <t>B</t>
  </si>
  <si>
    <t>C</t>
  </si>
  <si>
    <t>D=E+F</t>
  </si>
  <si>
    <t>E</t>
  </si>
  <si>
    <t>F</t>
  </si>
  <si>
    <t>瑞丽市合计</t>
  </si>
  <si>
    <t>瑞丽市本级</t>
  </si>
  <si>
    <t>注：1.本表反映上一年度本地区、本级及分地区地方政府债务限额及余额预计执行数。</t>
  </si>
  <si>
    <t>2.本表由县级以上地方各级财政部门在本级人民代表大会批准预算后二十日内公开。</t>
  </si>
  <si>
    <t>5-2  瑞丽市2023年地方政府一般债务余额情况表</t>
  </si>
  <si>
    <t>项    目</t>
  </si>
  <si>
    <t>执行数</t>
  </si>
  <si>
    <t>一、2022年末地方政府一般债务余额实际数</t>
  </si>
  <si>
    <t>二、2023年末地方政府一般债务余额限额</t>
  </si>
  <si>
    <t>三、2023年地方政府一般债务发行额</t>
  </si>
  <si>
    <t xml:space="preserve">   中央转贷地方的国际金融组织和外国政府贷款</t>
  </si>
  <si>
    <t xml:space="preserve">   2023年地方政府一般债券发行额</t>
  </si>
  <si>
    <t>四、2023年地方政府一般债务还本额</t>
  </si>
  <si>
    <t>五、2023年末地方政府一般债务余额预计执行数</t>
  </si>
  <si>
    <t>六、2024年地方财政赤字</t>
  </si>
  <si>
    <t>七、2024年地方政府一般债务余额限额</t>
  </si>
  <si>
    <t>注：1.本表反映本地区上两年度一般债务余额，上一年度一般债务限额、发行额、还本支出及余额，本年度财政赤字及一般债务限额。  
    2.本表由县级以上地方各级财政部门在本级人民代表大会批准预算后二十日内公开。</t>
  </si>
  <si>
    <t>5-3  瑞丽市本级2023年地方政府一般债务余额情况表</t>
  </si>
  <si>
    <t xml:space="preserve">    中央转贷地方的国际金融组织和外国政府贷款</t>
  </si>
  <si>
    <t xml:space="preserve">    2023年地方政府一般债券发行额</t>
  </si>
  <si>
    <t>注：1.本表反映本地区上两年度一般债务余额，上一年度一般债务限额、发行额、还本支出及余额，本年度财政赤
      字及一般债务限额。  
    2.本表由县级以上地方各级财政部门在本级人民代表大会批准预算后二十日内公开。</t>
  </si>
  <si>
    <t>5-4  瑞丽市2023年地方政府专项债务余额情况表</t>
  </si>
  <si>
    <t>一、2022年末地方政府专项债务余额实际数</t>
  </si>
  <si>
    <t>二、2023年末地方政府专项债务余额限额</t>
  </si>
  <si>
    <t>三、2023年地方政府专项债务发行额</t>
  </si>
  <si>
    <t>四、2023年地方政府专项债务还本额</t>
  </si>
  <si>
    <t>五、2023年末地方政府专项债务余额预计执行数</t>
  </si>
  <si>
    <t>六、2024年地方政府专项债务新增限额</t>
  </si>
  <si>
    <t>七、2024年末地方政府专项债务余额限额</t>
  </si>
  <si>
    <t>注：1.本表反映本地区上两年度专项债务余额，上一年度专项债务限额、发行额、还本额及余额，本年度专项债务新增限额及限额。
    2.本表由县级以上地方各级财政部门在本级人民代表大会批准预算后二十日内公开。</t>
  </si>
  <si>
    <t>5-5  瑞丽市本级2023年地方政府专项债务余额情况表（本级）</t>
  </si>
  <si>
    <t>5-6  瑞丽市地方政府债券发行及还本付息情况表</t>
  </si>
  <si>
    <t>公式</t>
  </si>
  <si>
    <t>本地区</t>
  </si>
  <si>
    <t>本级</t>
  </si>
  <si>
    <t>一、2023年发行预计执行数</t>
  </si>
  <si>
    <t>A=B+D</t>
  </si>
  <si>
    <t>（一）一般债券</t>
  </si>
  <si>
    <t xml:space="preserve">   其中：再融资债券</t>
  </si>
  <si>
    <t>（二）专项债券</t>
  </si>
  <si>
    <t>D</t>
  </si>
  <si>
    <t>二、2023年还本预计执行数</t>
  </si>
  <si>
    <t>F=G+H</t>
  </si>
  <si>
    <t>G</t>
  </si>
  <si>
    <t>H</t>
  </si>
  <si>
    <t>三、2023年付息预计执行数</t>
  </si>
  <si>
    <t>I=J+K</t>
  </si>
  <si>
    <t>J</t>
  </si>
  <si>
    <t>K</t>
  </si>
  <si>
    <t>四、2024年还本预算数</t>
  </si>
  <si>
    <t>L=M+O</t>
  </si>
  <si>
    <t>M</t>
  </si>
  <si>
    <t xml:space="preserve">   其中：再融资</t>
  </si>
  <si>
    <t xml:space="preserve">      财政预算安排 </t>
  </si>
  <si>
    <t>N</t>
  </si>
  <si>
    <t>O</t>
  </si>
  <si>
    <t xml:space="preserve">      财政预算安排</t>
  </si>
  <si>
    <t>P</t>
  </si>
  <si>
    <t>五、2024年付息预算数</t>
  </si>
  <si>
    <t>Q=R+S</t>
  </si>
  <si>
    <t>R</t>
  </si>
  <si>
    <t>S</t>
  </si>
  <si>
    <t>注：1.本表反映本地区上一年度地方政府债券（含再融资债券）发行及还本付息支出
      预计执行数、本年度地方政府债券还本付息支出预算数等。
    2.本表由县级以上地方各级财政部门在本级人民代表大会批准预算后二十日内公开。</t>
  </si>
  <si>
    <t>5-7  瑞丽市2024年政府专项债务限额和余额情况表</t>
  </si>
  <si>
    <t>下级</t>
  </si>
  <si>
    <t>一、2023年地方政府债务限额</t>
  </si>
  <si>
    <t>其中： 一般债务限额</t>
  </si>
  <si>
    <t xml:space="preserve">       专项债务限额</t>
  </si>
  <si>
    <t>二、提前下达的2024年新增地方政府债务限额</t>
  </si>
  <si>
    <t>注：本表反映本地区及本级年初预算中列示提前下达的新增地方政府债务限额情况，由县级以上地方各级财政部门在本级人民代表大会批准预算后二十日内公开。</t>
  </si>
  <si>
    <t>说明：截至公开日，瑞丽市没有收到上级关于提前下达的2024年新增地方政府债务限额预告数，故第二部分数据为空。</t>
  </si>
  <si>
    <t>5-8  瑞丽市2024年年初新增地方政府债券资金安排表</t>
  </si>
  <si>
    <t>单位：亿元</t>
  </si>
  <si>
    <t>序号</t>
  </si>
  <si>
    <t>项目类型</t>
  </si>
  <si>
    <t>项目主管部门</t>
  </si>
  <si>
    <t>债券性质</t>
  </si>
  <si>
    <t>债券规模</t>
  </si>
  <si>
    <t>...</t>
  </si>
  <si>
    <t>注：本表反映本级当年提前下达的新增地方政府债券资金使用安排，由县级以上地方各级财政部门在本级人民代表大会批准预算后二十日内公开。</t>
  </si>
  <si>
    <t>说明：截至公开日，瑞丽市没有收到上级关于下达瑞丽市2024年年初新增地方政府债券资金安排情况和预告数，故本表数据为空。</t>
  </si>
  <si>
    <t>5-9  瑞丽市2024年地方政府债券资金公开相关情况说明</t>
  </si>
  <si>
    <t xml:space="preserve">                         瑞丽市债券资金公开情况说明
    瑞丽市债券资金公开相关表格，经市财政局认真核对，就公开相关情况说明如下：一是市级财政是债券资金管理的末级单位，乡（镇）、街道办、社区无债券资金，故，瑞丽市“5-1  瑞丽市2023年地方政府债务限额及余额预算情况表”乡镇没有债券资金数据；二是截至公开日，瑞丽市没有收到上级关于提前下达的2024年新增地方政府债务限额预告数，故，“5-7  瑞丽市2024年政府专项债务限额和余额情况表”的第二部分数据为空；截至公开日，瑞丽市没有收到上级关于下达瑞丽市2024年年初新增地方政府债券资金安排情况和预告数，所以“5-8  瑞丽市2024年年初新增地方政府债券资金安排表”数据为空；三是由于乡（镇）、街道办、社区没有债券资金，故，“5-2  瑞丽市2023年地方政府一般债务余额情况表”与“5-3  瑞丽市本级2023年地方政府一般债务余额情况表”数据一致、“5-4  瑞丽市2023年地方政府专项债务余额情况表”与“5-5  瑞丽市本级2023年地方政府专项债务余额情况表”数据一致。
                             单位：瑞丽市财政局</t>
  </si>
  <si>
    <t>6-1   2024年市级重大政策和重点项目绩效目标表</t>
  </si>
  <si>
    <t>单位名称、项目名称</t>
  </si>
  <si>
    <t>项目年度绩效目标</t>
  </si>
  <si>
    <t>一级指标</t>
  </si>
  <si>
    <t>二级指标</t>
  </si>
  <si>
    <t>三级指标</t>
  </si>
  <si>
    <t>指标性质</t>
  </si>
  <si>
    <t>指标值</t>
  </si>
  <si>
    <t>度量单位</t>
  </si>
  <si>
    <t>指标属性</t>
  </si>
  <si>
    <t>指标内容</t>
  </si>
  <si>
    <t>瑞丽市发展和改革局</t>
  </si>
  <si>
    <t>瑞丽市重点建设项目前期经费</t>
  </si>
  <si>
    <t>为加快我市城乡基础设施建设、边境特色城市建设、提升边境少数民族地区生产生活水平，解决急需建设的重点建设项目20个以上前期工作的推进，促进我市经济社会快速发展。</t>
  </si>
  <si>
    <t>产出指标</t>
  </si>
  <si>
    <t>数量指标</t>
  </si>
  <si>
    <t>重点建设项目20个以上前期工作的推进</t>
  </si>
  <si>
    <t>&gt;=</t>
  </si>
  <si>
    <t>20</t>
  </si>
  <si>
    <t>个</t>
  </si>
  <si>
    <t>定量指标</t>
  </si>
  <si>
    <t>前期项目的个数</t>
  </si>
  <si>
    <t>效益指标</t>
  </si>
  <si>
    <t>社会效益</t>
  </si>
  <si>
    <t>瑞丽市重点重建设项目前期经费</t>
  </si>
  <si>
    <t>90</t>
  </si>
  <si>
    <t>%</t>
  </si>
  <si>
    <t>加快我市城乡基础设施建设、边境特色城市建设、提升边境少数民族地区生产生活水平，解决急需建设的重点建设项目前期工作的推进，促进我市经济社会快速发展。</t>
  </si>
  <si>
    <t>满意度指标</t>
  </si>
  <si>
    <t>服务对象满意度</t>
  </si>
  <si>
    <t>瑞丽市住房和城乡建设局</t>
  </si>
  <si>
    <t>瑞丽市城市环卫绿化市场化运营项目专项资金</t>
  </si>
  <si>
    <t>政府以购买服务形式向服务企业购买城市环卫、绿环市场化运营管理。项目运行后，将进一步提升瑞丽市城市环卫、绿化作业质量，改善瑞丽市环境卫生，提升人居环境。</t>
  </si>
  <si>
    <t>机械化作业率</t>
  </si>
  <si>
    <t>70</t>
  </si>
  <si>
    <t>市政道路清扫保洁机械化作业比例。</t>
  </si>
  <si>
    <t>草坪覆盖率</t>
  </si>
  <si>
    <t>98</t>
  </si>
  <si>
    <t>城市绿化带草坪覆盖比率。</t>
  </si>
  <si>
    <t>杂草率</t>
  </si>
  <si>
    <t>&lt;</t>
  </si>
  <si>
    <t>5</t>
  </si>
  <si>
    <t>城市绿化带草坪杂草比率。</t>
  </si>
  <si>
    <t>质量指标</t>
  </si>
  <si>
    <t>项目验收合格率</t>
  </si>
  <si>
    <t>=</t>
  </si>
  <si>
    <t>100</t>
  </si>
  <si>
    <t>项目考核验收合格比率。</t>
  </si>
  <si>
    <t>时效指标</t>
  </si>
  <si>
    <t>完工率</t>
  </si>
  <si>
    <t>项目实施按时完工比率。</t>
  </si>
  <si>
    <t>城市人居环境</t>
  </si>
  <si>
    <t>良好</t>
  </si>
  <si>
    <t/>
  </si>
  <si>
    <t>定性指标</t>
  </si>
  <si>
    <t>项目实施，改善城市人居环境情况。</t>
  </si>
  <si>
    <t>生态效益</t>
  </si>
  <si>
    <t>生活垃圾收集率</t>
  </si>
  <si>
    <t>城市生活垃圾收集比率。</t>
  </si>
  <si>
    <t>垃圾无害化处理率</t>
  </si>
  <si>
    <t>城市生活垃圾无害化处理比率。</t>
  </si>
  <si>
    <t>服务区域居民满意度</t>
  </si>
  <si>
    <t>服务区域居民满意度情况。</t>
  </si>
  <si>
    <t>瑞丽市生活垃圾焚烧发电项目专项资金</t>
  </si>
  <si>
    <t>建设完成生活垃圾焚烧发电厂1座。项目一期建设规模为日处理垃圾600t/d，配置1×15MW凝汽式汽轮发电机组。新增生活垃圾处理能力21.9万吨/年，有力提升瑞丽市生活垃圾无害化、资源化利用水平。</t>
  </si>
  <si>
    <t>新增生活垃圾处理能力</t>
  </si>
  <si>
    <t>21.9</t>
  </si>
  <si>
    <t>万吨/年</t>
  </si>
  <si>
    <t>焚烧处理生活垃圾能力</t>
  </si>
  <si>
    <t>新增生活垃圾处理设施</t>
  </si>
  <si>
    <t>1</t>
  </si>
  <si>
    <t>座</t>
  </si>
  <si>
    <t>建设垃圾焚烧处理设施数量</t>
  </si>
  <si>
    <t>项目验收合格比率</t>
  </si>
  <si>
    <t>项目及时完工投运比率</t>
  </si>
  <si>
    <t>成本指标</t>
  </si>
  <si>
    <t>经济成本指标</t>
  </si>
  <si>
    <t>75</t>
  </si>
  <si>
    <t>元/吨</t>
  </si>
  <si>
    <t>生活垃圾处理单价</t>
  </si>
  <si>
    <t>城乡人居环境</t>
  </si>
  <si>
    <t>改善人居环境情况</t>
  </si>
  <si>
    <t>垃圾无害化处理能力</t>
  </si>
  <si>
    <t>生活垃圾无害化处理能力指标</t>
  </si>
  <si>
    <t>95</t>
  </si>
  <si>
    <t>生活垃圾无害化处理比率</t>
  </si>
  <si>
    <t>服务区域居民满意度指标</t>
  </si>
  <si>
    <t>瑞丽市城市环卫市场化优化提升项目专项资金</t>
  </si>
  <si>
    <t>1.道路清扫保洁机械化作业率达到70%以上，全面提升服务范围内环卫作业水平。
2.优化调整生活垃圾收集运输模式，实现密闭压缩环保作业生活垃圾收集率达到100%，垃圾日产日清。
3.配置2辆雾炮车喷雾降尘作业，有效降低PM2.5，改善瑞丽市城区空气质量。</t>
  </si>
  <si>
    <t>市政道路清扫保洁机械化作业比率。</t>
  </si>
  <si>
    <t>新增配置垃圾收集车</t>
  </si>
  <si>
    <t>16</t>
  </si>
  <si>
    <t>辆</t>
  </si>
  <si>
    <t>新增配置垃圾收集车数量。</t>
  </si>
  <si>
    <t>配置雾炮车</t>
  </si>
  <si>
    <t>2</t>
  </si>
  <si>
    <t>新增配置雾炮车数量。</t>
  </si>
  <si>
    <t>项目运行考核验收比率。</t>
  </si>
  <si>
    <t>项目按时完工，投入使用比率。</t>
  </si>
  <si>
    <t>项目运行改善人居环境情况。</t>
  </si>
  <si>
    <t>服务区域生活垃圾收集比率。</t>
  </si>
  <si>
    <t>服务区域生活垃圾无害化处理比率。</t>
  </si>
  <si>
    <t>瑞丽市公安局</t>
  </si>
  <si>
    <t>瑞丽市“数字边防”建设项目资金</t>
  </si>
  <si>
    <t>瑞丽市“数字边防”建设项目是根据中央和省委省政府批复《党政军警民合力强边固防试点方案》的要求，经州委州政府研究决定由州公安局牵头负责实施的建设项目，项目总投资35265.69万元，截至2022年12月31日已支付14950.69万元，剩余4499.77万元应付未付资金需纳入财政预算安排：2023年1799.91万元、2024年1799.91万元，2025年899.95万元。</t>
  </si>
  <si>
    <t>&lt;=</t>
  </si>
  <si>
    <t>35998200</t>
  </si>
  <si>
    <t>元</t>
  </si>
  <si>
    <t>瑞丽市“数字边防”建设项目</t>
  </si>
  <si>
    <t>维护社会治安稳定</t>
  </si>
  <si>
    <t>人民群众满意度</t>
  </si>
  <si>
    <t>6-2  重点工作情况解释说明汇总表</t>
  </si>
  <si>
    <t>重点工作</t>
  </si>
  <si>
    <t>2023-2024年工作重点及工作情况</t>
  </si>
  <si>
    <t xml:space="preserve">    2023年收到上级补助收入746876万元，其中：返还性收入11866万元（一般公共预算），一般性转移支付收入186829万元（一般公共预算），专项转移支付63441万元（一般公共预算60153万元，政府性基金预算3281万元，国有资本经营预算7万元），债务转贷收入484740万元（化解拖欠企业账款346200万元，一般债券再融资23340万元，专项债券再融资49900万元，新增专项债券65300万元）。
   2024年预计收到上级补助收入333077万元，其中：返还性收入11793万元（一般公共预算），一般性转移支付收入211779万元（一般公共预算），专项转移支付45395万元（一般公共预算42107万元，政府性基金预算3281万元，国有资本经营预算7万元），债务转贷收入64110万元（一般债券再融资8760万元，专项债券再融资55350万元）。</t>
  </si>
  <si>
    <t>举借债务</t>
  </si>
  <si>
    <t xml:space="preserve">    截至2023年末，我市政府债务余额946215万元，累计争取上级财政转贷债券资金484740万元（新增债务转贷资金65300万元、再融资债券转贷资金419440万元）。
    2023年完成债券转贷收入484740万元，其中：再融资债券转贷419440万元（一般债券369540万元、专项债券49900万元）、新增专项债券65300万元（瑞丽市城镇污水处理设施完善工程25000万元、瑞丽市主城区公共停车场（一期）项目15000万元、瑞丽市综合养老服务中心建设项目7300万元、瑞丽市2021年老旧小区改造项目6000万元、畹町国际进出口生物产业园标准厂房（二期）建设项目12000万元）
    2024年预计申请新增债券资金101000万元，一般债券0万元、专项债券101000万元；申请再融资债券64110万元，其中：一般债券再融资8760万元、专项债券再融资55350万元。
</t>
  </si>
  <si>
    <t>预算绩效</t>
  </si>
  <si>
    <t xml:space="preserve">    2023年召开了重点项目事前绩效评估，对瑞丽市污水处理费项目、瑞丽市生活垃圾返采及填埋场后期运维项目、瑞丽市城市环卫绿化市场化运营项目、瑞丽市生活垃圾焚烧发电项目、瑞丽市城区餐厨垃圾收运项目、边境沿线抵边卡点生活垃圾清运项目、瑞丽市城市环卫市场化优化提升项目、瑞丽市乡镇环卫一体化项目、瑞丽市餐厨垃圾资源化利用项目进行了事前绩效评估评审会，主要从项目的立项必要性、投入经济性、绩效目标合理性、实施方案可行性、筹资合规性等内容进行评估，将绩效管理“关口”前移，从源头上把好资金使用关，进一步压实项目单位的绩效管理主体责任，从而提高项目支出的可执行性，将“花钱必问效、无效必问责”的理念贯穿财政资金使用管理全过程。年初预算时对绩效目标进行审核，绩效目标编报不合格或审核不通过的不得安排预算。绩效目标随同预算一同申报、一同审核、一同批复。执行过程中以绩效目标为核心，对项目支出进行监控，对偏离绩效目标的支出及时采取纠偏措施，保证绩效目标如期实现。推行绩效运行监控，对资金的使用、项目实施进度、执行进度、目标实现程度、管理情况进行监控，根据部门预算及绩效目标的批复，结合预算执行进度、国库支付管理进行跟踪管理。以绩效目标为核心，对项目支出进行监控，对偏离绩效目标的支出及时采取纠偏措施，保证绩效目标如期实现。根据预算执行情况组织部门进行自评和财政再评价，全面考量财政资金使用的产出和效果，提高了财政资金的使用效益，财政支出绩效评价将部门预算与部门发展规划和年度工作计划有机结合起来，并进行跟踪问效，一方面有利于整合财政资源，优化财政支出结构，最大限度的将有限的资源配置到效益最佳的部门并发挥最大效益。另一方面监督预算单位合理高效使用资金，减少了财政资金支出的随意性和盲目性，一定程度上缓解了财政支出压力，推动预算绩效管理体系的优化升级，推动财政管理朝着科学化和精细化水平发展。</t>
  </si>
  <si>
    <t>2023年重点工作完成情况</t>
  </si>
  <si>
    <t xml:space="preserve">    2023年，瑞丽市财政运行遇到的挑战交织叠加、超出预期，财政收支形势严峻。我们进一步转变观念，狠抓落实，将过“紧日子”要求落到实处，调整支出结构，压减项目支出预算，加强“三保”动态监控管理，坚决兜牢兜实“三保”底线。具体开展的工作如下：
   （一）强化目标管理，千方百计挖掘财税收入
    1.加强部门联动，健全综合治税机制。强化职责，研究制定了《瑞丽市促进综合治税考评实施方案》，积极组织开展综合治税培训工作，年终组织考评兑现奖罚。
    2.创新工作方式，强化非税征管力度。一是加大国有资产的处置力度，提高资产的变现率。目前已实现2宗资产的处置，分别为司法局、姐勒粮油站。二是加强案件执行分析，确保“收入完成”。
    3.挖掘亮点收益，出让“特许经营权”。市国资委积极和发改部门对接，对瑞丽市各行业各领域的特许经营权进行梳理，将各部门梳理的特许经营权进行规范管理，研究出售特许经营权增加非税收入，2023年实现出售停车泊位经营权非税收入24637万元。
    4.加大盘活力度，多渠道筹集资金。强化盘活财政存量资金工作，激活不合理的存量资金，积极发挥更大的社会效益和经济效益。
   （二）优化支出结构，提高保障能力
    1.重点保障，兜牢基层“三保”底线。在预算安排、预算执行和库款拨付等方面坚持“三保”优先，截至2023年12月31日，“三保”支出118084万元，其中：保工资91078万元、保运转4653万元、保民生22353万元。
    2.勤俭办事，树牢“过紧日子”思想。持续压缩一般性、非重点非刚性支出，严控“三公”经费，做好“三公”经费日常监管、直达资金监管平台管理等工作；完成政府采购额25095万元，节约资金927万元，节约率为3.69%。
   （三）坚守底线防范风险，确保财政安全运行
   （四）严格落实“砸锅卖铁”要求，加大国有资产处置
    1.积极筹措资金，积极妥善化解债务。2023年还本付息24636万元（其中：本金6375万元，利息及兑付费18261万元），逐步缓释债务风险，牢牢守住不发生系统性区域性风险的底线。
    2.积极防范化解财政金融风险。2023年市属国有企业通过融资、展期、借新还旧等方式共计化解债务198200万元（含缓释68000万元），其中包含金融机构本息、融资成本支出和归还历史欠款。
    3.努力完成拖欠企业账款清零工作。于2023年10月31日完成政府拖欠企业账款553265万元的清偿清零工作，确保瑞丽清欠各阶段工作目标任务高质量完成。
   </t>
  </si>
  <si>
    <t>2024年重点工作计划</t>
  </si>
  <si>
    <t xml:space="preserve">    2024年一般公共预算收入保持增长态势，经济形势预期恢复向好，资产处置有望实现突破性增长。在财力规模有限，收支矛盾突出的情况下，市本级统筹安排支出217837万元，其中：人员类支出 111801万元，项目类支出106036万元。在此基础上，争取地方政府专项债券资金，并统筹上级提前下达的各项资金，全力保障全市重大决策部署的贯彻落实。具体如下：
    1.兜牢“三保”底线。统筹安排130862万元（本级安排116301万元），用于全年“三保”支出，其中“保工资”96839万元、“保运转”4712万元、“保民生”29311万元（本级安排14750万元）。
    2.防范化解债务风险。全年需偿还债务还本付息100494万元（还本71240万元、付息及发行费29254万元），其中市本级需统筹安排36384万元还本付息，拟争取上级资金偿还64110万元。
    3.严格落实过“紧日子”。严控一般性支出，全市各单位工作业务经费在上年的基础上压减15%，市本级统筹安排资金2713万元，用于全市行政事业单位的业务工作经费；领导机动金在上年的基础上压缩20%，市本级统筹安排资金350万元；非税收入执收成本补助对应的支出，市本级统筹安排资金12432万元。
    4.全力保障口岸和沿边产业园发展。统筹安排5000万元支持瑞丽口岸及沿边产业园建设，市本级统筹安排工作经费1000万元，支持全市开展重点项目的前期工作，统筹保障安排口岸海关部门经费1568万元，统筹安排资金250万元支持保障2个国家一类口岸所在地管理委员会（姐告口岸、畹町口岸）发展。
    5.化解暂付性款项。统筹安排10000万元，加快消化历年暂付性款项，逐步解决“空头指标”问题，切实增强财政资金调度和保障能力。
    6.加大应急救灾资金保障。市本级统筹安排4635万元预备费，用于应急、救灾等突发事件，市本级统筹安排1685万用于消防救援人员等刚性开支，其中消防救援大队每年消防指战员经费578万元，车辆运行维护费159万元，专职消防员经费948万元。
    7.解决历年问题。拟安排8366万元，主要用于兑付历年盘活存量资金、欠拨的市级预算资金以及市政府会议已同意但无法足额安排的支出、化解YXZW等。
    8.其他经费。安排单位的其他经费及项目配套考核资金等17153万元。</t>
  </si>
  <si>
    <t>说明：2023年数据为财政快报数</t>
  </si>
</sst>
</file>

<file path=xl/styles.xml><?xml version="1.0" encoding="utf-8"?>
<styleSheet xmlns="http://schemas.openxmlformats.org/spreadsheetml/2006/main" xmlns:mc="http://schemas.openxmlformats.org/markup-compatibility/2006" xmlns:xr9="http://schemas.microsoft.com/office/spreadsheetml/2016/revision9" mc:Ignorable="xr9">
  <numFmts count="31">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0_-;\-* #,##0_-;_-* &quot;-&quot;_-;_-@_-"/>
    <numFmt numFmtId="177" formatCode="#,##0;\(#,##0\)"/>
    <numFmt numFmtId="178" formatCode="_-* #,##0.00_-;\-* #,##0.00_-;_-* &quot;-&quot;??_-;_-@_-"/>
    <numFmt numFmtId="179" formatCode="_-&quot;$&quot;\ * #,##0_-;_-&quot;$&quot;\ * #,##0\-;_-&quot;$&quot;\ * &quot;-&quot;_-;_-@_-"/>
    <numFmt numFmtId="180" formatCode="_-&quot;$&quot;\ * #,##0.00_-;_-&quot;$&quot;\ * #,##0.00\-;_-&quot;$&quot;\ * &quot;-&quot;??_-;_-@_-"/>
    <numFmt numFmtId="181" formatCode="\$#,##0.00;\(\$#,##0.00\)"/>
    <numFmt numFmtId="182" formatCode="\$#,##0;\(\$#,##0\)"/>
    <numFmt numFmtId="183" formatCode="#,##0.0_);\(#,##0.0\)"/>
    <numFmt numFmtId="184" formatCode="&quot;$&quot;#,##0_);[Red]\(&quot;$&quot;#,##0\)"/>
    <numFmt numFmtId="185" formatCode="&quot;$&quot;#,##0.00_);[Red]\(&quot;$&quot;#,##0.00\)"/>
    <numFmt numFmtId="186" formatCode="&quot;$&quot;\ #,##0.00_-;[Red]&quot;$&quot;\ #,##0.00\-"/>
    <numFmt numFmtId="187" formatCode="&quot;$&quot;\ #,##0_-;[Red]&quot;$&quot;\ #,##0\-"/>
    <numFmt numFmtId="188" formatCode="#\ ??/??"/>
    <numFmt numFmtId="189" formatCode="_(&quot;$&quot;* #,##0.00_);_(&quot;$&quot;* \(#,##0.00\);_(&quot;$&quot;* &quot;-&quot;??_);_(@_)"/>
    <numFmt numFmtId="190" formatCode="_(&quot;$&quot;* #,##0_);_(&quot;$&quot;* \(#,##0\);_(&quot;$&quot;* &quot;-&quot;_);_(@_)"/>
    <numFmt numFmtId="191" formatCode="_(* #,##0_);_(* \(#,##0\);_(* &quot;-&quot;_);_(@_)"/>
    <numFmt numFmtId="192" formatCode="_(* #,##0.00_);_(* \(#,##0.00\);_(* &quot;-&quot;??_);_(@_)"/>
    <numFmt numFmtId="193" formatCode="yy\.mm\.dd"/>
    <numFmt numFmtId="194" formatCode="#,##0.000000"/>
    <numFmt numFmtId="195" formatCode="0_ "/>
    <numFmt numFmtId="196" formatCode="#,##0_ "/>
    <numFmt numFmtId="197" formatCode="0\.0,&quot;0&quot;"/>
    <numFmt numFmtId="198" formatCode="0.0"/>
    <numFmt numFmtId="199" formatCode="#,##0_ ;[Red]\-#,##0\ "/>
    <numFmt numFmtId="200" formatCode="0.0%"/>
    <numFmt numFmtId="201" formatCode="#,##0.00_);[Red]\(#,##0.00\)"/>
    <numFmt numFmtId="202" formatCode="0.00_ "/>
  </numFmts>
  <fonts count="134">
    <font>
      <sz val="11"/>
      <color indexed="8"/>
      <name val="宋体"/>
      <charset val="134"/>
    </font>
    <font>
      <sz val="11"/>
      <color theme="1"/>
      <name val="宋体"/>
      <charset val="134"/>
      <scheme val="minor"/>
    </font>
    <font>
      <sz val="26"/>
      <name val="方正小标宋简体"/>
      <charset val="134"/>
    </font>
    <font>
      <b/>
      <sz val="14"/>
      <name val="宋体"/>
      <charset val="134"/>
      <scheme val="minor"/>
    </font>
    <font>
      <b/>
      <sz val="14"/>
      <color theme="1"/>
      <name val="宋体"/>
      <charset val="134"/>
      <scheme val="minor"/>
    </font>
    <font>
      <sz val="12"/>
      <name val="宋体"/>
      <charset val="134"/>
      <scheme val="minor"/>
    </font>
    <font>
      <sz val="12"/>
      <color theme="1"/>
      <name val="宋体"/>
      <charset val="134"/>
      <scheme val="minor"/>
    </font>
    <font>
      <b/>
      <sz val="10"/>
      <name val="宋体"/>
      <charset val="134"/>
    </font>
    <font>
      <sz val="9"/>
      <name val="宋体"/>
      <charset val="134"/>
    </font>
    <font>
      <sz val="10"/>
      <name val="宋体"/>
      <charset val="134"/>
    </font>
    <font>
      <sz val="26"/>
      <color indexed="8"/>
      <name val="方正小标宋简体"/>
      <charset val="134"/>
    </font>
    <font>
      <b/>
      <sz val="14"/>
      <color indexed="8"/>
      <name val="宋体"/>
      <charset val="134"/>
    </font>
    <font>
      <sz val="14"/>
      <color indexed="8"/>
      <name val="宋体"/>
      <charset val="134"/>
    </font>
    <font>
      <sz val="14"/>
      <color rgb="FF000000"/>
      <name val="宋体"/>
      <charset val="134"/>
    </font>
    <font>
      <sz val="14"/>
      <name val="宋体"/>
      <charset val="134"/>
    </font>
    <font>
      <sz val="11"/>
      <color indexed="8"/>
      <name val="宋体"/>
      <charset val="134"/>
      <scheme val="minor"/>
    </font>
    <font>
      <b/>
      <sz val="26"/>
      <name val="方正小标宋简体"/>
      <charset val="134"/>
    </font>
    <font>
      <b/>
      <sz val="26"/>
      <name val="SimSun"/>
      <charset val="134"/>
    </font>
    <font>
      <sz val="11"/>
      <name val="SimSun"/>
      <charset val="134"/>
    </font>
    <font>
      <sz val="18"/>
      <name val="宋体"/>
      <charset val="134"/>
      <scheme val="minor"/>
    </font>
    <font>
      <sz val="14"/>
      <color indexed="8"/>
      <name val="宋体"/>
      <charset val="134"/>
      <scheme val="minor"/>
    </font>
    <font>
      <sz val="12"/>
      <color indexed="8"/>
      <name val="宋体"/>
      <charset val="134"/>
      <scheme val="minor"/>
    </font>
    <font>
      <sz val="14"/>
      <name val="SimSun"/>
      <charset val="134"/>
    </font>
    <font>
      <b/>
      <sz val="14"/>
      <name val="SimSun"/>
      <charset val="134"/>
    </font>
    <font>
      <sz val="12"/>
      <name val="SimSun"/>
      <charset val="134"/>
    </font>
    <font>
      <sz val="14"/>
      <name val="宋体"/>
      <charset val="134"/>
      <scheme val="minor"/>
    </font>
    <font>
      <sz val="9"/>
      <name val="SimSun"/>
      <charset val="134"/>
    </font>
    <font>
      <sz val="12"/>
      <color indexed="8"/>
      <name val="宋体"/>
      <charset val="134"/>
    </font>
    <font>
      <b/>
      <sz val="14"/>
      <name val="宋体"/>
      <charset val="134"/>
    </font>
    <font>
      <sz val="12"/>
      <name val="宋体"/>
      <charset val="134"/>
    </font>
    <font>
      <sz val="14"/>
      <name val="MS Serif"/>
      <charset val="134"/>
    </font>
    <font>
      <sz val="20"/>
      <name val="宋体"/>
      <charset val="134"/>
    </font>
    <font>
      <sz val="11"/>
      <name val="宋体"/>
      <charset val="134"/>
    </font>
    <font>
      <sz val="14"/>
      <name val="Times New Roman"/>
      <charset val="134"/>
    </font>
    <font>
      <b/>
      <sz val="26"/>
      <color rgb="FF000000"/>
      <name val="方正小标宋简体"/>
      <charset val="134"/>
    </font>
    <font>
      <b/>
      <sz val="26"/>
      <color indexed="8"/>
      <name val="方正小标宋简体"/>
      <charset val="134"/>
    </font>
    <font>
      <sz val="18"/>
      <name val="宋体"/>
      <charset val="134"/>
    </font>
    <font>
      <sz val="26"/>
      <color rgb="FF000000"/>
      <name val="方正小标宋简体"/>
      <charset val="134"/>
    </font>
    <font>
      <sz val="14"/>
      <name val="Arial"/>
      <charset val="134"/>
    </font>
    <font>
      <b/>
      <sz val="12"/>
      <name val="宋体"/>
      <charset val="134"/>
    </font>
    <font>
      <sz val="16"/>
      <name val="宋体"/>
      <charset val="134"/>
    </font>
    <font>
      <sz val="16"/>
      <color indexed="8"/>
      <name val="宋体"/>
      <charset val="134"/>
    </font>
    <font>
      <sz val="14"/>
      <color theme="1"/>
      <name val="宋体"/>
      <charset val="134"/>
    </font>
    <font>
      <sz val="20"/>
      <color indexed="8"/>
      <name val="华文中宋"/>
      <charset val="134"/>
    </font>
    <font>
      <b/>
      <sz val="11"/>
      <name val="宋体"/>
      <charset val="134"/>
    </font>
    <font>
      <sz val="20"/>
      <color indexed="8"/>
      <name val="宋体"/>
      <charset val="134"/>
    </font>
    <font>
      <sz val="26"/>
      <color theme="1"/>
      <name val="方正小标宋简体"/>
      <charset val="134"/>
    </font>
    <font>
      <b/>
      <sz val="14"/>
      <color rgb="FFFF0000"/>
      <name val="宋体"/>
      <charset val="134"/>
    </font>
    <font>
      <sz val="14"/>
      <color rgb="FFFF0000"/>
      <name val="宋体"/>
      <charset val="134"/>
    </font>
    <font>
      <sz val="14"/>
      <color theme="9"/>
      <name val="宋体"/>
      <charset val="134"/>
    </font>
    <font>
      <b/>
      <sz val="14"/>
      <color theme="9"/>
      <name val="宋体"/>
      <charset val="134"/>
    </font>
    <font>
      <b/>
      <sz val="14"/>
      <name val="黑体"/>
      <charset val="134"/>
    </font>
    <font>
      <sz val="14"/>
      <color indexed="9"/>
      <name val="宋体"/>
      <charset val="134"/>
    </font>
    <font>
      <sz val="12"/>
      <name val="仿宋_GB2312"/>
      <charset val="134"/>
    </font>
    <font>
      <sz val="20"/>
      <color theme="1"/>
      <name val="方正小标宋简体"/>
      <charset val="134"/>
    </font>
    <font>
      <sz val="20"/>
      <color theme="1"/>
      <name val="方正小标宋_GBK"/>
      <charset val="134"/>
    </font>
    <font>
      <b/>
      <sz val="14"/>
      <name val="Arial"/>
      <charset val="134"/>
    </font>
    <font>
      <sz val="12"/>
      <color rgb="FFFF0000"/>
      <name val="宋体"/>
      <charset val="134"/>
    </font>
    <font>
      <sz val="14"/>
      <color theme="4"/>
      <name val="宋体"/>
      <charset val="134"/>
    </font>
    <font>
      <b/>
      <sz val="14"/>
      <color theme="4"/>
      <name val="宋体"/>
      <charset val="134"/>
    </font>
    <font>
      <sz val="18"/>
      <color indexed="8"/>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Times New Roman"/>
      <charset val="134"/>
    </font>
    <font>
      <sz val="10"/>
      <name val="Helv"/>
      <charset val="134"/>
    </font>
    <font>
      <sz val="10"/>
      <name val="Geneva"/>
      <charset val="134"/>
    </font>
    <font>
      <sz val="11"/>
      <color indexed="9"/>
      <name val="宋体"/>
      <charset val="134"/>
    </font>
    <font>
      <sz val="12"/>
      <color indexed="9"/>
      <name val="宋体"/>
      <charset val="134"/>
    </font>
    <font>
      <sz val="8"/>
      <name val="Times New Roman"/>
      <charset val="134"/>
    </font>
    <font>
      <b/>
      <sz val="10"/>
      <color indexed="9"/>
      <name val="宋体"/>
      <charset val="134"/>
    </font>
    <font>
      <b/>
      <sz val="10"/>
      <name val="MS Sans Serif"/>
      <charset val="134"/>
    </font>
    <font>
      <sz val="10"/>
      <name val="Times New Roman"/>
      <charset val="134"/>
    </font>
    <font>
      <sz val="10"/>
      <name val="MS Sans Serif"/>
      <charset val="134"/>
    </font>
    <font>
      <sz val="8"/>
      <name val="Arial"/>
      <charset val="134"/>
    </font>
    <font>
      <b/>
      <sz val="12"/>
      <name val="Arial"/>
      <charset val="134"/>
    </font>
    <font>
      <sz val="12"/>
      <name val="Helv"/>
      <charset val="134"/>
    </font>
    <font>
      <sz val="12"/>
      <color indexed="9"/>
      <name val="Helv"/>
      <charset val="134"/>
    </font>
    <font>
      <b/>
      <sz val="8"/>
      <color indexed="9"/>
      <name val="宋体"/>
      <charset val="134"/>
    </font>
    <font>
      <sz val="7"/>
      <name val="Small Fonts"/>
      <charset val="134"/>
    </font>
    <font>
      <sz val="9"/>
      <name val="微软雅黑"/>
      <charset val="134"/>
    </font>
    <font>
      <sz val="10"/>
      <name val="Arial"/>
      <charset val="134"/>
    </font>
    <font>
      <b/>
      <sz val="10"/>
      <name val="Tms Rmn"/>
      <charset val="134"/>
    </font>
    <font>
      <sz val="10"/>
      <color indexed="8"/>
      <name val="MS Sans Serif"/>
      <charset val="134"/>
    </font>
    <font>
      <b/>
      <sz val="15"/>
      <color indexed="54"/>
      <name val="宋体"/>
      <charset val="134"/>
    </font>
    <font>
      <b/>
      <sz val="15"/>
      <color indexed="56"/>
      <name val="宋体"/>
      <charset val="134"/>
    </font>
    <font>
      <b/>
      <sz val="18"/>
      <color indexed="56"/>
      <name val="宋体"/>
      <charset val="134"/>
    </font>
    <font>
      <b/>
      <sz val="13"/>
      <color indexed="54"/>
      <name val="宋体"/>
      <charset val="134"/>
    </font>
    <font>
      <b/>
      <sz val="13"/>
      <color indexed="56"/>
      <name val="宋体"/>
      <charset val="134"/>
    </font>
    <font>
      <b/>
      <sz val="11"/>
      <color indexed="54"/>
      <name val="宋体"/>
      <charset val="134"/>
    </font>
    <font>
      <b/>
      <sz val="11"/>
      <color indexed="56"/>
      <name val="宋体"/>
      <charset val="134"/>
    </font>
    <font>
      <b/>
      <sz val="18"/>
      <color indexed="54"/>
      <name val="宋体"/>
      <charset val="134"/>
    </font>
    <font>
      <b/>
      <sz val="14"/>
      <name val="楷体"/>
      <charset val="134"/>
    </font>
    <font>
      <b/>
      <sz val="18"/>
      <color indexed="62"/>
      <name val="宋体"/>
      <charset val="134"/>
    </font>
    <font>
      <sz val="10"/>
      <name val="楷体"/>
      <charset val="134"/>
    </font>
    <font>
      <sz val="11"/>
      <color indexed="20"/>
      <name val="宋体"/>
      <charset val="134"/>
    </font>
    <font>
      <sz val="12"/>
      <color indexed="20"/>
      <name val="宋体"/>
      <charset val="134"/>
    </font>
    <font>
      <sz val="12"/>
      <color indexed="16"/>
      <name val="宋体"/>
      <charset val="134"/>
    </font>
    <font>
      <sz val="10"/>
      <name val="仿宋_GB2312"/>
      <charset val="134"/>
    </font>
    <font>
      <u/>
      <sz val="12"/>
      <color indexed="12"/>
      <name val="宋体"/>
      <charset val="134"/>
    </font>
    <font>
      <u/>
      <sz val="10"/>
      <color indexed="12"/>
      <name val="Times"/>
      <charset val="134"/>
    </font>
    <font>
      <u/>
      <sz val="11"/>
      <color indexed="52"/>
      <name val="宋体"/>
      <charset val="134"/>
    </font>
    <font>
      <b/>
      <sz val="10"/>
      <name val="Arial"/>
      <charset val="134"/>
    </font>
    <font>
      <b/>
      <sz val="9"/>
      <name val="Arial"/>
      <charset val="134"/>
    </font>
    <font>
      <sz val="11"/>
      <color indexed="17"/>
      <name val="宋体"/>
      <charset val="134"/>
    </font>
    <font>
      <sz val="12"/>
      <color indexed="17"/>
      <name val="宋体"/>
      <charset val="134"/>
    </font>
    <font>
      <u/>
      <sz val="12"/>
      <color indexed="36"/>
      <name val="宋体"/>
      <charset val="134"/>
    </font>
    <font>
      <b/>
      <sz val="11"/>
      <color indexed="8"/>
      <name val="宋体"/>
      <charset val="134"/>
    </font>
    <font>
      <b/>
      <sz val="11"/>
      <color indexed="52"/>
      <name val="宋体"/>
      <charset val="134"/>
    </font>
    <font>
      <b/>
      <sz val="11"/>
      <color indexed="9"/>
      <name val="宋体"/>
      <charset val="134"/>
    </font>
    <font>
      <i/>
      <sz val="11"/>
      <color indexed="23"/>
      <name val="宋体"/>
      <charset val="134"/>
    </font>
    <font>
      <sz val="11"/>
      <color indexed="10"/>
      <name val="宋体"/>
      <charset val="134"/>
    </font>
    <font>
      <sz val="11"/>
      <color indexed="52"/>
      <name val="宋体"/>
      <charset val="134"/>
    </font>
    <font>
      <b/>
      <sz val="12"/>
      <color indexed="8"/>
      <name val="宋体"/>
      <charset val="134"/>
    </font>
    <font>
      <sz val="11"/>
      <color indexed="60"/>
      <name val="宋体"/>
      <charset val="134"/>
    </font>
    <font>
      <b/>
      <sz val="11"/>
      <color indexed="63"/>
      <name val="宋体"/>
      <charset val="134"/>
    </font>
    <font>
      <sz val="11"/>
      <color indexed="62"/>
      <name val="宋体"/>
      <charset val="134"/>
    </font>
    <font>
      <sz val="12"/>
      <name val="Courier"/>
      <charset val="134"/>
    </font>
  </fonts>
  <fills count="71">
    <fill>
      <patternFill patternType="none"/>
    </fill>
    <fill>
      <patternFill patternType="gray125"/>
    </fill>
    <fill>
      <patternFill patternType="solid">
        <fgColor theme="0" tint="-0.149998474074526"/>
        <bgColor indexed="64"/>
      </patternFill>
    </fill>
    <fill>
      <patternFill patternType="solid">
        <fgColor theme="0"/>
        <bgColor indexed="64"/>
      </patternFill>
    </fill>
    <fill>
      <patternFill patternType="solid">
        <fgColor indexed="9"/>
        <bgColor indexed="64"/>
      </patternFill>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42"/>
        <bgColor indexed="64"/>
      </patternFill>
    </fill>
    <fill>
      <patternFill patternType="solid">
        <fgColor indexed="31"/>
        <bgColor indexed="64"/>
      </patternFill>
    </fill>
    <fill>
      <patternFill patternType="solid">
        <fgColor indexed="45"/>
        <bgColor indexed="64"/>
      </patternFill>
    </fill>
    <fill>
      <patternFill patternType="solid">
        <fgColor indexed="26"/>
        <bgColor indexed="64"/>
      </patternFill>
    </fill>
    <fill>
      <patternFill patternType="solid">
        <fgColor indexed="27"/>
        <bgColor indexed="64"/>
      </patternFill>
    </fill>
    <fill>
      <patternFill patternType="solid">
        <fgColor indexed="46"/>
        <bgColor indexed="64"/>
      </patternFill>
    </fill>
    <fill>
      <patternFill patternType="solid">
        <fgColor indexed="47"/>
        <bgColor indexed="64"/>
      </patternFill>
    </fill>
    <fill>
      <patternFill patternType="solid">
        <fgColor indexed="43"/>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22"/>
        <bgColor indexed="64"/>
      </patternFill>
    </fill>
    <fill>
      <patternFill patternType="solid">
        <fgColor indexed="51"/>
        <bgColor indexed="64"/>
      </patternFill>
    </fill>
    <fill>
      <patternFill patternType="solid">
        <fgColor indexed="30"/>
        <bgColor indexed="64"/>
      </patternFill>
    </fill>
    <fill>
      <patternFill patternType="solid">
        <fgColor indexed="48"/>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54"/>
        <bgColor indexed="64"/>
      </patternFill>
    </fill>
    <fill>
      <patternFill patternType="solid">
        <fgColor indexed="25"/>
        <bgColor indexed="64"/>
      </patternFill>
    </fill>
    <fill>
      <patternFill patternType="solid">
        <fgColor indexed="55"/>
        <bgColor indexed="64"/>
      </patternFill>
    </fill>
    <fill>
      <patternFill patternType="solid">
        <fgColor indexed="15"/>
        <bgColor indexed="64"/>
      </patternFill>
    </fill>
    <fill>
      <patternFill patternType="solid">
        <fgColor indexed="12"/>
        <bgColor indexed="64"/>
      </patternFill>
    </fill>
    <fill>
      <patternFill patternType="mediumGray">
        <fgColor indexed="22"/>
      </patternFill>
    </fill>
    <fill>
      <patternFill patternType="gray0625"/>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62"/>
        <bgColor indexed="64"/>
      </patternFill>
    </fill>
    <fill>
      <patternFill patternType="solid">
        <fgColor indexed="14"/>
        <bgColor indexed="64"/>
      </patternFill>
    </fill>
    <fill>
      <patternFill patternType="solid">
        <fgColor indexed="10"/>
        <bgColor indexed="64"/>
      </patternFill>
    </fill>
    <fill>
      <patternFill patternType="solid">
        <fgColor indexed="57"/>
        <bgColor indexed="64"/>
      </patternFill>
    </fill>
    <fill>
      <patternFill patternType="solid">
        <fgColor indexed="40"/>
        <bgColor indexed="64"/>
      </patternFill>
    </fill>
    <fill>
      <patternFill patternType="solid">
        <fgColor indexed="53"/>
        <bgColor indexed="64"/>
      </patternFill>
    </fill>
  </fills>
  <borders count="4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8"/>
      </left>
      <right/>
      <top/>
      <bottom style="thin">
        <color indexed="8"/>
      </bottom>
      <diagonal/>
    </border>
    <border>
      <left/>
      <right/>
      <top/>
      <bottom style="thin">
        <color auto="1"/>
      </bottom>
      <diagonal/>
    </border>
    <border>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right/>
      <top style="medium">
        <color indexed="9"/>
      </top>
      <bottom style="medium">
        <color indexed="9"/>
      </bottom>
      <diagonal/>
    </border>
    <border>
      <left/>
      <right/>
      <top style="medium">
        <color auto="1"/>
      </top>
      <bottom style="medium">
        <color auto="1"/>
      </bottom>
      <diagonal/>
    </border>
    <border>
      <left/>
      <right/>
      <top/>
      <bottom style="medium">
        <color auto="1"/>
      </bottom>
      <diagonal/>
    </border>
    <border>
      <left/>
      <right/>
      <top/>
      <bottom style="thick">
        <color indexed="11"/>
      </bottom>
      <diagonal/>
    </border>
    <border>
      <left/>
      <right/>
      <top/>
      <bottom style="thick">
        <color indexed="62"/>
      </bottom>
      <diagonal/>
    </border>
    <border>
      <left/>
      <right/>
      <top/>
      <bottom style="thick">
        <color indexed="43"/>
      </bottom>
      <diagonal/>
    </border>
    <border>
      <left/>
      <right/>
      <top/>
      <bottom style="thick">
        <color indexed="22"/>
      </bottom>
      <diagonal/>
    </border>
    <border>
      <left/>
      <right/>
      <top/>
      <bottom style="medium">
        <color indexed="43"/>
      </bottom>
      <diagonal/>
    </border>
    <border>
      <left/>
      <right/>
      <top/>
      <bottom style="medium">
        <color indexed="30"/>
      </bottom>
      <diagonal/>
    </border>
    <border>
      <left/>
      <right/>
      <top style="thin">
        <color indexed="11"/>
      </top>
      <bottom style="double">
        <color indexed="11"/>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s>
  <cellStyleXfs count="228">
    <xf numFmtId="0" fontId="0" fillId="0" borderId="0">
      <alignment vertical="center"/>
    </xf>
    <xf numFmtId="43" fontId="0" fillId="0" borderId="0" applyFont="0" applyFill="0" applyBorder="0" applyAlignment="0" applyProtection="0">
      <alignment vertical="center"/>
    </xf>
    <xf numFmtId="44" fontId="1" fillId="0" borderId="0" applyFont="0" applyFill="0" applyBorder="0" applyAlignment="0" applyProtection="0">
      <alignment vertical="center"/>
    </xf>
    <xf numFmtId="9" fontId="29" fillId="0" borderId="0" applyFont="0" applyFill="0" applyBorder="0" applyAlignment="0" applyProtection="0">
      <alignment vertical="center"/>
    </xf>
    <xf numFmtId="41" fontId="1" fillId="0" borderId="0" applyFont="0" applyFill="0" applyBorder="0" applyAlignment="0" applyProtection="0">
      <alignment vertical="center"/>
    </xf>
    <xf numFmtId="42" fontId="1" fillId="0" borderId="0" applyFont="0" applyFill="0" applyBorder="0" applyAlignment="0" applyProtection="0">
      <alignment vertical="center"/>
    </xf>
    <xf numFmtId="0" fontId="61"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1" fillId="6" borderId="18" applyNumberFormat="0" applyFont="0" applyAlignment="0" applyProtection="0">
      <alignment vertical="center"/>
    </xf>
    <xf numFmtId="0" fontId="63"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65" fillId="0" borderId="0" applyNumberFormat="0" applyFill="0" applyBorder="0" applyAlignment="0" applyProtection="0">
      <alignment vertical="center"/>
    </xf>
    <xf numFmtId="0" fontId="66" fillId="0" borderId="19" applyNumberFormat="0" applyFill="0" applyAlignment="0" applyProtection="0">
      <alignment vertical="center"/>
    </xf>
    <xf numFmtId="0" fontId="67" fillId="0" borderId="19" applyNumberFormat="0" applyFill="0" applyAlignment="0" applyProtection="0">
      <alignment vertical="center"/>
    </xf>
    <xf numFmtId="0" fontId="68" fillId="0" borderId="20" applyNumberFormat="0" applyFill="0" applyAlignment="0" applyProtection="0">
      <alignment vertical="center"/>
    </xf>
    <xf numFmtId="0" fontId="68" fillId="0" borderId="0" applyNumberFormat="0" applyFill="0" applyBorder="0" applyAlignment="0" applyProtection="0">
      <alignment vertical="center"/>
    </xf>
    <xf numFmtId="0" fontId="69" fillId="7" borderId="21" applyNumberFormat="0" applyAlignment="0" applyProtection="0">
      <alignment vertical="center"/>
    </xf>
    <xf numFmtId="0" fontId="70" fillId="8" borderId="22" applyNumberFormat="0" applyAlignment="0" applyProtection="0">
      <alignment vertical="center"/>
    </xf>
    <xf numFmtId="0" fontId="71" fillId="8" borderId="21" applyNumberFormat="0" applyAlignment="0" applyProtection="0">
      <alignment vertical="center"/>
    </xf>
    <xf numFmtId="0" fontId="72" fillId="9" borderId="23" applyNumberFormat="0" applyAlignment="0" applyProtection="0">
      <alignment vertical="center"/>
    </xf>
    <xf numFmtId="0" fontId="73" fillId="0" borderId="24" applyNumberFormat="0" applyFill="0" applyAlignment="0" applyProtection="0">
      <alignment vertical="center"/>
    </xf>
    <xf numFmtId="0" fontId="74" fillId="0" borderId="25" applyNumberFormat="0" applyFill="0" applyAlignment="0" applyProtection="0">
      <alignment vertical="center"/>
    </xf>
    <xf numFmtId="0" fontId="75" fillId="10" borderId="0" applyNumberFormat="0" applyBorder="0" applyAlignment="0" applyProtection="0">
      <alignment vertical="center"/>
    </xf>
    <xf numFmtId="0" fontId="76" fillId="11" borderId="0" applyNumberFormat="0" applyBorder="0" applyAlignment="0" applyProtection="0">
      <alignment vertical="center"/>
    </xf>
    <xf numFmtId="0" fontId="77" fillId="12" borderId="0" applyNumberFormat="0" applyBorder="0" applyAlignment="0" applyProtection="0">
      <alignment vertical="center"/>
    </xf>
    <xf numFmtId="0" fontId="78" fillId="13" borderId="0" applyNumberFormat="0" applyBorder="0" applyAlignment="0" applyProtection="0">
      <alignment vertical="center"/>
    </xf>
    <xf numFmtId="0" fontId="79" fillId="14" borderId="0" applyNumberFormat="0" applyBorder="0" applyAlignment="0" applyProtection="0">
      <alignment vertical="center"/>
    </xf>
    <xf numFmtId="0" fontId="79" fillId="15" borderId="0" applyNumberFormat="0" applyBorder="0" applyAlignment="0" applyProtection="0">
      <alignment vertical="center"/>
    </xf>
    <xf numFmtId="0" fontId="78" fillId="16" borderId="0" applyNumberFormat="0" applyBorder="0" applyAlignment="0" applyProtection="0">
      <alignment vertical="center"/>
    </xf>
    <xf numFmtId="0" fontId="78" fillId="17" borderId="0" applyNumberFormat="0" applyBorder="0" applyAlignment="0" applyProtection="0">
      <alignment vertical="center"/>
    </xf>
    <xf numFmtId="0" fontId="79" fillId="18" borderId="0" applyNumberFormat="0" applyBorder="0" applyAlignment="0" applyProtection="0">
      <alignment vertical="center"/>
    </xf>
    <xf numFmtId="0" fontId="79" fillId="19" borderId="0" applyNumberFormat="0" applyBorder="0" applyAlignment="0" applyProtection="0">
      <alignment vertical="center"/>
    </xf>
    <xf numFmtId="0" fontId="78" fillId="20" borderId="0" applyNumberFormat="0" applyBorder="0" applyAlignment="0" applyProtection="0">
      <alignment vertical="center"/>
    </xf>
    <xf numFmtId="0" fontId="78" fillId="21" borderId="0" applyNumberFormat="0" applyBorder="0" applyAlignment="0" applyProtection="0">
      <alignment vertical="center"/>
    </xf>
    <xf numFmtId="0" fontId="79" fillId="22" borderId="0" applyNumberFormat="0" applyBorder="0" applyAlignment="0" applyProtection="0">
      <alignment vertical="center"/>
    </xf>
    <xf numFmtId="0" fontId="79" fillId="23" borderId="0" applyNumberFormat="0" applyBorder="0" applyAlignment="0" applyProtection="0">
      <alignment vertical="center"/>
    </xf>
    <xf numFmtId="0" fontId="78" fillId="24" borderId="0" applyNumberFormat="0" applyBorder="0" applyAlignment="0" applyProtection="0">
      <alignment vertical="center"/>
    </xf>
    <xf numFmtId="0" fontId="78" fillId="25" borderId="0" applyNumberFormat="0" applyBorder="0" applyAlignment="0" applyProtection="0">
      <alignment vertical="center"/>
    </xf>
    <xf numFmtId="0" fontId="79" fillId="26" borderId="0" applyNumberFormat="0" applyBorder="0" applyAlignment="0" applyProtection="0">
      <alignment vertical="center"/>
    </xf>
    <xf numFmtId="0" fontId="79" fillId="27" borderId="0" applyNumberFormat="0" applyBorder="0" applyAlignment="0" applyProtection="0">
      <alignment vertical="center"/>
    </xf>
    <xf numFmtId="0" fontId="78" fillId="28" borderId="0" applyNumberFormat="0" applyBorder="0" applyAlignment="0" applyProtection="0">
      <alignment vertical="center"/>
    </xf>
    <xf numFmtId="0" fontId="78" fillId="29" borderId="0" applyNumberFormat="0" applyBorder="0" applyAlignment="0" applyProtection="0">
      <alignment vertical="center"/>
    </xf>
    <xf numFmtId="0" fontId="79" fillId="30" borderId="0" applyNumberFormat="0" applyBorder="0" applyAlignment="0" applyProtection="0">
      <alignment vertical="center"/>
    </xf>
    <xf numFmtId="0" fontId="79" fillId="31" borderId="0" applyNumberFormat="0" applyBorder="0" applyAlignment="0" applyProtection="0">
      <alignment vertical="center"/>
    </xf>
    <xf numFmtId="0" fontId="78" fillId="32" borderId="0" applyNumberFormat="0" applyBorder="0" applyAlignment="0" applyProtection="0">
      <alignment vertical="center"/>
    </xf>
    <xf numFmtId="0" fontId="78" fillId="33" borderId="0" applyNumberFormat="0" applyBorder="0" applyAlignment="0" applyProtection="0">
      <alignment vertical="center"/>
    </xf>
    <xf numFmtId="0" fontId="79" fillId="34" borderId="0" applyNumberFormat="0" applyBorder="0" applyAlignment="0" applyProtection="0">
      <alignment vertical="center"/>
    </xf>
    <xf numFmtId="0" fontId="79" fillId="35" borderId="0" applyNumberFormat="0" applyBorder="0" applyAlignment="0" applyProtection="0">
      <alignment vertical="center"/>
    </xf>
    <xf numFmtId="0" fontId="78" fillId="36" borderId="0" applyNumberFormat="0" applyBorder="0" applyAlignment="0" applyProtection="0">
      <alignment vertical="center"/>
    </xf>
    <xf numFmtId="0" fontId="80" fillId="0" borderId="0">
      <alignment vertical="center"/>
    </xf>
    <xf numFmtId="0" fontId="81" fillId="0" borderId="0">
      <alignment vertical="center"/>
    </xf>
    <xf numFmtId="0" fontId="82" fillId="0" borderId="0">
      <alignment vertical="center"/>
    </xf>
    <xf numFmtId="49" fontId="29" fillId="0" borderId="0" applyFont="0" applyFill="0" applyBorder="0" applyAlignment="0" applyProtection="0">
      <alignment vertical="center"/>
    </xf>
    <xf numFmtId="0" fontId="0" fillId="37" borderId="0" applyNumberFormat="0" applyBorder="0" applyAlignment="0" applyProtection="0">
      <alignment vertical="center"/>
    </xf>
    <xf numFmtId="0" fontId="0" fillId="38" borderId="0" applyNumberFormat="0" applyBorder="0" applyAlignment="0" applyProtection="0">
      <alignment vertical="center"/>
    </xf>
    <xf numFmtId="0" fontId="0" fillId="39" borderId="0" applyNumberFormat="0" applyBorder="0" applyAlignment="0" applyProtection="0">
      <alignment vertical="center"/>
    </xf>
    <xf numFmtId="0" fontId="0" fillId="40" borderId="0" applyNumberFormat="0" applyBorder="0" applyAlignment="0" applyProtection="0">
      <alignment vertical="center"/>
    </xf>
    <xf numFmtId="0" fontId="0" fillId="41" borderId="0" applyNumberFormat="0" applyBorder="0" applyAlignment="0" applyProtection="0">
      <alignment vertical="center"/>
    </xf>
    <xf numFmtId="0" fontId="0" fillId="42" borderId="0" applyNumberFormat="0" applyBorder="0" applyAlignment="0" applyProtection="0">
      <alignment vertical="center"/>
    </xf>
    <xf numFmtId="0" fontId="0" fillId="4" borderId="0" applyNumberFormat="0" applyBorder="0" applyAlignment="0" applyProtection="0">
      <alignment vertical="center"/>
    </xf>
    <xf numFmtId="0" fontId="0" fillId="43" borderId="0" applyNumberFormat="0" applyBorder="0" applyAlignment="0" applyProtection="0">
      <alignment vertical="center"/>
    </xf>
    <xf numFmtId="0" fontId="0" fillId="44" borderId="0" applyNumberFormat="0" applyBorder="0" applyAlignment="0" applyProtection="0">
      <alignment vertical="center"/>
    </xf>
    <xf numFmtId="0" fontId="0" fillId="45" borderId="0" applyNumberFormat="0" applyBorder="0" applyAlignment="0" applyProtection="0">
      <alignment vertical="center"/>
    </xf>
    <xf numFmtId="0" fontId="0" fillId="46" borderId="0" applyNumberFormat="0" applyBorder="0" applyAlignment="0" applyProtection="0">
      <alignment vertical="center"/>
    </xf>
    <xf numFmtId="0" fontId="0" fillId="47" borderId="0" applyNumberFormat="0" applyBorder="0" applyAlignment="0" applyProtection="0">
      <alignment vertical="center"/>
    </xf>
    <xf numFmtId="0" fontId="0" fillId="48" borderId="0" applyNumberFormat="0" applyBorder="0" applyAlignment="0" applyProtection="0">
      <alignment vertical="center"/>
    </xf>
    <xf numFmtId="0" fontId="0" fillId="49" borderId="0" applyNumberFormat="0" applyBorder="0" applyAlignment="0" applyProtection="0">
      <alignment vertical="center"/>
    </xf>
    <xf numFmtId="0" fontId="83" fillId="44" borderId="0" applyNumberFormat="0" applyBorder="0" applyAlignment="0" applyProtection="0">
      <alignment vertical="center"/>
    </xf>
    <xf numFmtId="0" fontId="83" fillId="50" borderId="0" applyNumberFormat="0" applyBorder="0" applyAlignment="0" applyProtection="0">
      <alignment vertical="center"/>
    </xf>
    <xf numFmtId="0" fontId="83" fillId="39" borderId="0" applyNumberFormat="0" applyBorder="0" applyAlignment="0" applyProtection="0">
      <alignment vertical="center"/>
    </xf>
    <xf numFmtId="0" fontId="83" fillId="46" borderId="0" applyNumberFormat="0" applyBorder="0" applyAlignment="0" applyProtection="0">
      <alignment vertical="center"/>
    </xf>
    <xf numFmtId="0" fontId="83" fillId="43" borderId="0" applyNumberFormat="0" applyBorder="0" applyAlignment="0" applyProtection="0">
      <alignment vertical="center"/>
    </xf>
    <xf numFmtId="0" fontId="83" fillId="47" borderId="0" applyNumberFormat="0" applyBorder="0" applyAlignment="0" applyProtection="0">
      <alignment vertical="center"/>
    </xf>
    <xf numFmtId="0" fontId="83" fillId="51" borderId="0" applyNumberFormat="0" applyBorder="0" applyAlignment="0" applyProtection="0">
      <alignment vertical="center"/>
    </xf>
    <xf numFmtId="0" fontId="83" fillId="52" borderId="0" applyNumberFormat="0" applyBorder="0" applyAlignment="0" applyProtection="0">
      <alignment vertical="center"/>
    </xf>
    <xf numFmtId="0" fontId="83" fillId="48" borderId="0" applyNumberFormat="0" applyBorder="0" applyAlignment="0" applyProtection="0">
      <alignment vertical="center"/>
    </xf>
    <xf numFmtId="0" fontId="83" fillId="53" borderId="0" applyNumberFormat="0" applyBorder="0" applyAlignment="0" applyProtection="0">
      <alignment vertical="center"/>
    </xf>
    <xf numFmtId="0" fontId="83" fillId="54" borderId="0" applyNumberFormat="0" applyBorder="0" applyAlignment="0" applyProtection="0">
      <alignment vertical="center"/>
    </xf>
    <xf numFmtId="0" fontId="81" fillId="0" borderId="0">
      <alignment vertical="center"/>
      <protection locked="0"/>
    </xf>
    <xf numFmtId="0" fontId="84" fillId="55" borderId="0" applyNumberFormat="0" applyBorder="0" applyAlignment="0" applyProtection="0">
      <alignment vertical="center"/>
    </xf>
    <xf numFmtId="0" fontId="27" fillId="38" borderId="0" applyNumberFormat="0" applyBorder="0" applyAlignment="0" applyProtection="0">
      <alignment vertical="center"/>
    </xf>
    <xf numFmtId="0" fontId="84" fillId="45" borderId="0" applyNumberFormat="0" applyBorder="0" applyAlignment="0" applyProtection="0">
      <alignment vertical="center"/>
    </xf>
    <xf numFmtId="0" fontId="84" fillId="56" borderId="0" applyNumberFormat="0" applyBorder="0" applyAlignment="0" applyProtection="0">
      <alignment vertical="center"/>
    </xf>
    <xf numFmtId="0" fontId="27" fillId="40" borderId="0" applyNumberFormat="0" applyBorder="0" applyAlignment="0" applyProtection="0">
      <alignment vertical="center"/>
    </xf>
    <xf numFmtId="0" fontId="27" fillId="48" borderId="0" applyNumberFormat="0" applyBorder="0" applyAlignment="0" applyProtection="0">
      <alignment vertical="center"/>
    </xf>
    <xf numFmtId="0" fontId="84" fillId="57" borderId="0" applyNumberFormat="0" applyBorder="0" applyAlignment="0" applyProtection="0">
      <alignment vertical="center"/>
    </xf>
    <xf numFmtId="0" fontId="27" fillId="37" borderId="0" applyNumberFormat="0" applyBorder="0" applyAlignment="0" applyProtection="0">
      <alignment vertical="center"/>
    </xf>
    <xf numFmtId="0" fontId="84" fillId="48" borderId="0" applyNumberFormat="0" applyBorder="0" applyAlignment="0" applyProtection="0">
      <alignment vertical="center"/>
    </xf>
    <xf numFmtId="0" fontId="84" fillId="53" borderId="0" applyNumberFormat="0" applyBorder="0" applyAlignment="0" applyProtection="0">
      <alignment vertical="center"/>
    </xf>
    <xf numFmtId="0" fontId="27" fillId="41" borderId="0" applyNumberFormat="0" applyBorder="0" applyAlignment="0" applyProtection="0">
      <alignment vertical="center"/>
    </xf>
    <xf numFmtId="0" fontId="84" fillId="54" borderId="0" applyNumberFormat="0" applyBorder="0" applyAlignment="0" applyProtection="0">
      <alignment vertical="center"/>
    </xf>
    <xf numFmtId="0" fontId="27" fillId="43" borderId="0" applyNumberFormat="0" applyBorder="0" applyAlignment="0" applyProtection="0">
      <alignment vertical="center"/>
    </xf>
    <xf numFmtId="0" fontId="84" fillId="43" borderId="0" applyNumberFormat="0" applyBorder="0" applyAlignment="0" applyProtection="0">
      <alignment vertical="center"/>
    </xf>
    <xf numFmtId="0" fontId="85" fillId="0" borderId="0">
      <alignment horizontal="center" vertical="center" wrapText="1"/>
      <protection locked="0"/>
    </xf>
    <xf numFmtId="0" fontId="86" fillId="43" borderId="26">
      <alignment horizontal="left" vertical="center"/>
      <protection locked="0" hidden="1"/>
    </xf>
    <xf numFmtId="0" fontId="87" fillId="0" borderId="0" applyNumberFormat="0" applyFill="0" applyBorder="0" applyAlignment="0" applyProtection="0">
      <alignment vertical="center"/>
    </xf>
    <xf numFmtId="176" fontId="29" fillId="0" borderId="0" applyFont="0" applyFill="0" applyBorder="0" applyAlignment="0" applyProtection="0">
      <alignment vertical="center"/>
    </xf>
    <xf numFmtId="177" fontId="88" fillId="0" borderId="0">
      <alignment vertical="center"/>
    </xf>
    <xf numFmtId="178" fontId="29" fillId="0" borderId="0" applyFont="0" applyFill="0" applyBorder="0" applyAlignment="0" applyProtection="0">
      <alignment vertical="center"/>
    </xf>
    <xf numFmtId="179" fontId="29" fillId="0" borderId="0" applyFont="0" applyFill="0" applyBorder="0" applyAlignment="0" applyProtection="0">
      <alignment vertical="center"/>
    </xf>
    <xf numFmtId="180" fontId="29" fillId="0" borderId="0" applyFont="0" applyFill="0" applyBorder="0" applyAlignment="0" applyProtection="0">
      <alignment vertical="center"/>
    </xf>
    <xf numFmtId="181" fontId="88" fillId="0" borderId="0">
      <alignment vertical="center"/>
    </xf>
    <xf numFmtId="15" fontId="89" fillId="0" borderId="0">
      <alignment vertical="center"/>
    </xf>
    <xf numFmtId="182" fontId="88" fillId="0" borderId="0">
      <alignment vertical="center"/>
    </xf>
    <xf numFmtId="0" fontId="90" fillId="48" borderId="0" applyNumberFormat="0" applyBorder="0" applyAlignment="0" applyProtection="0">
      <alignment vertical="center"/>
    </xf>
    <xf numFmtId="0" fontId="91" fillId="0" borderId="27" applyNumberFormat="0" applyAlignment="0" applyProtection="0">
      <alignment horizontal="left" vertical="center"/>
    </xf>
    <xf numFmtId="0" fontId="91" fillId="0" borderId="13">
      <alignment horizontal="left" vertical="center"/>
    </xf>
    <xf numFmtId="0" fontId="90" fillId="40" borderId="1" applyNumberFormat="0" applyBorder="0" applyAlignment="0" applyProtection="0">
      <alignment vertical="center"/>
    </xf>
    <xf numFmtId="183" fontId="92" fillId="58" borderId="0">
      <alignment vertical="center"/>
    </xf>
    <xf numFmtId="183" fontId="93" fillId="59" borderId="0">
      <alignment vertical="center"/>
    </xf>
    <xf numFmtId="38" fontId="29" fillId="0" borderId="0" applyFont="0" applyFill="0" applyBorder="0" applyAlignment="0" applyProtection="0">
      <alignment vertical="center"/>
    </xf>
    <xf numFmtId="40" fontId="29" fillId="0" borderId="0" applyFont="0" applyFill="0" applyBorder="0" applyAlignment="0" applyProtection="0">
      <alignment vertical="center"/>
    </xf>
    <xf numFmtId="0" fontId="29" fillId="0" borderId="0" applyFont="0" applyFill="0" applyBorder="0" applyAlignment="0" applyProtection="0">
      <alignment vertical="center"/>
    </xf>
    <xf numFmtId="184" fontId="29" fillId="0" borderId="0" applyFont="0" applyFill="0" applyBorder="0" applyAlignment="0" applyProtection="0">
      <alignment vertical="center"/>
    </xf>
    <xf numFmtId="185" fontId="29" fillId="0" borderId="0" applyFont="0" applyFill="0" applyBorder="0" applyAlignment="0" applyProtection="0">
      <alignment vertical="center"/>
    </xf>
    <xf numFmtId="40" fontId="94" fillId="49" borderId="26">
      <alignment horizontal="centerContinuous" vertical="center"/>
    </xf>
    <xf numFmtId="186" fontId="29" fillId="0" borderId="0" applyFont="0" applyFill="0" applyBorder="0" applyAlignment="0" applyProtection="0">
      <alignment vertical="center"/>
    </xf>
    <xf numFmtId="0" fontId="88" fillId="0" borderId="0">
      <alignment vertical="center"/>
    </xf>
    <xf numFmtId="37" fontId="95" fillId="0" borderId="0">
      <alignment vertical="center"/>
    </xf>
    <xf numFmtId="0" fontId="96" fillId="0" borderId="0">
      <alignment vertical="top"/>
      <protection locked="0"/>
    </xf>
    <xf numFmtId="187" fontId="97" fillId="0" borderId="0">
      <alignment vertical="center"/>
    </xf>
    <xf numFmtId="14" fontId="85" fillId="0" borderId="0">
      <alignment horizontal="center" vertical="center" wrapText="1"/>
      <protection locked="0"/>
    </xf>
    <xf numFmtId="10" fontId="29" fillId="0" borderId="0" applyFont="0" applyFill="0" applyBorder="0" applyAlignment="0" applyProtection="0">
      <alignment vertical="center"/>
    </xf>
    <xf numFmtId="188" fontId="29" fillId="0" borderId="0" applyFont="0" applyFill="0" applyProtection="0">
      <alignment vertical="center"/>
    </xf>
    <xf numFmtId="0" fontId="29" fillId="0" borderId="0" applyNumberFormat="0" applyFont="0" applyFill="0" applyBorder="0" applyAlignment="0" applyProtection="0">
      <alignment horizontal="left" vertical="center"/>
    </xf>
    <xf numFmtId="15" fontId="29" fillId="0" borderId="0" applyFont="0" applyFill="0" applyBorder="0" applyAlignment="0" applyProtection="0">
      <alignment vertical="center"/>
    </xf>
    <xf numFmtId="4" fontId="29" fillId="0" borderId="0" applyFont="0" applyFill="0" applyBorder="0" applyAlignment="0" applyProtection="0">
      <alignment vertical="center"/>
    </xf>
    <xf numFmtId="0" fontId="87" fillId="0" borderId="28">
      <alignment horizontal="center" vertical="center"/>
    </xf>
    <xf numFmtId="3" fontId="29" fillId="0" borderId="0" applyFont="0" applyFill="0" applyBorder="0" applyAlignment="0" applyProtection="0">
      <alignment vertical="center"/>
    </xf>
    <xf numFmtId="0" fontId="29" fillId="60" borderId="0" applyNumberFormat="0" applyFont="0" applyBorder="0" applyAlignment="0" applyProtection="0">
      <alignment vertical="center"/>
    </xf>
    <xf numFmtId="0" fontId="29" fillId="0" borderId="0" applyNumberFormat="0" applyFill="0" applyBorder="0" applyAlignment="0" applyProtection="0">
      <alignment vertical="center"/>
    </xf>
    <xf numFmtId="0" fontId="98" fillId="61" borderId="3">
      <alignment vertical="center"/>
      <protection locked="0"/>
    </xf>
    <xf numFmtId="0" fontId="99" fillId="0" borderId="0">
      <alignment vertical="center"/>
    </xf>
    <xf numFmtId="189" fontId="29" fillId="0" borderId="0" applyFont="0" applyFill="0" applyBorder="0" applyAlignment="0" applyProtection="0">
      <alignment vertical="center"/>
    </xf>
    <xf numFmtId="190" fontId="29" fillId="0" borderId="0" applyFont="0" applyFill="0" applyBorder="0" applyAlignment="0" applyProtection="0">
      <alignment vertical="center"/>
    </xf>
    <xf numFmtId="0" fontId="97" fillId="0" borderId="4" applyNumberFormat="0" applyFill="0" applyProtection="0">
      <alignment horizontal="right" vertical="center"/>
    </xf>
    <xf numFmtId="0" fontId="100" fillId="0" borderId="29" applyNumberFormat="0" applyFill="0" applyAlignment="0" applyProtection="0">
      <alignment vertical="center"/>
    </xf>
    <xf numFmtId="0" fontId="101" fillId="0" borderId="30" applyNumberFormat="0" applyFill="0" applyAlignment="0" applyProtection="0">
      <alignment vertical="center"/>
    </xf>
    <xf numFmtId="0" fontId="102" fillId="0" borderId="0" applyNumberFormat="0" applyFill="0" applyBorder="0" applyAlignment="0" applyProtection="0">
      <alignment vertical="center"/>
    </xf>
    <xf numFmtId="0" fontId="103" fillId="0" borderId="31" applyNumberFormat="0" applyFill="0" applyAlignment="0" applyProtection="0">
      <alignment vertical="center"/>
    </xf>
    <xf numFmtId="0" fontId="104" fillId="0" borderId="32" applyNumberFormat="0" applyFill="0" applyAlignment="0" applyProtection="0">
      <alignment vertical="center"/>
    </xf>
    <xf numFmtId="0" fontId="105" fillId="0" borderId="33" applyNumberFormat="0" applyFill="0" applyAlignment="0" applyProtection="0">
      <alignment vertical="center"/>
    </xf>
    <xf numFmtId="0" fontId="106" fillId="0" borderId="34" applyNumberFormat="0" applyFill="0" applyAlignment="0" applyProtection="0">
      <alignment vertical="center"/>
    </xf>
    <xf numFmtId="0" fontId="105" fillId="0" borderId="0" applyNumberFormat="0" applyFill="0" applyBorder="0" applyAlignment="0" applyProtection="0">
      <alignment vertical="center"/>
    </xf>
    <xf numFmtId="0" fontId="106" fillId="0" borderId="0" applyNumberFormat="0" applyFill="0" applyBorder="0" applyAlignment="0" applyProtection="0">
      <alignment vertical="center"/>
    </xf>
    <xf numFmtId="0" fontId="107" fillId="0" borderId="0" applyNumberFormat="0" applyFill="0" applyBorder="0" applyAlignment="0" applyProtection="0">
      <alignment vertical="center"/>
    </xf>
    <xf numFmtId="0" fontId="108" fillId="0" borderId="4" applyNumberFormat="0" applyFill="0" applyProtection="0">
      <alignment horizontal="center" vertical="center"/>
    </xf>
    <xf numFmtId="0" fontId="109" fillId="0" borderId="0" applyNumberFormat="0" applyFill="0" applyBorder="0" applyAlignment="0" applyProtection="0">
      <alignment vertical="center"/>
    </xf>
    <xf numFmtId="0" fontId="110" fillId="0" borderId="11" applyNumberFormat="0" applyFill="0" applyProtection="0">
      <alignment horizontal="center" vertical="center"/>
    </xf>
    <xf numFmtId="0" fontId="111" fillId="39" borderId="0" applyNumberFormat="0" applyBorder="0" applyAlignment="0" applyProtection="0">
      <alignment vertical="center"/>
    </xf>
    <xf numFmtId="0" fontId="112" fillId="42" borderId="0" applyNumberFormat="0" applyBorder="0" applyAlignment="0" applyProtection="0">
      <alignment vertical="center"/>
    </xf>
    <xf numFmtId="0" fontId="111" fillId="42" borderId="0" applyNumberFormat="0" applyBorder="0" applyAlignment="0" applyProtection="0">
      <alignment vertical="center"/>
    </xf>
    <xf numFmtId="0" fontId="112" fillId="39" borderId="0" applyNumberFormat="0" applyBorder="0" applyAlignment="0" applyProtection="0">
      <alignment vertical="center"/>
    </xf>
    <xf numFmtId="0" fontId="113" fillId="39" borderId="0" applyNumberFormat="0" applyBorder="0" applyAlignment="0" applyProtection="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0" fillId="0" borderId="0">
      <alignment vertical="center"/>
    </xf>
    <xf numFmtId="0" fontId="0"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8"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97" fillId="0" borderId="0" applyProtection="0">
      <alignment vertical="center"/>
    </xf>
    <xf numFmtId="0" fontId="29" fillId="0" borderId="0">
      <alignment vertical="center"/>
    </xf>
    <xf numFmtId="0" fontId="97" fillId="0" borderId="0">
      <alignment vertical="center"/>
    </xf>
    <xf numFmtId="0" fontId="29" fillId="0" borderId="0">
      <alignment vertical="center"/>
    </xf>
    <xf numFmtId="0" fontId="0" fillId="0" borderId="0">
      <alignment vertical="center"/>
    </xf>
    <xf numFmtId="0" fontId="9" fillId="0" borderId="0" applyAlignment="0"/>
    <xf numFmtId="0" fontId="29" fillId="0" borderId="0">
      <alignment vertical="center"/>
    </xf>
    <xf numFmtId="0" fontId="29" fillId="0" borderId="0"/>
    <xf numFmtId="0" fontId="0" fillId="0" borderId="0">
      <alignment vertical="center"/>
    </xf>
    <xf numFmtId="0" fontId="114" fillId="0" borderId="1">
      <alignment horizontal="lef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9" fillId="0" borderId="0">
      <alignment vertical="center"/>
    </xf>
    <xf numFmtId="0" fontId="9" fillId="0" borderId="0">
      <alignment vertical="center"/>
    </xf>
    <xf numFmtId="0" fontId="115" fillId="0" borderId="0" applyNumberFormat="0" applyFill="0" applyBorder="0" applyAlignment="0" applyProtection="0">
      <alignment vertical="top"/>
      <protection locked="0"/>
    </xf>
    <xf numFmtId="0" fontId="116" fillId="0" borderId="0" applyNumberFormat="0" applyFill="0" applyBorder="0" applyAlignment="0" applyProtection="0">
      <alignment vertical="top"/>
      <protection locked="0"/>
    </xf>
    <xf numFmtId="0" fontId="117" fillId="0" borderId="0" applyNumberFormat="0" applyFill="0" applyBorder="0" applyAlignment="0" applyProtection="0">
      <alignment vertical="top"/>
      <protection locked="0"/>
    </xf>
    <xf numFmtId="0" fontId="118" fillId="0" borderId="0" applyNumberFormat="0" applyFill="0" applyBorder="0" applyAlignment="0" applyProtection="0">
      <alignment vertical="center"/>
    </xf>
    <xf numFmtId="0" fontId="119" fillId="0" borderId="0" applyNumberFormat="0" applyFill="0" applyBorder="0" applyAlignment="0" applyProtection="0">
      <alignment vertical="center"/>
    </xf>
    <xf numFmtId="0" fontId="120" fillId="37" borderId="0" applyNumberFormat="0" applyBorder="0" applyAlignment="0" applyProtection="0">
      <alignment vertical="center"/>
    </xf>
    <xf numFmtId="0" fontId="121" fillId="41" borderId="0" applyNumberFormat="0" applyBorder="0" applyAlignment="0" applyProtection="0">
      <alignment vertical="center"/>
    </xf>
    <xf numFmtId="0" fontId="120" fillId="41" borderId="0" applyNumberFormat="0" applyBorder="0" applyAlignment="0" applyProtection="0">
      <alignment vertical="center"/>
    </xf>
    <xf numFmtId="0" fontId="121" fillId="37" borderId="0" applyNumberFormat="0" applyBorder="0" applyAlignment="0" applyProtection="0">
      <alignment vertical="center"/>
    </xf>
    <xf numFmtId="0" fontId="122" fillId="0" borderId="0" applyNumberFormat="0" applyFill="0" applyBorder="0" applyAlignment="0" applyProtection="0">
      <alignment vertical="top"/>
      <protection locked="0"/>
    </xf>
    <xf numFmtId="0" fontId="123" fillId="0" borderId="35" applyNumberFormat="0" applyFill="0" applyAlignment="0" applyProtection="0">
      <alignment vertical="center"/>
    </xf>
    <xf numFmtId="0" fontId="123" fillId="0" borderId="36" applyNumberFormat="0" applyFill="0" applyAlignment="0" applyProtection="0">
      <alignment vertical="center"/>
    </xf>
    <xf numFmtId="0" fontId="124" fillId="48" borderId="37" applyNumberFormat="0" applyAlignment="0" applyProtection="0">
      <alignment vertical="center"/>
    </xf>
    <xf numFmtId="0" fontId="125" fillId="57" borderId="38" applyNumberFormat="0" applyAlignment="0" applyProtection="0">
      <alignment vertical="center"/>
    </xf>
    <xf numFmtId="0" fontId="126" fillId="0" borderId="0" applyNumberFormat="0" applyFill="0" applyBorder="0" applyAlignment="0" applyProtection="0">
      <alignment vertical="center"/>
    </xf>
    <xf numFmtId="0" fontId="110" fillId="0" borderId="11" applyNumberFormat="0" applyFill="0" applyProtection="0">
      <alignment horizontal="left" vertical="center"/>
    </xf>
    <xf numFmtId="0" fontId="127" fillId="0" borderId="0" applyNumberFormat="0" applyFill="0" applyBorder="0" applyAlignment="0" applyProtection="0">
      <alignment vertical="center"/>
    </xf>
    <xf numFmtId="0" fontId="128" fillId="0" borderId="39" applyNumberFormat="0" applyFill="0" applyAlignment="0" applyProtection="0">
      <alignment vertical="center"/>
    </xf>
    <xf numFmtId="0" fontId="89" fillId="0" borderId="0">
      <alignment vertical="center"/>
    </xf>
    <xf numFmtId="191" fontId="0" fillId="0" borderId="0" applyFont="0" applyFill="0" applyBorder="0" applyAlignment="0" applyProtection="0">
      <alignment vertical="center"/>
    </xf>
    <xf numFmtId="4" fontId="0" fillId="0" borderId="0" applyFont="0" applyFill="0" applyBorder="0" applyAlignment="0" applyProtection="0">
      <alignment vertical="center"/>
    </xf>
    <xf numFmtId="41" fontId="0" fillId="0" borderId="0" applyFont="0" applyFill="0" applyBorder="0" applyAlignment="0" applyProtection="0">
      <alignment vertical="center"/>
    </xf>
    <xf numFmtId="192" fontId="0" fillId="0" borderId="0" applyFont="0" applyFill="0" applyBorder="0" applyAlignment="0" applyProtection="0">
      <alignment vertical="center"/>
    </xf>
    <xf numFmtId="0" fontId="129" fillId="62" borderId="0" applyNumberFormat="0" applyBorder="0" applyAlignment="0" applyProtection="0">
      <alignment vertical="center"/>
    </xf>
    <xf numFmtId="0" fontId="129" fillId="63" borderId="0" applyNumberFormat="0" applyBorder="0" applyAlignment="0" applyProtection="0">
      <alignment vertical="center"/>
    </xf>
    <xf numFmtId="0" fontId="129" fillId="64" borderId="0" applyNumberFormat="0" applyBorder="0" applyAlignment="0" applyProtection="0">
      <alignment vertical="center"/>
    </xf>
    <xf numFmtId="0" fontId="83" fillId="65" borderId="0" applyNumberFormat="0" applyBorder="0" applyAlignment="0" applyProtection="0">
      <alignment vertical="center"/>
    </xf>
    <xf numFmtId="0" fontId="83" fillId="66" borderId="0" applyNumberFormat="0" applyBorder="0" applyAlignment="0" applyProtection="0">
      <alignment vertical="center"/>
    </xf>
    <xf numFmtId="0" fontId="83" fillId="67" borderId="0" applyNumberFormat="0" applyBorder="0" applyAlignment="0" applyProtection="0">
      <alignment vertical="center"/>
    </xf>
    <xf numFmtId="0" fontId="83" fillId="49" borderId="0" applyNumberFormat="0" applyBorder="0" applyAlignment="0" applyProtection="0">
      <alignment vertical="center"/>
    </xf>
    <xf numFmtId="0" fontId="83" fillId="68" borderId="0" applyNumberFormat="0" applyBorder="0" applyAlignment="0" applyProtection="0">
      <alignment vertical="center"/>
    </xf>
    <xf numFmtId="0" fontId="83" fillId="69" borderId="0" applyNumberFormat="0" applyBorder="0" applyAlignment="0" applyProtection="0">
      <alignment vertical="center"/>
    </xf>
    <xf numFmtId="0" fontId="83" fillId="55" borderId="0" applyNumberFormat="0" applyBorder="0" applyAlignment="0" applyProtection="0">
      <alignment vertical="center"/>
    </xf>
    <xf numFmtId="0" fontId="83" fillId="70" borderId="0" applyNumberFormat="0" applyBorder="0" applyAlignment="0" applyProtection="0">
      <alignment vertical="center"/>
    </xf>
    <xf numFmtId="193" fontId="97" fillId="0" borderId="11" applyFill="0" applyProtection="0">
      <alignment horizontal="right" vertical="center"/>
    </xf>
    <xf numFmtId="0" fontId="97" fillId="0" borderId="4" applyNumberFormat="0" applyFill="0" applyProtection="0">
      <alignment horizontal="left" vertical="center"/>
    </xf>
    <xf numFmtId="0" fontId="130" fillId="44" borderId="0" applyNumberFormat="0" applyBorder="0" applyAlignment="0" applyProtection="0">
      <alignment vertical="center"/>
    </xf>
    <xf numFmtId="0" fontId="131" fillId="48" borderId="40" applyNumberFormat="0" applyAlignment="0" applyProtection="0">
      <alignment vertical="center"/>
    </xf>
    <xf numFmtId="0" fontId="132" fillId="43" borderId="37" applyNumberFormat="0" applyAlignment="0" applyProtection="0">
      <alignment vertical="center"/>
    </xf>
    <xf numFmtId="1" fontId="97" fillId="0" borderId="11" applyFill="0" applyProtection="0">
      <alignment horizontal="center" vertical="center"/>
    </xf>
    <xf numFmtId="0" fontId="133" fillId="0" borderId="0">
      <alignment vertical="center"/>
    </xf>
    <xf numFmtId="0" fontId="0" fillId="40" borderId="41" applyNumberFormat="0" applyFont="0" applyAlignment="0" applyProtection="0">
      <alignment vertical="center"/>
    </xf>
  </cellStyleXfs>
  <cellXfs count="539">
    <xf numFmtId="0" fontId="0" fillId="0" borderId="0" xfId="0" applyAlignment="1"/>
    <xf numFmtId="0" fontId="1" fillId="0" borderId="0" xfId="0" applyFont="1" applyFill="1" applyBorder="1" applyAlignment="1">
      <alignment vertical="center"/>
    </xf>
    <xf numFmtId="0" fontId="2" fillId="0" borderId="0" xfId="180" applyFont="1" applyFill="1" applyBorder="1" applyAlignment="1">
      <alignment horizontal="center" vertical="center"/>
    </xf>
    <xf numFmtId="0" fontId="3" fillId="0" borderId="1" xfId="180" applyFont="1" applyFill="1" applyBorder="1" applyAlignment="1">
      <alignment horizontal="center" vertical="center"/>
    </xf>
    <xf numFmtId="0" fontId="4" fillId="0" borderId="1" xfId="0" applyFont="1" applyFill="1" applyBorder="1" applyAlignment="1">
      <alignment horizontal="center" vertical="center"/>
    </xf>
    <xf numFmtId="0" fontId="5" fillId="0" borderId="1" xfId="180" applyFont="1" applyFill="1" applyBorder="1" applyAlignment="1">
      <alignment horizontal="center" vertical="center"/>
    </xf>
    <xf numFmtId="0" fontId="1" fillId="0" borderId="1" xfId="0" applyFont="1" applyFill="1" applyBorder="1" applyAlignment="1">
      <alignment horizontal="left" vertical="center" wrapText="1"/>
    </xf>
    <xf numFmtId="0" fontId="1" fillId="0" borderId="1" xfId="0" applyFont="1" applyFill="1" applyBorder="1" applyAlignment="1">
      <alignment vertical="center" wrapText="1"/>
    </xf>
    <xf numFmtId="0" fontId="6" fillId="0" borderId="1" xfId="0" applyFont="1" applyFill="1" applyBorder="1" applyAlignment="1">
      <alignment horizontal="center" vertical="center"/>
    </xf>
    <xf numFmtId="0" fontId="6" fillId="0" borderId="0" xfId="0" applyFont="1" applyFill="1" applyAlignment="1">
      <alignment horizontal="left" vertical="center"/>
    </xf>
    <xf numFmtId="0" fontId="7" fillId="0" borderId="0" xfId="175" applyFont="1" applyFill="1" applyBorder="1" applyAlignment="1">
      <alignment vertical="center"/>
    </xf>
    <xf numFmtId="0" fontId="8" fillId="0" borderId="0" xfId="119" applyFont="1" applyFill="1" applyBorder="1" applyAlignment="1" applyProtection="1">
      <alignment vertical="top"/>
      <protection locked="0"/>
    </xf>
    <xf numFmtId="0" fontId="9" fillId="0" borderId="0" xfId="175" applyFont="1" applyFill="1" applyBorder="1" applyAlignment="1">
      <alignment vertical="center"/>
    </xf>
    <xf numFmtId="0" fontId="10" fillId="0" borderId="0" xfId="175" applyNumberFormat="1" applyFont="1" applyFill="1" applyBorder="1" applyAlignment="1" applyProtection="1">
      <alignment horizontal="center" vertical="center"/>
    </xf>
    <xf numFmtId="0" fontId="0" fillId="0" borderId="0" xfId="175" applyNumberFormat="1" applyFont="1" applyFill="1" applyBorder="1" applyAlignment="1" applyProtection="1">
      <alignment horizontal="left" vertical="center"/>
    </xf>
    <xf numFmtId="0" fontId="11" fillId="0" borderId="1" xfId="170" applyFont="1" applyFill="1" applyBorder="1" applyAlignment="1">
      <alignment horizontal="center" vertical="center" wrapText="1"/>
    </xf>
    <xf numFmtId="0" fontId="12" fillId="0" borderId="1" xfId="170" applyFont="1" applyFill="1" applyBorder="1" applyAlignment="1">
      <alignment horizontal="center" vertical="center" wrapText="1"/>
    </xf>
    <xf numFmtId="0" fontId="12" fillId="2" borderId="1" xfId="170" applyFont="1" applyFill="1" applyBorder="1" applyAlignment="1">
      <alignment horizontal="left" vertical="center" wrapText="1" indent="1"/>
    </xf>
    <xf numFmtId="0" fontId="12" fillId="2" borderId="1" xfId="170" applyFont="1" applyFill="1" applyBorder="1" applyAlignment="1">
      <alignment horizontal="center" vertical="center" wrapText="1"/>
    </xf>
    <xf numFmtId="0" fontId="12" fillId="0" borderId="2" xfId="170" applyFont="1" applyFill="1" applyBorder="1" applyAlignment="1">
      <alignment horizontal="center" vertical="center" wrapText="1"/>
    </xf>
    <xf numFmtId="0" fontId="12" fillId="0" borderId="1" xfId="170" applyFont="1" applyFill="1" applyBorder="1" applyAlignment="1">
      <alignment horizontal="left" vertical="center" wrapText="1" indent="1"/>
    </xf>
    <xf numFmtId="0" fontId="12" fillId="0" borderId="3" xfId="170" applyFont="1" applyFill="1" applyBorder="1" applyAlignment="1">
      <alignment horizontal="center" vertical="center" wrapText="1"/>
    </xf>
    <xf numFmtId="0" fontId="12" fillId="0" borderId="4" xfId="170" applyFont="1" applyFill="1" applyBorder="1" applyAlignment="1">
      <alignment horizontal="center" vertical="center" wrapText="1"/>
    </xf>
    <xf numFmtId="0" fontId="13" fillId="2" borderId="5" xfId="119" applyFont="1" applyFill="1" applyBorder="1" applyAlignment="1" applyProtection="1">
      <alignment horizontal="left" vertical="center" wrapText="1"/>
    </xf>
    <xf numFmtId="0" fontId="14" fillId="2" borderId="5" xfId="119" applyFont="1" applyFill="1" applyBorder="1" applyAlignment="1" applyProtection="1">
      <alignment vertical="center"/>
    </xf>
    <xf numFmtId="0" fontId="14" fillId="2" borderId="5" xfId="119" applyFont="1" applyFill="1" applyBorder="1" applyAlignment="1" applyProtection="1">
      <alignment vertical="top"/>
      <protection locked="0"/>
    </xf>
    <xf numFmtId="0" fontId="15" fillId="0" borderId="0" xfId="0" applyFont="1" applyFill="1" applyBorder="1" applyAlignment="1">
      <alignment vertical="center"/>
    </xf>
    <xf numFmtId="0" fontId="16" fillId="0" borderId="0" xfId="0" applyFont="1" applyFill="1" applyBorder="1" applyAlignment="1">
      <alignment horizontal="center" vertical="center"/>
    </xf>
    <xf numFmtId="0" fontId="17" fillId="0" borderId="0" xfId="0" applyFont="1" applyFill="1" applyBorder="1" applyAlignment="1">
      <alignment horizontal="center" vertical="center"/>
    </xf>
    <xf numFmtId="0" fontId="18" fillId="0" borderId="0" xfId="0" applyFont="1" applyFill="1" applyBorder="1" applyAlignment="1">
      <alignment horizontal="right" vertical="center"/>
    </xf>
    <xf numFmtId="0" fontId="19" fillId="0" borderId="6" xfId="180" applyFont="1" applyFill="1" applyBorder="1" applyAlignment="1">
      <alignment horizontal="left" vertical="center" wrapText="1"/>
    </xf>
    <xf numFmtId="0" fontId="19" fillId="0" borderId="7" xfId="180" applyFont="1" applyFill="1" applyBorder="1" applyAlignment="1">
      <alignment horizontal="left" vertical="center"/>
    </xf>
    <xf numFmtId="0" fontId="19" fillId="0" borderId="8" xfId="180" applyFont="1" applyFill="1" applyBorder="1" applyAlignment="1">
      <alignment horizontal="left" vertical="center"/>
    </xf>
    <xf numFmtId="0" fontId="19" fillId="0" borderId="9" xfId="180" applyFont="1" applyFill="1" applyBorder="1" applyAlignment="1">
      <alignment horizontal="left" vertical="center"/>
    </xf>
    <xf numFmtId="0" fontId="19" fillId="0" borderId="10" xfId="180" applyFont="1" applyFill="1" applyBorder="1" applyAlignment="1">
      <alignment horizontal="left" vertical="center"/>
    </xf>
    <xf numFmtId="0" fontId="19" fillId="0" borderId="11" xfId="180" applyFont="1" applyFill="1" applyBorder="1" applyAlignment="1">
      <alignment horizontal="left" vertical="center"/>
    </xf>
    <xf numFmtId="0" fontId="20" fillId="0" borderId="0" xfId="0" applyFont="1" applyFill="1" applyBorder="1" applyAlignment="1">
      <alignment vertical="center"/>
    </xf>
    <xf numFmtId="0" fontId="21" fillId="0" borderId="0" xfId="0" applyFont="1" applyFill="1" applyBorder="1" applyAlignment="1">
      <alignment vertical="center"/>
    </xf>
    <xf numFmtId="0" fontId="2" fillId="0" borderId="0" xfId="0" applyFont="1" applyFill="1" applyBorder="1" applyAlignment="1">
      <alignment horizontal="center" vertical="center"/>
    </xf>
    <xf numFmtId="0" fontId="22" fillId="0" borderId="0" xfId="0" applyFont="1" applyFill="1" applyBorder="1" applyAlignment="1">
      <alignment horizontal="right" vertical="center"/>
    </xf>
    <xf numFmtId="0" fontId="23" fillId="0" borderId="1" xfId="0" applyFont="1" applyFill="1" applyBorder="1" applyAlignment="1">
      <alignment horizontal="center" vertical="center"/>
    </xf>
    <xf numFmtId="0" fontId="23" fillId="0" borderId="1" xfId="0" applyFont="1" applyFill="1" applyBorder="1" applyAlignment="1">
      <alignment horizontal="center" vertical="center" wrapText="1"/>
    </xf>
    <xf numFmtId="0" fontId="22" fillId="0" borderId="1" xfId="0" applyFont="1" applyFill="1" applyBorder="1" applyAlignment="1">
      <alignment horizontal="center" vertical="center"/>
    </xf>
    <xf numFmtId="0" fontId="22" fillId="0" borderId="1" xfId="0" applyFont="1" applyFill="1" applyBorder="1" applyAlignment="1">
      <alignment horizontal="center" vertical="center" wrapText="1"/>
    </xf>
    <xf numFmtId="194" fontId="22" fillId="0" borderId="1" xfId="0" applyNumberFormat="1" applyFont="1" applyFill="1" applyBorder="1" applyAlignment="1">
      <alignment horizontal="left" vertical="center" wrapText="1"/>
    </xf>
    <xf numFmtId="194" fontId="22" fillId="0" borderId="1" xfId="0" applyNumberFormat="1" applyFont="1" applyFill="1" applyBorder="1" applyAlignment="1">
      <alignment horizontal="center" vertical="center" wrapText="1"/>
    </xf>
    <xf numFmtId="0" fontId="24" fillId="0" borderId="0" xfId="0" applyFont="1" applyFill="1" applyBorder="1" applyAlignment="1">
      <alignment horizontal="left" vertical="center" wrapText="1"/>
    </xf>
    <xf numFmtId="195" fontId="15" fillId="0" borderId="0" xfId="0" applyNumberFormat="1" applyFont="1" applyFill="1" applyBorder="1" applyAlignment="1">
      <alignment vertical="center"/>
    </xf>
    <xf numFmtId="195" fontId="2" fillId="0" borderId="0" xfId="0" applyNumberFormat="1" applyFont="1" applyFill="1" applyBorder="1" applyAlignment="1">
      <alignment horizontal="center" vertical="center"/>
    </xf>
    <xf numFmtId="0" fontId="22" fillId="0" borderId="0" xfId="0" applyFont="1" applyFill="1" applyBorder="1" applyAlignment="1">
      <alignment horizontal="right" vertical="center" wrapText="1"/>
    </xf>
    <xf numFmtId="195" fontId="22" fillId="0" borderId="0" xfId="0" applyNumberFormat="1" applyFont="1" applyFill="1" applyBorder="1" applyAlignment="1">
      <alignment horizontal="right" vertical="center" wrapText="1"/>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195" fontId="3" fillId="0" borderId="1" xfId="0" applyNumberFormat="1" applyFont="1" applyFill="1" applyBorder="1" applyAlignment="1">
      <alignment horizontal="center" vertical="center" wrapText="1"/>
    </xf>
    <xf numFmtId="0" fontId="3" fillId="0" borderId="1" xfId="0" applyFont="1" applyFill="1" applyBorder="1" applyAlignment="1">
      <alignment vertical="center"/>
    </xf>
    <xf numFmtId="0" fontId="25" fillId="0" borderId="1" xfId="0" applyFont="1" applyFill="1" applyBorder="1" applyAlignment="1">
      <alignment horizontal="center" vertical="center" wrapText="1"/>
    </xf>
    <xf numFmtId="196" fontId="25" fillId="0" borderId="1" xfId="0" applyNumberFormat="1" applyFont="1" applyFill="1" applyBorder="1" applyAlignment="1">
      <alignment horizontal="center" vertical="center" wrapText="1"/>
    </xf>
    <xf numFmtId="196" fontId="25" fillId="0" borderId="1" xfId="0" applyNumberFormat="1" applyFont="1" applyFill="1" applyBorder="1" applyAlignment="1">
      <alignment horizontal="right" vertical="center" wrapText="1"/>
    </xf>
    <xf numFmtId="0" fontId="25" fillId="0" borderId="1" xfId="0" applyFont="1" applyFill="1" applyBorder="1" applyAlignment="1">
      <alignment horizontal="left" vertical="center"/>
    </xf>
    <xf numFmtId="0" fontId="3" fillId="0" borderId="1" xfId="0" applyFont="1" applyFill="1" applyBorder="1" applyAlignment="1">
      <alignment horizontal="left" vertical="center"/>
    </xf>
    <xf numFmtId="0" fontId="5" fillId="0" borderId="0" xfId="0" applyFont="1" applyFill="1" applyBorder="1" applyAlignment="1">
      <alignment horizontal="left" vertical="center" wrapText="1"/>
    </xf>
    <xf numFmtId="195" fontId="5" fillId="0" borderId="0" xfId="0" applyNumberFormat="1" applyFont="1" applyFill="1" applyBorder="1" applyAlignment="1">
      <alignment horizontal="left" vertical="center" wrapText="1"/>
    </xf>
    <xf numFmtId="0" fontId="2" fillId="0" borderId="0"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25" fillId="0" borderId="1" xfId="0" applyFont="1" applyFill="1" applyBorder="1" applyAlignment="1">
      <alignment horizontal="left" vertical="center" wrapText="1"/>
    </xf>
    <xf numFmtId="0" fontId="5" fillId="0" borderId="0" xfId="0" applyFont="1" applyFill="1" applyBorder="1" applyAlignment="1">
      <alignment vertical="center" wrapText="1"/>
    </xf>
    <xf numFmtId="0" fontId="22" fillId="0" borderId="0" xfId="0" applyFont="1" applyFill="1" applyBorder="1" applyAlignment="1">
      <alignment vertical="center" wrapText="1"/>
    </xf>
    <xf numFmtId="0" fontId="25" fillId="0" borderId="1" xfId="0" applyFont="1" applyFill="1" applyBorder="1" applyAlignment="1">
      <alignment vertical="center" wrapText="1"/>
    </xf>
    <xf numFmtId="196" fontId="14" fillId="0" borderId="1" xfId="0" applyNumberFormat="1" applyFont="1" applyFill="1" applyBorder="1" applyAlignment="1">
      <alignment horizontal="center" vertical="center" wrapText="1"/>
    </xf>
    <xf numFmtId="0" fontId="26" fillId="0" borderId="0" xfId="0" applyFont="1" applyFill="1" applyBorder="1" applyAlignment="1">
      <alignment vertical="center" wrapText="1"/>
    </xf>
    <xf numFmtId="0" fontId="24" fillId="0" borderId="0" xfId="0" applyFont="1" applyFill="1" applyBorder="1" applyAlignment="1">
      <alignment vertical="center" wrapText="1"/>
    </xf>
    <xf numFmtId="0" fontId="12" fillId="0" borderId="0" xfId="0" applyFont="1" applyFill="1" applyBorder="1" applyAlignment="1">
      <alignment vertical="center"/>
    </xf>
    <xf numFmtId="0" fontId="27" fillId="0" borderId="0" xfId="0" applyFont="1" applyFill="1" applyBorder="1" applyAlignment="1">
      <alignment vertical="center"/>
    </xf>
    <xf numFmtId="0" fontId="15" fillId="0" borderId="0" xfId="0" applyFont="1" applyFill="1" applyBorder="1" applyAlignment="1">
      <alignment horizontal="center" vertical="center"/>
    </xf>
    <xf numFmtId="0" fontId="26" fillId="0" borderId="0"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28" fillId="0" borderId="1" xfId="0" applyFont="1" applyFill="1" applyBorder="1" applyAlignment="1">
      <alignment horizontal="center" vertical="center" wrapText="1"/>
    </xf>
    <xf numFmtId="0" fontId="14" fillId="0" borderId="1" xfId="0" applyFont="1" applyFill="1" applyBorder="1" applyAlignment="1">
      <alignment vertical="center" wrapText="1"/>
    </xf>
    <xf numFmtId="0" fontId="14" fillId="0" borderId="1" xfId="0" applyFont="1" applyFill="1" applyBorder="1" applyAlignment="1">
      <alignment horizontal="left" vertical="center" wrapText="1"/>
    </xf>
    <xf numFmtId="0" fontId="29" fillId="0" borderId="0" xfId="0" applyFont="1" applyFill="1" applyBorder="1" applyAlignment="1">
      <alignment horizontal="left" vertical="center" wrapText="1"/>
    </xf>
    <xf numFmtId="0" fontId="29" fillId="0" borderId="0" xfId="0" applyFont="1" applyFill="1" applyBorder="1" applyAlignment="1">
      <alignment horizontal="center" vertical="center" wrapText="1"/>
    </xf>
    <xf numFmtId="0" fontId="29" fillId="0" borderId="0" xfId="0" applyFont="1" applyFill="1" applyBorder="1" applyAlignment="1">
      <alignment vertical="center" wrapText="1"/>
    </xf>
    <xf numFmtId="0" fontId="2" fillId="0" borderId="0" xfId="0" applyFont="1" applyFill="1" applyAlignment="1">
      <alignment horizontal="center" vertical="center" wrapText="1"/>
    </xf>
    <xf numFmtId="0" fontId="28" fillId="0" borderId="12" xfId="0" applyFont="1" applyFill="1" applyBorder="1" applyAlignment="1">
      <alignment horizontal="center" vertical="center" wrapText="1"/>
    </xf>
    <xf numFmtId="0" fontId="28" fillId="0" borderId="13" xfId="0" applyFont="1" applyFill="1" applyBorder="1" applyAlignment="1">
      <alignment horizontal="center" vertical="center" wrapText="1"/>
    </xf>
    <xf numFmtId="0" fontId="28" fillId="0" borderId="14" xfId="0" applyFont="1" applyFill="1" applyBorder="1" applyAlignment="1">
      <alignment horizontal="center" vertical="center" wrapText="1"/>
    </xf>
    <xf numFmtId="0" fontId="28" fillId="0" borderId="1" xfId="0" applyFont="1" applyFill="1" applyBorder="1" applyAlignment="1">
      <alignment vertical="center" wrapText="1"/>
    </xf>
    <xf numFmtId="0" fontId="29" fillId="0" borderId="0" xfId="156" applyAlignment="1"/>
    <xf numFmtId="0" fontId="29" fillId="0" borderId="0" xfId="156" applyAlignment="1">
      <alignment horizontal="right" vertical="center"/>
    </xf>
    <xf numFmtId="0" fontId="16" fillId="0" borderId="0" xfId="156" applyNumberFormat="1" applyFont="1" applyFill="1" applyAlignment="1" applyProtection="1">
      <alignment horizontal="center" vertical="center" wrapText="1"/>
    </xf>
    <xf numFmtId="0" fontId="16" fillId="0" borderId="0" xfId="156" applyNumberFormat="1" applyFont="1" applyFill="1" applyAlignment="1" applyProtection="1">
      <alignment horizontal="right" vertical="center" wrapText="1"/>
    </xf>
    <xf numFmtId="0" fontId="12" fillId="0" borderId="0" xfId="164" applyFont="1" applyAlignment="1" applyProtection="1">
      <alignment horizontal="left" vertical="center"/>
    </xf>
    <xf numFmtId="197" fontId="30" fillId="0" borderId="0" xfId="164" applyNumberFormat="1" applyFont="1" applyAlignment="1">
      <alignment horizontal="right" vertical="center"/>
    </xf>
    <xf numFmtId="2" fontId="31" fillId="0" borderId="6" xfId="163" applyNumberFormat="1" applyFont="1" applyFill="1" applyBorder="1" applyAlignment="1" applyProtection="1">
      <alignment vertical="center" wrapText="1"/>
    </xf>
    <xf numFmtId="2" fontId="31" fillId="0" borderId="7" xfId="163" applyNumberFormat="1" applyFont="1" applyFill="1" applyBorder="1" applyAlignment="1" applyProtection="1">
      <alignment vertical="center" wrapText="1"/>
    </xf>
    <xf numFmtId="2" fontId="31" fillId="0" borderId="8" xfId="163" applyNumberFormat="1" applyFont="1" applyFill="1" applyBorder="1" applyAlignment="1" applyProtection="1">
      <alignment vertical="center" wrapText="1"/>
    </xf>
    <xf numFmtId="2" fontId="31" fillId="0" borderId="9" xfId="163" applyNumberFormat="1" applyFont="1" applyFill="1" applyBorder="1" applyAlignment="1" applyProtection="1">
      <alignment vertical="center" wrapText="1"/>
    </xf>
    <xf numFmtId="2" fontId="31" fillId="0" borderId="10" xfId="163" applyNumberFormat="1" applyFont="1" applyFill="1" applyBorder="1" applyAlignment="1" applyProtection="1">
      <alignment vertical="center" wrapText="1"/>
    </xf>
    <xf numFmtId="2" fontId="31" fillId="0" borderId="11" xfId="163" applyNumberFormat="1" applyFont="1" applyFill="1" applyBorder="1" applyAlignment="1" applyProtection="1">
      <alignment vertical="center" wrapText="1"/>
    </xf>
    <xf numFmtId="0" fontId="29" fillId="0" borderId="0" xfId="161" applyFont="1" applyFill="1" applyAlignment="1"/>
    <xf numFmtId="0" fontId="2" fillId="0" borderId="0" xfId="156" applyNumberFormat="1" applyFont="1" applyFill="1" applyAlignment="1" applyProtection="1">
      <alignment horizontal="center" vertical="center" wrapText="1"/>
    </xf>
    <xf numFmtId="0" fontId="2" fillId="0" borderId="0" xfId="156" applyNumberFormat="1" applyFont="1" applyFill="1" applyAlignment="1" applyProtection="1">
      <alignment horizontal="right" vertical="center" wrapText="1"/>
    </xf>
    <xf numFmtId="0" fontId="30" fillId="0" borderId="0" xfId="164" applyFont="1" applyAlignment="1">
      <alignment horizontal="right" vertical="center"/>
    </xf>
    <xf numFmtId="198" fontId="30" fillId="0" borderId="0" xfId="164" applyNumberFormat="1" applyFont="1" applyFill="1" applyBorder="1" applyAlignment="1" applyProtection="1">
      <alignment horizontal="right" vertical="center"/>
    </xf>
    <xf numFmtId="2" fontId="28" fillId="0" borderId="1" xfId="163" applyNumberFormat="1" applyFont="1" applyFill="1" applyBorder="1" applyAlignment="1" applyProtection="1">
      <alignment horizontal="center" vertical="center" wrapText="1"/>
    </xf>
    <xf numFmtId="199" fontId="28" fillId="0" borderId="1" xfId="181" applyNumberFormat="1" applyFont="1" applyBorder="1" applyAlignment="1">
      <alignment horizontal="center" vertical="center" wrapText="1"/>
    </xf>
    <xf numFmtId="0" fontId="29" fillId="0" borderId="0" xfId="157" applyAlignment="1">
      <alignment horizontal="center" vertical="center"/>
    </xf>
    <xf numFmtId="49" fontId="28" fillId="0" borderId="1" xfId="165" applyNumberFormat="1" applyFont="1" applyFill="1" applyBorder="1" applyAlignment="1" applyProtection="1">
      <alignment horizontal="left" vertical="center" wrapText="1"/>
    </xf>
    <xf numFmtId="196" fontId="28" fillId="0" borderId="1" xfId="1" applyNumberFormat="1" applyFont="1" applyFill="1" applyBorder="1" applyAlignment="1">
      <alignment horizontal="right" vertical="center" wrapText="1"/>
    </xf>
    <xf numFmtId="200" fontId="28" fillId="0" borderId="1" xfId="3" applyNumberFormat="1" applyFont="1" applyFill="1" applyBorder="1" applyAlignment="1">
      <alignment horizontal="right" vertical="center" wrapText="1"/>
    </xf>
    <xf numFmtId="0" fontId="32" fillId="0" borderId="0" xfId="180" applyFont="1" applyFill="1" applyAlignment="1">
      <alignment horizontal="center" vertical="center"/>
    </xf>
    <xf numFmtId="49" fontId="14" fillId="0" borderId="1" xfId="165" applyNumberFormat="1" applyFont="1" applyFill="1" applyBorder="1" applyAlignment="1" applyProtection="1">
      <alignment horizontal="left" vertical="center" wrapText="1"/>
    </xf>
    <xf numFmtId="196" fontId="14" fillId="0" borderId="1" xfId="1" applyNumberFormat="1" applyFont="1" applyFill="1" applyBorder="1" applyAlignment="1">
      <alignment horizontal="right" vertical="center" wrapText="1"/>
    </xf>
    <xf numFmtId="200" fontId="14" fillId="0" borderId="1" xfId="3" applyNumberFormat="1" applyFont="1" applyFill="1" applyBorder="1" applyAlignment="1">
      <alignment horizontal="right" vertical="center" wrapText="1"/>
    </xf>
    <xf numFmtId="196" fontId="14" fillId="0" borderId="1" xfId="1" applyNumberFormat="1" applyFont="1" applyFill="1" applyBorder="1" applyAlignment="1" applyProtection="1">
      <alignment horizontal="right" vertical="center" wrapText="1"/>
    </xf>
    <xf numFmtId="49" fontId="28" fillId="0" borderId="1" xfId="158" applyNumberFormat="1" applyFont="1" applyFill="1" applyBorder="1" applyAlignment="1" applyProtection="1">
      <alignment horizontal="distributed" vertical="center" wrapText="1"/>
    </xf>
    <xf numFmtId="0" fontId="29" fillId="0" borderId="0" xfId="157" applyAlignment="1"/>
    <xf numFmtId="0" fontId="2" fillId="0" borderId="0" xfId="157" applyNumberFormat="1" applyFont="1" applyFill="1" applyAlignment="1" applyProtection="1">
      <alignment horizontal="center" vertical="center" wrapText="1"/>
    </xf>
    <xf numFmtId="0" fontId="14" fillId="0" borderId="0" xfId="157" applyFont="1" applyFill="1" applyAlignment="1" applyProtection="1">
      <alignment horizontal="left" vertical="center"/>
    </xf>
    <xf numFmtId="197" fontId="14" fillId="0" borderId="0" xfId="157" applyNumberFormat="1" applyFont="1" applyFill="1" applyAlignment="1" applyProtection="1">
      <alignment horizontal="right"/>
    </xf>
    <xf numFmtId="0" fontId="33" fillId="0" borderId="0" xfId="157" applyFont="1" applyFill="1" applyAlignment="1">
      <alignment vertical="center"/>
    </xf>
    <xf numFmtId="0" fontId="14" fillId="0" borderId="0" xfId="157" applyFont="1" applyFill="1" applyAlignment="1">
      <alignment horizontal="right" vertical="center"/>
    </xf>
    <xf numFmtId="0" fontId="28" fillId="0" borderId="1" xfId="160" applyNumberFormat="1" applyFont="1" applyFill="1" applyBorder="1" applyAlignment="1" applyProtection="1">
      <alignment horizontal="center" vertical="center"/>
    </xf>
    <xf numFmtId="199" fontId="28" fillId="0" borderId="1" xfId="181" applyNumberFormat="1" applyFont="1" applyFill="1" applyBorder="1" applyAlignment="1" applyProtection="1">
      <alignment horizontal="center" vertical="center" wrapText="1"/>
    </xf>
    <xf numFmtId="199" fontId="28" fillId="0" borderId="1" xfId="181" applyNumberFormat="1" applyFont="1" applyFill="1" applyBorder="1" applyAlignment="1">
      <alignment horizontal="center" vertical="center" wrapText="1"/>
    </xf>
    <xf numFmtId="0" fontId="29" fillId="0" borderId="0" xfId="161" applyFont="1" applyFill="1" applyAlignment="1">
      <alignment vertical="center"/>
    </xf>
    <xf numFmtId="49" fontId="28" fillId="0" borderId="1" xfId="162" applyNumberFormat="1" applyFont="1" applyFill="1" applyBorder="1" applyAlignment="1" applyProtection="1">
      <alignment vertical="center" wrapText="1"/>
    </xf>
    <xf numFmtId="196" fontId="28" fillId="0" borderId="1" xfId="173" applyNumberFormat="1" applyFont="1" applyFill="1" applyBorder="1" applyAlignment="1">
      <alignment horizontal="right" vertical="center" wrapText="1"/>
    </xf>
    <xf numFmtId="0" fontId="32" fillId="0" borderId="0" xfId="180" applyFont="1" applyFill="1" applyAlignment="1">
      <alignment vertical="center"/>
    </xf>
    <xf numFmtId="49" fontId="14" fillId="0" borderId="1" xfId="162" applyNumberFormat="1" applyFont="1" applyFill="1" applyBorder="1" applyAlignment="1" applyProtection="1">
      <alignment vertical="center" wrapText="1"/>
    </xf>
    <xf numFmtId="196" fontId="14" fillId="0" borderId="1" xfId="173" applyNumberFormat="1" applyFont="1" applyFill="1" applyBorder="1" applyAlignment="1">
      <alignment horizontal="right" vertical="center" wrapText="1"/>
    </xf>
    <xf numFmtId="49" fontId="14" fillId="0" borderId="1" xfId="162" applyNumberFormat="1" applyFont="1" applyFill="1" applyBorder="1" applyAlignment="1" applyProtection="1">
      <alignment vertical="center"/>
    </xf>
    <xf numFmtId="49" fontId="12" fillId="0" borderId="1" xfId="158" applyNumberFormat="1" applyFont="1" applyFill="1" applyBorder="1" applyAlignment="1">
      <alignment horizontal="left" vertical="center" wrapText="1"/>
    </xf>
    <xf numFmtId="0" fontId="29" fillId="0" borderId="0" xfId="161" applyAlignment="1"/>
    <xf numFmtId="0" fontId="16" fillId="0" borderId="0" xfId="161" applyNumberFormat="1" applyFont="1" applyFill="1" applyAlignment="1" applyProtection="1">
      <alignment horizontal="center" vertical="center" wrapText="1"/>
    </xf>
    <xf numFmtId="0" fontId="12" fillId="0" borderId="0" xfId="166" applyFont="1" applyAlignment="1" applyProtection="1">
      <alignment horizontal="left" vertical="center"/>
    </xf>
    <xf numFmtId="0" fontId="30" fillId="0" borderId="0" xfId="166" applyFont="1" applyAlignment="1"/>
    <xf numFmtId="201" fontId="30" fillId="0" borderId="0" xfId="166" applyNumberFormat="1" applyFont="1" applyAlignment="1"/>
    <xf numFmtId="198" fontId="25" fillId="0" borderId="0" xfId="166" applyNumberFormat="1" applyFont="1" applyFill="1" applyBorder="1" applyAlignment="1" applyProtection="1">
      <alignment horizontal="right" vertical="center"/>
    </xf>
    <xf numFmtId="0" fontId="29" fillId="0" borderId="0" xfId="161" applyAlignment="1">
      <alignment horizontal="center" vertical="center"/>
    </xf>
    <xf numFmtId="0" fontId="29" fillId="0" borderId="0" xfId="161" applyAlignment="1">
      <alignment vertical="center"/>
    </xf>
    <xf numFmtId="0" fontId="14" fillId="0" borderId="0" xfId="161" applyFont="1" applyFill="1" applyAlignment="1" applyProtection="1">
      <alignment horizontal="left" vertical="center"/>
    </xf>
    <xf numFmtId="4" fontId="14" fillId="0" borderId="0" xfId="161" applyNumberFormat="1" applyFont="1" applyFill="1" applyAlignment="1" applyProtection="1">
      <alignment horizontal="right" vertical="center"/>
    </xf>
    <xf numFmtId="201" fontId="33" fillId="0" borderId="0" xfId="161" applyNumberFormat="1" applyFont="1" applyFill="1" applyAlignment="1">
      <alignment vertical="center"/>
    </xf>
    <xf numFmtId="0" fontId="14" fillId="0" borderId="0" xfId="161" applyFont="1" applyFill="1" applyAlignment="1">
      <alignment horizontal="right" vertical="center"/>
    </xf>
    <xf numFmtId="0" fontId="29" fillId="0" borderId="0" xfId="181">
      <alignment vertical="center"/>
    </xf>
    <xf numFmtId="0" fontId="7" fillId="0" borderId="0" xfId="181" applyFont="1" applyAlignment="1">
      <alignment horizontal="center" vertical="center" wrapText="1"/>
    </xf>
    <xf numFmtId="0" fontId="29" fillId="0" borderId="0" xfId="181" applyFill="1">
      <alignment vertical="center"/>
    </xf>
    <xf numFmtId="0" fontId="1" fillId="0" borderId="0" xfId="0" applyFont="1" applyFill="1" applyAlignment="1">
      <alignment vertical="center"/>
    </xf>
    <xf numFmtId="0" fontId="34" fillId="0" borderId="0" xfId="168" applyFont="1" applyAlignment="1">
      <alignment horizontal="center" vertical="center" shrinkToFit="1"/>
    </xf>
    <xf numFmtId="0" fontId="35" fillId="0" borderId="0" xfId="168" applyFont="1" applyAlignment="1">
      <alignment horizontal="center" vertical="center" shrinkToFit="1"/>
    </xf>
    <xf numFmtId="0" fontId="12" fillId="0" borderId="0" xfId="168" applyFont="1" applyBorder="1" applyAlignment="1">
      <alignment horizontal="left" vertical="center" wrapText="1"/>
    </xf>
    <xf numFmtId="0" fontId="12" fillId="0" borderId="0" xfId="0" applyFont="1" applyFill="1" applyAlignment="1">
      <alignment horizontal="right"/>
    </xf>
    <xf numFmtId="0" fontId="36" fillId="0" borderId="6" xfId="183" applyFont="1" applyBorder="1" applyAlignment="1">
      <alignment horizontal="left" vertical="center" wrapText="1"/>
    </xf>
    <xf numFmtId="0" fontId="36" fillId="0" borderId="7" xfId="183" applyFont="1" applyBorder="1" applyAlignment="1">
      <alignment horizontal="left" vertical="center"/>
    </xf>
    <xf numFmtId="0" fontId="36" fillId="0" borderId="8" xfId="183" applyFont="1" applyBorder="1" applyAlignment="1">
      <alignment horizontal="left" vertical="center"/>
    </xf>
    <xf numFmtId="0" fontId="36" fillId="0" borderId="9" xfId="183" applyFont="1" applyBorder="1" applyAlignment="1">
      <alignment horizontal="left" vertical="center"/>
    </xf>
    <xf numFmtId="0" fontId="36" fillId="0" borderId="10" xfId="183" applyFont="1" applyBorder="1" applyAlignment="1">
      <alignment horizontal="left" vertical="center"/>
    </xf>
    <xf numFmtId="0" fontId="36" fillId="0" borderId="11" xfId="183" applyFont="1" applyBorder="1" applyAlignment="1">
      <alignment horizontal="left" vertical="center"/>
    </xf>
    <xf numFmtId="0" fontId="37" fillId="0" borderId="0" xfId="168" applyFont="1" applyAlignment="1">
      <alignment horizontal="center" vertical="center" shrinkToFit="1"/>
    </xf>
    <xf numFmtId="0" fontId="10" fillId="0" borderId="0" xfId="168" applyFont="1" applyAlignment="1">
      <alignment horizontal="center" vertical="center" shrinkToFit="1"/>
    </xf>
    <xf numFmtId="0" fontId="28" fillId="0" borderId="1" xfId="183" applyFont="1" applyBorder="1" applyAlignment="1">
      <alignment horizontal="center" vertical="center"/>
    </xf>
    <xf numFmtId="0" fontId="14" fillId="0" borderId="1" xfId="172" applyFont="1" applyFill="1" applyBorder="1" applyAlignment="1">
      <alignment horizontal="center" vertical="center" wrapText="1"/>
    </xf>
    <xf numFmtId="196" fontId="14" fillId="0" borderId="1" xfId="1" applyNumberFormat="1" applyFont="1" applyBorder="1" applyAlignment="1">
      <alignment horizontal="center" vertical="center" wrapText="1"/>
    </xf>
    <xf numFmtId="0" fontId="38" fillId="0" borderId="1" xfId="172" applyFont="1" applyFill="1" applyBorder="1" applyAlignment="1">
      <alignment horizontal="center" vertical="center" wrapText="1"/>
    </xf>
    <xf numFmtId="0" fontId="11" fillId="0" borderId="1" xfId="0" applyFont="1" applyFill="1" applyBorder="1" applyAlignment="1">
      <alignment horizontal="center" vertical="center"/>
    </xf>
    <xf numFmtId="0" fontId="39" fillId="0" borderId="1" xfId="181" applyFont="1" applyFill="1" applyBorder="1" applyAlignment="1">
      <alignment horizontal="center" vertical="center"/>
    </xf>
    <xf numFmtId="0" fontId="12" fillId="0" borderId="1" xfId="0" applyFont="1" applyBorder="1" applyAlignment="1">
      <alignment horizontal="center" vertical="center"/>
    </xf>
    <xf numFmtId="0" fontId="0" fillId="0" borderId="0" xfId="0" applyFill="1" applyAlignment="1"/>
    <xf numFmtId="0" fontId="10" fillId="0" borderId="0" xfId="167" applyFont="1" applyFill="1" applyAlignment="1">
      <alignment horizontal="center" vertical="center" shrinkToFit="1"/>
    </xf>
    <xf numFmtId="0" fontId="12" fillId="0" borderId="0" xfId="167" applyFont="1" applyFill="1" applyAlignment="1">
      <alignment horizontal="left" vertical="center" wrapText="1"/>
    </xf>
    <xf numFmtId="199" fontId="14" fillId="0" borderId="0" xfId="182" applyNumberFormat="1" applyFont="1" applyFill="1" applyBorder="1" applyAlignment="1">
      <alignment horizontal="right" vertical="center"/>
    </xf>
    <xf numFmtId="0" fontId="28" fillId="0" borderId="1" xfId="182" applyFont="1" applyFill="1" applyBorder="1" applyAlignment="1">
      <alignment horizontal="center" vertical="center"/>
    </xf>
    <xf numFmtId="49" fontId="28" fillId="0" borderId="1" xfId="0" applyNumberFormat="1" applyFont="1" applyFill="1" applyBorder="1" applyAlignment="1" applyProtection="1">
      <alignment vertical="center" wrapText="1"/>
    </xf>
    <xf numFmtId="196" fontId="28" fillId="0" borderId="1" xfId="181" applyNumberFormat="1" applyFont="1" applyFill="1" applyBorder="1" applyAlignment="1">
      <alignment horizontal="right" vertical="center" wrapText="1"/>
    </xf>
    <xf numFmtId="0" fontId="0" fillId="0" borderId="0" xfId="0" applyNumberFormat="1" applyFill="1" applyAlignment="1"/>
    <xf numFmtId="49" fontId="14" fillId="0" borderId="1" xfId="0" applyNumberFormat="1" applyFont="1" applyFill="1" applyBorder="1" applyAlignment="1" applyProtection="1">
      <alignment horizontal="left" vertical="center" wrapText="1" indent="1"/>
    </xf>
    <xf numFmtId="196" fontId="14" fillId="0" borderId="1" xfId="181" applyNumberFormat="1" applyFont="1" applyFill="1" applyBorder="1" applyAlignment="1">
      <alignment horizontal="right" vertical="center" wrapText="1"/>
    </xf>
    <xf numFmtId="200" fontId="14" fillId="0" borderId="1" xfId="181" applyNumberFormat="1" applyFont="1" applyFill="1" applyBorder="1" applyAlignment="1">
      <alignment horizontal="right" vertical="center" wrapText="1"/>
    </xf>
    <xf numFmtId="200" fontId="28" fillId="0" borderId="1" xfId="181" applyNumberFormat="1" applyFont="1" applyFill="1" applyBorder="1" applyAlignment="1">
      <alignment horizontal="right" vertical="center" wrapText="1"/>
    </xf>
    <xf numFmtId="0" fontId="28" fillId="0" borderId="1" xfId="181" applyFont="1" applyFill="1" applyBorder="1" applyAlignment="1">
      <alignment horizontal="distributed" vertical="center" wrapText="1"/>
    </xf>
    <xf numFmtId="0" fontId="28" fillId="0" borderId="1" xfId="154" applyNumberFormat="1" applyFont="1" applyFill="1" applyBorder="1" applyAlignment="1">
      <alignment horizontal="left" vertical="center" wrapText="1"/>
    </xf>
    <xf numFmtId="196" fontId="12" fillId="0" borderId="1" xfId="0" applyNumberFormat="1" applyFont="1" applyFill="1" applyBorder="1" applyAlignment="1">
      <alignment horizontal="right" vertical="center" wrapText="1"/>
    </xf>
    <xf numFmtId="0" fontId="14" fillId="0" borderId="1" xfId="154" applyNumberFormat="1" applyFont="1" applyFill="1" applyBorder="1" applyAlignment="1">
      <alignment horizontal="left" vertical="center" wrapText="1" indent="1"/>
    </xf>
    <xf numFmtId="0" fontId="28" fillId="0" borderId="1" xfId="181" applyFont="1" applyFill="1" applyBorder="1" applyAlignment="1">
      <alignment horizontal="left" vertical="center" wrapText="1"/>
    </xf>
    <xf numFmtId="196" fontId="11" fillId="0" borderId="1" xfId="0" applyNumberFormat="1" applyFont="1" applyFill="1" applyBorder="1" applyAlignment="1">
      <alignment horizontal="right" vertical="center" wrapText="1"/>
    </xf>
    <xf numFmtId="196" fontId="0" fillId="0" borderId="0" xfId="0" applyNumberFormat="1" applyAlignment="1"/>
    <xf numFmtId="41" fontId="0" fillId="0" borderId="0" xfId="0" applyNumberFormat="1" applyAlignment="1"/>
    <xf numFmtId="0" fontId="29" fillId="0" borderId="0" xfId="154" applyFont="1" applyFill="1" applyAlignment="1"/>
    <xf numFmtId="0" fontId="29" fillId="0" borderId="0" xfId="154" applyAlignment="1"/>
    <xf numFmtId="0" fontId="40" fillId="3" borderId="0" xfId="154" applyFont="1" applyFill="1" applyAlignment="1"/>
    <xf numFmtId="0" fontId="10" fillId="0" borderId="0" xfId="167" applyFont="1" applyAlignment="1">
      <alignment horizontal="center" vertical="center" shrinkToFit="1"/>
    </xf>
    <xf numFmtId="0" fontId="10" fillId="3" borderId="0" xfId="167" applyFont="1" applyFill="1" applyAlignment="1">
      <alignment horizontal="center" vertical="center" shrinkToFit="1"/>
    </xf>
    <xf numFmtId="0" fontId="12" fillId="0" borderId="0" xfId="167" applyFont="1" applyAlignment="1">
      <alignment horizontal="left" vertical="center" wrapText="1"/>
    </xf>
    <xf numFmtId="0" fontId="41" fillId="0" borderId="0" xfId="167" applyFont="1" applyFill="1" applyAlignment="1">
      <alignment horizontal="left" vertical="center" wrapText="1"/>
    </xf>
    <xf numFmtId="0" fontId="14" fillId="0" borderId="0" xfId="154" applyFont="1" applyAlignment="1">
      <alignment horizontal="right" vertical="center"/>
    </xf>
    <xf numFmtId="0" fontId="28" fillId="0" borderId="1" xfId="154" applyFont="1" applyFill="1" applyBorder="1" applyAlignment="1">
      <alignment horizontal="center" vertical="center" wrapText="1"/>
    </xf>
    <xf numFmtId="196" fontId="14" fillId="0" borderId="1" xfId="0" applyNumberFormat="1" applyFont="1" applyFill="1" applyBorder="1" applyAlignment="1" applyProtection="1">
      <alignment horizontal="right" vertical="center" wrapText="1"/>
      <protection locked="0"/>
    </xf>
    <xf numFmtId="196" fontId="25" fillId="0" borderId="1" xfId="0" applyNumberFormat="1" applyFont="1" applyFill="1" applyBorder="1" applyAlignment="1" applyProtection="1">
      <alignment horizontal="right" vertical="center" wrapText="1"/>
      <protection locked="0"/>
    </xf>
    <xf numFmtId="200" fontId="11" fillId="0" borderId="1" xfId="3" applyNumberFormat="1" applyFont="1" applyFill="1" applyBorder="1" applyAlignment="1" applyProtection="1">
      <alignment horizontal="right" vertical="center" wrapText="1"/>
    </xf>
    <xf numFmtId="200" fontId="12" fillId="0" borderId="1" xfId="3" applyNumberFormat="1" applyFont="1" applyFill="1" applyBorder="1" applyAlignment="1" applyProtection="1">
      <alignment horizontal="right" vertical="center" wrapText="1"/>
    </xf>
    <xf numFmtId="200" fontId="12" fillId="0" borderId="1" xfId="0" applyNumberFormat="1" applyFont="1" applyFill="1" applyBorder="1" applyAlignment="1">
      <alignment horizontal="right" vertical="center" wrapText="1"/>
    </xf>
    <xf numFmtId="200" fontId="12" fillId="0" borderId="1" xfId="3" applyNumberFormat="1" applyFont="1" applyFill="1" applyBorder="1" applyAlignment="1">
      <alignment horizontal="right" vertical="center" wrapText="1"/>
    </xf>
    <xf numFmtId="196" fontId="13" fillId="0" borderId="1" xfId="119" applyNumberFormat="1" applyFont="1" applyFill="1" applyBorder="1" applyAlignment="1" applyProtection="1">
      <alignment horizontal="right" vertical="center" wrapText="1"/>
    </xf>
    <xf numFmtId="196" fontId="42" fillId="0" borderId="1" xfId="119" applyNumberFormat="1" applyFont="1" applyFill="1" applyBorder="1" applyAlignment="1" applyProtection="1">
      <alignment horizontal="right" vertical="center" wrapText="1"/>
    </xf>
    <xf numFmtId="196" fontId="28" fillId="0" borderId="1" xfId="167" applyNumberFormat="1" applyFont="1" applyFill="1" applyBorder="1" applyAlignment="1">
      <alignment horizontal="right" vertical="center" wrapText="1"/>
    </xf>
    <xf numFmtId="196" fontId="14" fillId="0" borderId="1" xfId="167" applyNumberFormat="1" applyFont="1" applyFill="1" applyBorder="1" applyAlignment="1">
      <alignment horizontal="right" vertical="center" wrapText="1"/>
    </xf>
    <xf numFmtId="200" fontId="12" fillId="0" borderId="1" xfId="167" applyNumberFormat="1" applyFont="1" applyFill="1" applyBorder="1" applyAlignment="1">
      <alignment horizontal="right" vertical="center" wrapText="1"/>
    </xf>
    <xf numFmtId="200" fontId="11" fillId="0" borderId="1" xfId="3" applyNumberFormat="1" applyFont="1" applyFill="1" applyBorder="1" applyAlignment="1">
      <alignment horizontal="right" vertical="center" wrapText="1"/>
    </xf>
    <xf numFmtId="196" fontId="14" fillId="0" borderId="1" xfId="208" applyNumberFormat="1" applyFont="1" applyFill="1" applyBorder="1" applyAlignment="1">
      <alignment horizontal="right" vertical="center" wrapText="1"/>
    </xf>
    <xf numFmtId="196" fontId="28" fillId="0" borderId="1" xfId="208" applyNumberFormat="1" applyFont="1" applyFill="1" applyBorder="1" applyAlignment="1">
      <alignment horizontal="right" vertical="center" wrapText="1"/>
    </xf>
    <xf numFmtId="0" fontId="11" fillId="0" borderId="1" xfId="0" applyFont="1" applyFill="1" applyBorder="1" applyAlignment="1">
      <alignment horizontal="distributed" vertical="center" wrapText="1"/>
    </xf>
    <xf numFmtId="196" fontId="14" fillId="0" borderId="1" xfId="0" applyNumberFormat="1" applyFont="1" applyFill="1" applyBorder="1" applyAlignment="1">
      <alignment horizontal="right" vertical="center" wrapText="1"/>
    </xf>
    <xf numFmtId="41" fontId="29" fillId="0" borderId="0" xfId="154" applyNumberFormat="1" applyAlignment="1"/>
    <xf numFmtId="196" fontId="29" fillId="0" borderId="0" xfId="154" applyNumberFormat="1" applyAlignment="1"/>
    <xf numFmtId="0" fontId="14" fillId="0" borderId="0" xfId="154" applyFont="1" applyFill="1" applyAlignment="1"/>
    <xf numFmtId="0" fontId="29" fillId="0" borderId="0" xfId="154" applyFill="1" applyAlignment="1"/>
    <xf numFmtId="0" fontId="10" fillId="4" borderId="0" xfId="167" applyFont="1" applyFill="1" applyAlignment="1">
      <alignment horizontal="center" vertical="center" shrinkToFit="1"/>
    </xf>
    <xf numFmtId="0" fontId="43" fillId="4" borderId="0" xfId="167" applyFont="1" applyFill="1" applyAlignment="1">
      <alignment vertical="center" shrinkToFit="1"/>
    </xf>
    <xf numFmtId="0" fontId="12" fillId="4" borderId="0" xfId="167" applyFont="1" applyFill="1" applyAlignment="1">
      <alignment horizontal="left" vertical="center" wrapText="1"/>
    </xf>
    <xf numFmtId="0" fontId="14" fillId="4" borderId="0" xfId="154" applyFont="1" applyFill="1" applyAlignment="1">
      <alignment horizontal="right" vertical="center"/>
    </xf>
    <xf numFmtId="199" fontId="29" fillId="4" borderId="0" xfId="182" applyNumberFormat="1" applyFont="1" applyFill="1" applyBorder="1" applyAlignment="1">
      <alignment vertical="center"/>
    </xf>
    <xf numFmtId="0" fontId="28" fillId="0" borderId="1" xfId="182" applyFont="1" applyFill="1" applyBorder="1" applyAlignment="1">
      <alignment horizontal="distributed" vertical="center" wrapText="1" indent="3"/>
    </xf>
    <xf numFmtId="41" fontId="11" fillId="0" borderId="1" xfId="0" applyNumberFormat="1" applyFont="1" applyFill="1" applyBorder="1" applyAlignment="1">
      <alignment horizontal="right" vertical="center" wrapText="1"/>
    </xf>
    <xf numFmtId="0" fontId="29" fillId="0" borderId="0" xfId="157" applyFont="1" applyFill="1" applyAlignment="1"/>
    <xf numFmtId="41" fontId="28" fillId="0" borderId="1" xfId="181" applyNumberFormat="1" applyFont="1" applyFill="1" applyBorder="1" applyAlignment="1">
      <alignment horizontal="right" vertical="center" wrapText="1"/>
    </xf>
    <xf numFmtId="200" fontId="11" fillId="0" borderId="1" xfId="0" applyNumberFormat="1" applyFont="1" applyFill="1" applyBorder="1" applyAlignment="1">
      <alignment horizontal="right" vertical="center" wrapText="1"/>
    </xf>
    <xf numFmtId="200" fontId="42" fillId="0" borderId="1" xfId="0" applyNumberFormat="1" applyFont="1" applyFill="1" applyBorder="1" applyAlignment="1">
      <alignment horizontal="right" vertical="center" wrapText="1"/>
    </xf>
    <xf numFmtId="200" fontId="14" fillId="0" borderId="1" xfId="0" applyNumberFormat="1" applyFont="1" applyFill="1" applyBorder="1" applyAlignment="1">
      <alignment horizontal="right" vertical="center" wrapText="1"/>
    </xf>
    <xf numFmtId="0" fontId="14" fillId="0" borderId="1" xfId="155" applyNumberFormat="1" applyFont="1" applyFill="1" applyBorder="1" applyAlignment="1">
      <alignment horizontal="left" vertical="center" wrapText="1"/>
    </xf>
    <xf numFmtId="0" fontId="28" fillId="0" borderId="1" xfId="182" applyFont="1" applyFill="1" applyBorder="1" applyAlignment="1">
      <alignment horizontal="left" vertical="center" wrapText="1"/>
    </xf>
    <xf numFmtId="0" fontId="28" fillId="0" borderId="1" xfId="155" applyNumberFormat="1" applyFont="1" applyFill="1" applyBorder="1" applyAlignment="1">
      <alignment horizontal="left" vertical="center" wrapText="1"/>
    </xf>
    <xf numFmtId="41" fontId="29" fillId="0" borderId="0" xfId="154" applyNumberFormat="1" applyFill="1" applyAlignment="1"/>
    <xf numFmtId="198" fontId="14" fillId="0" borderId="0" xfId="156" applyNumberFormat="1" applyFont="1" applyFill="1" applyBorder="1" applyAlignment="1" applyProtection="1">
      <alignment horizontal="left" vertical="center"/>
    </xf>
    <xf numFmtId="0" fontId="14" fillId="0" borderId="0" xfId="154" applyFont="1" applyFill="1" applyBorder="1" applyAlignment="1">
      <alignment vertical="center"/>
    </xf>
    <xf numFmtId="0" fontId="14" fillId="0" borderId="0" xfId="154" applyFont="1" applyFill="1" applyAlignment="1">
      <alignment vertical="center"/>
    </xf>
    <xf numFmtId="198" fontId="30" fillId="0" borderId="0" xfId="156" applyNumberFormat="1" applyFont="1" applyFill="1" applyBorder="1" applyAlignment="1" applyProtection="1">
      <alignment horizontal="right" vertical="center"/>
    </xf>
    <xf numFmtId="0" fontId="44" fillId="0" borderId="0" xfId="180" applyFont="1" applyFill="1" applyAlignment="1">
      <alignment vertical="center"/>
    </xf>
    <xf numFmtId="0" fontId="14" fillId="0" borderId="1" xfId="155" applyNumberFormat="1" applyFont="1" applyFill="1" applyBorder="1" applyAlignment="1">
      <alignment horizontal="left" vertical="center" wrapText="1" indent="1"/>
    </xf>
    <xf numFmtId="196" fontId="14" fillId="0" borderId="1" xfId="0" applyNumberFormat="1" applyFont="1" applyFill="1" applyBorder="1" applyAlignment="1" applyProtection="1">
      <alignment horizontal="right" vertical="center" wrapText="1"/>
    </xf>
    <xf numFmtId="196" fontId="28" fillId="0" borderId="1" xfId="0" applyNumberFormat="1" applyFont="1" applyFill="1" applyBorder="1" applyAlignment="1" applyProtection="1">
      <alignment horizontal="right" vertical="center" wrapText="1"/>
    </xf>
    <xf numFmtId="2" fontId="31" fillId="0" borderId="6" xfId="163" applyNumberFormat="1" applyFont="1" applyFill="1" applyBorder="1" applyAlignment="1" applyProtection="1">
      <alignment horizontal="left" vertical="center" wrapText="1"/>
    </xf>
    <xf numFmtId="2" fontId="31" fillId="0" borderId="7" xfId="163" applyNumberFormat="1" applyFont="1" applyFill="1" applyBorder="1" applyAlignment="1" applyProtection="1">
      <alignment horizontal="left" vertical="center" wrapText="1"/>
    </xf>
    <xf numFmtId="2" fontId="31" fillId="0" borderId="8" xfId="163" applyNumberFormat="1" applyFont="1" applyFill="1" applyBorder="1" applyAlignment="1" applyProtection="1">
      <alignment horizontal="left" vertical="center" wrapText="1"/>
    </xf>
    <xf numFmtId="2" fontId="31" fillId="0" borderId="9" xfId="163" applyNumberFormat="1" applyFont="1" applyFill="1" applyBorder="1" applyAlignment="1" applyProtection="1">
      <alignment horizontal="left" vertical="center" wrapText="1"/>
    </xf>
    <xf numFmtId="2" fontId="31" fillId="0" borderId="10" xfId="163" applyNumberFormat="1" applyFont="1" applyFill="1" applyBorder="1" applyAlignment="1" applyProtection="1">
      <alignment horizontal="left" vertical="center" wrapText="1"/>
    </xf>
    <xf numFmtId="2" fontId="31" fillId="0" borderId="11" xfId="163" applyNumberFormat="1" applyFont="1" applyFill="1" applyBorder="1" applyAlignment="1" applyProtection="1">
      <alignment horizontal="left" vertical="center" wrapText="1"/>
    </xf>
    <xf numFmtId="0" fontId="45" fillId="0" borderId="0" xfId="0" applyFont="1" applyAlignment="1"/>
    <xf numFmtId="0" fontId="10" fillId="0" borderId="0" xfId="158" applyFont="1" applyFill="1" applyAlignment="1">
      <alignment horizontal="center" vertical="center"/>
    </xf>
    <xf numFmtId="0" fontId="45" fillId="0" borderId="0" xfId="0" applyFont="1" applyFill="1" applyAlignment="1"/>
    <xf numFmtId="0" fontId="12" fillId="0" borderId="0" xfId="158" applyFont="1" applyFill="1" applyAlignment="1">
      <alignment horizontal="left" vertical="center"/>
    </xf>
    <xf numFmtId="0" fontId="12" fillId="0" borderId="0" xfId="0" applyFont="1" applyFill="1" applyAlignment="1">
      <alignment vertical="center"/>
    </xf>
    <xf numFmtId="0" fontId="12" fillId="0" borderId="0" xfId="158" applyFont="1" applyFill="1" applyAlignment="1">
      <alignment horizontal="right" vertical="center"/>
    </xf>
    <xf numFmtId="196" fontId="29" fillId="0" borderId="0" xfId="154" applyNumberFormat="1" applyFont="1" applyFill="1" applyAlignment="1">
      <alignment horizontal="center" vertical="center" wrapText="1"/>
    </xf>
    <xf numFmtId="0" fontId="12" fillId="0" borderId="1" xfId="0" applyFont="1" applyFill="1" applyBorder="1" applyAlignment="1">
      <alignment horizontal="left" vertical="center" wrapText="1"/>
    </xf>
    <xf numFmtId="200" fontId="14" fillId="0" borderId="1" xfId="3" applyNumberFormat="1" applyFont="1" applyFill="1" applyBorder="1" applyAlignment="1">
      <alignment horizontal="center" vertical="center" wrapText="1"/>
    </xf>
    <xf numFmtId="0" fontId="12" fillId="0" borderId="1" xfId="0" applyFont="1" applyBorder="1" applyAlignment="1">
      <alignment horizontal="left" vertical="center" wrapText="1"/>
    </xf>
    <xf numFmtId="0" fontId="32" fillId="4" borderId="0" xfId="180" applyFont="1" applyFill="1" applyAlignment="1">
      <alignment horizontal="center" vertical="center"/>
    </xf>
    <xf numFmtId="0" fontId="11" fillId="0" borderId="1" xfId="0" applyFont="1" applyFill="1" applyBorder="1" applyAlignment="1">
      <alignment horizontal="left" vertical="center" wrapText="1"/>
    </xf>
    <xf numFmtId="196" fontId="28" fillId="0" borderId="1" xfId="0" applyNumberFormat="1" applyFont="1" applyFill="1" applyBorder="1" applyAlignment="1">
      <alignment horizontal="center" vertical="center" wrapText="1"/>
    </xf>
    <xf numFmtId="0" fontId="12" fillId="0" borderId="0" xfId="0" applyFont="1" applyFill="1" applyAlignment="1">
      <alignment horizontal="left"/>
    </xf>
    <xf numFmtId="0" fontId="32" fillId="0" borderId="0" xfId="181" applyFont="1" applyProtection="1">
      <alignment vertical="center"/>
    </xf>
    <xf numFmtId="0" fontId="39" fillId="0" borderId="0" xfId="181" applyFont="1" applyAlignment="1" applyProtection="1">
      <alignment horizontal="center" vertical="center"/>
    </xf>
    <xf numFmtId="0" fontId="39" fillId="0" borderId="0" xfId="181" applyFont="1" applyProtection="1">
      <alignment vertical="center"/>
    </xf>
    <xf numFmtId="0" fontId="29" fillId="0" borderId="0" xfId="181" applyFill="1" applyProtection="1">
      <alignment vertical="center"/>
    </xf>
    <xf numFmtId="0" fontId="29" fillId="0" borderId="0" xfId="181" applyProtection="1">
      <alignment vertical="center"/>
    </xf>
    <xf numFmtId="199" fontId="29" fillId="0" borderId="0" xfId="181" applyNumberFormat="1" applyProtection="1">
      <alignment vertical="center"/>
    </xf>
    <xf numFmtId="196" fontId="29" fillId="0" borderId="0" xfId="154" applyNumberFormat="1" applyAlignment="1" applyProtection="1"/>
    <xf numFmtId="0" fontId="46" fillId="0" borderId="0" xfId="0" applyFont="1" applyFill="1" applyAlignment="1">
      <alignment horizontal="center" vertical="center"/>
    </xf>
    <xf numFmtId="196" fontId="29" fillId="0" borderId="0" xfId="154" applyNumberFormat="1" applyFill="1" applyAlignment="1" applyProtection="1"/>
    <xf numFmtId="0" fontId="32" fillId="0" borderId="0" xfId="181" applyFont="1" applyFill="1" applyProtection="1">
      <alignment vertical="center"/>
    </xf>
    <xf numFmtId="0" fontId="14" fillId="0" borderId="0" xfId="181" applyFont="1" applyFill="1" applyProtection="1">
      <alignment vertical="center"/>
    </xf>
    <xf numFmtId="199" fontId="14" fillId="0" borderId="0" xfId="181" applyNumberFormat="1" applyFont="1" applyFill="1" applyBorder="1" applyAlignment="1" applyProtection="1">
      <alignment horizontal="right" vertical="center"/>
    </xf>
    <xf numFmtId="196" fontId="32" fillId="0" borderId="0" xfId="154" applyNumberFormat="1" applyFont="1" applyFill="1" applyAlignment="1" applyProtection="1"/>
    <xf numFmtId="199" fontId="28" fillId="0" borderId="12" xfId="181" applyNumberFormat="1" applyFont="1" applyFill="1" applyBorder="1" applyAlignment="1" applyProtection="1">
      <alignment horizontal="center" vertical="center" wrapText="1"/>
    </xf>
    <xf numFmtId="0" fontId="28" fillId="0" borderId="1" xfId="181" applyFont="1" applyFill="1" applyBorder="1" applyAlignment="1" applyProtection="1">
      <alignment horizontal="distributed" vertical="center" wrapText="1" indent="3"/>
    </xf>
    <xf numFmtId="0" fontId="39" fillId="0" borderId="0" xfId="181" applyFont="1" applyFill="1" applyAlignment="1" applyProtection="1">
      <alignment horizontal="center" vertical="center" wrapText="1"/>
    </xf>
    <xf numFmtId="0" fontId="39" fillId="0" borderId="0" xfId="181" applyFont="1" applyFill="1" applyAlignment="1" applyProtection="1">
      <alignment horizontal="center" vertical="center"/>
    </xf>
    <xf numFmtId="0" fontId="11" fillId="0" borderId="15" xfId="0" applyFont="1" applyFill="1" applyBorder="1" applyAlignment="1" applyProtection="1">
      <alignment horizontal="left" vertical="center"/>
    </xf>
    <xf numFmtId="49" fontId="11" fillId="0" borderId="1" xfId="0" applyNumberFormat="1" applyFont="1" applyFill="1" applyBorder="1" applyAlignment="1" applyProtection="1">
      <alignment horizontal="left" vertical="center" wrapText="1"/>
    </xf>
    <xf numFmtId="196" fontId="11" fillId="0" borderId="1" xfId="0" applyNumberFormat="1" applyFont="1" applyFill="1" applyBorder="1" applyAlignment="1" applyProtection="1">
      <alignment horizontal="right" vertical="center" wrapText="1"/>
    </xf>
    <xf numFmtId="200" fontId="28" fillId="0" borderId="1" xfId="3" applyNumberFormat="1" applyFont="1" applyFill="1" applyBorder="1" applyAlignment="1" applyProtection="1">
      <alignment horizontal="right" vertical="center" wrapText="1" shrinkToFit="1"/>
    </xf>
    <xf numFmtId="0" fontId="32" fillId="0" borderId="0" xfId="180" applyFont="1" applyFill="1" applyProtection="1">
      <alignment vertical="center"/>
    </xf>
    <xf numFmtId="49" fontId="11" fillId="0" borderId="1" xfId="0" applyNumberFormat="1" applyFont="1" applyFill="1" applyBorder="1" applyAlignment="1" applyProtection="1">
      <alignment horizontal="left" vertical="center" wrapText="1" indent="2"/>
    </xf>
    <xf numFmtId="0" fontId="12" fillId="0" borderId="15" xfId="0" applyFont="1" applyFill="1" applyBorder="1" applyAlignment="1" applyProtection="1">
      <alignment horizontal="left" vertical="center"/>
    </xf>
    <xf numFmtId="49" fontId="12" fillId="0" borderId="1" xfId="0" applyNumberFormat="1" applyFont="1" applyFill="1" applyBorder="1" applyAlignment="1" applyProtection="1">
      <alignment horizontal="left" vertical="center" wrapText="1" indent="4"/>
    </xf>
    <xf numFmtId="3" fontId="12" fillId="0" borderId="1" xfId="0" applyNumberFormat="1" applyFont="1" applyFill="1" applyBorder="1" applyAlignment="1" applyProtection="1">
      <alignment horizontal="right" vertical="center"/>
      <protection locked="0"/>
    </xf>
    <xf numFmtId="200" fontId="14" fillId="0" borderId="1" xfId="3" applyNumberFormat="1" applyFont="1" applyFill="1" applyBorder="1" applyAlignment="1" applyProtection="1">
      <alignment horizontal="right" vertical="center" wrapText="1" shrinkToFit="1"/>
    </xf>
    <xf numFmtId="3" fontId="11" fillId="0" borderId="1" xfId="0" applyNumberFormat="1" applyFont="1" applyFill="1" applyBorder="1" applyAlignment="1" applyProtection="1">
      <alignment horizontal="right" vertical="center"/>
      <protection locked="0"/>
    </xf>
    <xf numFmtId="0" fontId="47" fillId="0" borderId="15" xfId="0" applyFont="1" applyFill="1" applyBorder="1" applyAlignment="1" applyProtection="1">
      <alignment horizontal="left" vertical="center"/>
    </xf>
    <xf numFmtId="49" fontId="47" fillId="0" borderId="1" xfId="0" applyNumberFormat="1" applyFont="1" applyFill="1" applyBorder="1" applyAlignment="1" applyProtection="1">
      <alignment horizontal="left" vertical="center" wrapText="1"/>
    </xf>
    <xf numFmtId="49" fontId="47" fillId="0" borderId="1" xfId="0" applyNumberFormat="1" applyFont="1" applyFill="1" applyBorder="1" applyAlignment="1" applyProtection="1">
      <alignment horizontal="left" vertical="center" wrapText="1" indent="2"/>
    </xf>
    <xf numFmtId="0" fontId="48" fillId="0" borderId="15" xfId="0" applyFont="1" applyFill="1" applyBorder="1" applyAlignment="1" applyProtection="1">
      <alignment horizontal="left" vertical="center"/>
    </xf>
    <xf numFmtId="49" fontId="48" fillId="0" borderId="1" xfId="0" applyNumberFormat="1" applyFont="1" applyFill="1" applyBorder="1" applyAlignment="1" applyProtection="1">
      <alignment horizontal="left" vertical="center" wrapText="1" indent="4"/>
    </xf>
    <xf numFmtId="3" fontId="11" fillId="0" borderId="1" xfId="0" applyNumberFormat="1" applyFont="1" applyFill="1" applyBorder="1" applyAlignment="1" applyProtection="1">
      <alignment horizontal="right" vertical="center"/>
    </xf>
    <xf numFmtId="49" fontId="14" fillId="0" borderId="1" xfId="0" applyNumberFormat="1" applyFont="1" applyFill="1" applyBorder="1" applyAlignment="1" applyProtection="1">
      <alignment horizontal="left" vertical="center" wrapText="1" indent="4"/>
    </xf>
    <xf numFmtId="49" fontId="11" fillId="0" borderId="15" xfId="0" applyNumberFormat="1" applyFont="1" applyFill="1" applyBorder="1" applyAlignment="1" applyProtection="1">
      <alignment horizontal="left" vertical="center" wrapText="1"/>
    </xf>
    <xf numFmtId="49" fontId="12" fillId="0" borderId="15" xfId="0" applyNumberFormat="1" applyFont="1" applyFill="1" applyBorder="1" applyAlignment="1" applyProtection="1">
      <alignment horizontal="left" vertical="center" wrapText="1"/>
    </xf>
    <xf numFmtId="49" fontId="49" fillId="0" borderId="15" xfId="0" applyNumberFormat="1" applyFont="1" applyFill="1" applyBorder="1" applyAlignment="1" applyProtection="1">
      <alignment horizontal="left" vertical="center" wrapText="1"/>
    </xf>
    <xf numFmtId="49" fontId="50" fillId="0" borderId="1" xfId="0" applyNumberFormat="1" applyFont="1" applyFill="1" applyBorder="1" applyAlignment="1" applyProtection="1">
      <alignment horizontal="left" vertical="center" wrapText="1" indent="2"/>
    </xf>
    <xf numFmtId="49" fontId="49" fillId="0" borderId="1" xfId="0" applyNumberFormat="1" applyFont="1" applyFill="1" applyBorder="1" applyAlignment="1" applyProtection="1">
      <alignment horizontal="left" vertical="center" wrapText="1" indent="4"/>
    </xf>
    <xf numFmtId="49" fontId="28" fillId="0" borderId="1" xfId="0" applyNumberFormat="1" applyFont="1" applyFill="1" applyBorder="1" applyAlignment="1" applyProtection="1">
      <alignment horizontal="left" vertical="center" wrapText="1" indent="2"/>
    </xf>
    <xf numFmtId="49" fontId="12" fillId="0" borderId="1" xfId="0" applyNumberFormat="1" applyFont="1" applyFill="1" applyBorder="1" applyAlignment="1" applyProtection="1">
      <alignment horizontal="left" vertical="center" wrapText="1"/>
    </xf>
    <xf numFmtId="196" fontId="12" fillId="0" borderId="1" xfId="0" applyNumberFormat="1" applyFont="1" applyFill="1" applyBorder="1" applyAlignment="1" applyProtection="1">
      <alignment horizontal="right" vertical="center" wrapText="1"/>
    </xf>
    <xf numFmtId="49" fontId="51" fillId="0" borderId="15" xfId="0" applyNumberFormat="1" applyFont="1" applyFill="1" applyBorder="1" applyAlignment="1" applyProtection="1">
      <alignment horizontal="distributed" vertical="center"/>
    </xf>
    <xf numFmtId="49" fontId="28" fillId="0" borderId="1" xfId="0" applyNumberFormat="1" applyFont="1" applyFill="1" applyBorder="1" applyAlignment="1" applyProtection="1">
      <alignment horizontal="distributed" vertical="center" wrapText="1"/>
    </xf>
    <xf numFmtId="49" fontId="11" fillId="0" borderId="12" xfId="177" applyNumberFormat="1" applyFont="1" applyFill="1" applyBorder="1" applyAlignment="1" applyProtection="1">
      <alignment horizontal="left" vertical="center"/>
    </xf>
    <xf numFmtId="0" fontId="28" fillId="0" borderId="1" xfId="181" applyFont="1" applyFill="1" applyBorder="1" applyAlignment="1" applyProtection="1">
      <alignment horizontal="left" vertical="center" wrapText="1"/>
    </xf>
    <xf numFmtId="196" fontId="11" fillId="0" borderId="1" xfId="0" applyNumberFormat="1" applyFont="1" applyFill="1" applyBorder="1" applyAlignment="1" applyProtection="1">
      <alignment horizontal="right" vertical="center" wrapText="1"/>
      <protection locked="0"/>
    </xf>
    <xf numFmtId="200" fontId="28" fillId="0" borderId="1" xfId="3" applyNumberFormat="1" applyFont="1" applyFill="1" applyBorder="1" applyAlignment="1" applyProtection="1">
      <alignment horizontal="right" vertical="center" wrapText="1" shrinkToFit="1"/>
      <protection locked="0"/>
    </xf>
    <xf numFmtId="49" fontId="12" fillId="0" borderId="12" xfId="177" applyNumberFormat="1" applyFont="1" applyFill="1" applyBorder="1" applyAlignment="1" applyProtection="1">
      <alignment horizontal="left" vertical="center"/>
    </xf>
    <xf numFmtId="0" fontId="14" fillId="0" borderId="1" xfId="181" applyFont="1" applyFill="1" applyBorder="1" applyAlignment="1" applyProtection="1">
      <alignment horizontal="left" vertical="center" wrapText="1" indent="2"/>
    </xf>
    <xf numFmtId="200" fontId="14" fillId="0" borderId="1" xfId="3" applyNumberFormat="1" applyFont="1" applyFill="1" applyBorder="1" applyAlignment="1" applyProtection="1">
      <alignment horizontal="right" vertical="center" wrapText="1" shrinkToFit="1"/>
      <protection locked="0"/>
    </xf>
    <xf numFmtId="49" fontId="14" fillId="0" borderId="12" xfId="181" applyNumberFormat="1" applyFont="1" applyFill="1" applyBorder="1" applyAlignment="1" applyProtection="1">
      <alignment horizontal="left" vertical="center"/>
    </xf>
    <xf numFmtId="196" fontId="12" fillId="0" borderId="1" xfId="0" applyNumberFormat="1" applyFont="1" applyFill="1" applyBorder="1" applyAlignment="1" applyProtection="1">
      <alignment horizontal="right" vertical="center" wrapText="1"/>
      <protection locked="0"/>
    </xf>
    <xf numFmtId="49" fontId="28" fillId="0" borderId="12" xfId="181" applyNumberFormat="1" applyFont="1" applyFill="1" applyBorder="1" applyAlignment="1" applyProtection="1">
      <alignment horizontal="left" vertical="center"/>
    </xf>
    <xf numFmtId="0" fontId="28" fillId="0" borderId="1" xfId="180" applyFont="1" applyFill="1" applyBorder="1" applyAlignment="1" applyProtection="1">
      <alignment horizontal="left" vertical="center" wrapText="1"/>
    </xf>
    <xf numFmtId="196" fontId="28" fillId="0" borderId="1" xfId="1" applyNumberFormat="1" applyFont="1" applyFill="1" applyBorder="1" applyAlignment="1" applyProtection="1">
      <alignment horizontal="right" vertical="center" wrapText="1"/>
    </xf>
    <xf numFmtId="200" fontId="14" fillId="0" borderId="1" xfId="3" applyNumberFormat="1" applyFont="1" applyFill="1" applyBorder="1" applyAlignment="1" applyProtection="1">
      <alignment horizontal="right" vertical="center" wrapText="1"/>
    </xf>
    <xf numFmtId="49" fontId="14" fillId="0" borderId="1" xfId="181" applyNumberFormat="1" applyFont="1" applyFill="1" applyBorder="1" applyAlignment="1" applyProtection="1">
      <alignment horizontal="left" vertical="center"/>
    </xf>
    <xf numFmtId="49" fontId="28" fillId="0" borderId="12" xfId="181" applyNumberFormat="1" applyFont="1" applyFill="1" applyBorder="1" applyAlignment="1" applyProtection="1">
      <alignment horizontal="distributed" vertical="center" indent="1"/>
    </xf>
    <xf numFmtId="0" fontId="28" fillId="0" borderId="1" xfId="181" applyFont="1" applyFill="1" applyBorder="1" applyAlignment="1" applyProtection="1">
      <alignment horizontal="distributed" vertical="center" wrapText="1"/>
    </xf>
    <xf numFmtId="200" fontId="28" fillId="0" borderId="1" xfId="3" applyNumberFormat="1" applyFont="1" applyFill="1" applyBorder="1" applyAlignment="1" applyProtection="1">
      <alignment horizontal="right" vertical="center" wrapText="1"/>
    </xf>
    <xf numFmtId="0" fontId="14" fillId="0" borderId="0" xfId="181" applyFont="1" applyFill="1" applyAlignment="1" applyProtection="1">
      <alignment vertical="center" wrapText="1"/>
    </xf>
    <xf numFmtId="0" fontId="32" fillId="0" borderId="0" xfId="181" applyFont="1">
      <alignment vertical="center"/>
    </xf>
    <xf numFmtId="0" fontId="39" fillId="0" borderId="0" xfId="181" applyFont="1" applyAlignment="1">
      <alignment horizontal="center" vertical="center"/>
    </xf>
    <xf numFmtId="0" fontId="39" fillId="0" borderId="0" xfId="181" applyFont="1" applyFill="1" applyAlignment="1">
      <alignment horizontal="center" vertical="center"/>
    </xf>
    <xf numFmtId="199" fontId="29" fillId="0" borderId="0" xfId="181" applyNumberFormat="1">
      <alignment vertical="center"/>
    </xf>
    <xf numFmtId="0" fontId="32" fillId="0" borderId="0" xfId="181" applyFont="1" applyFill="1">
      <alignment vertical="center"/>
    </xf>
    <xf numFmtId="0" fontId="14" fillId="0" borderId="0" xfId="181" applyFont="1" applyFill="1">
      <alignment vertical="center"/>
    </xf>
    <xf numFmtId="0" fontId="52" fillId="0" borderId="0" xfId="181" applyFont="1" applyFill="1">
      <alignment vertical="center"/>
    </xf>
    <xf numFmtId="199" fontId="14" fillId="0" borderId="0" xfId="181" applyNumberFormat="1" applyFont="1" applyFill="1" applyAlignment="1">
      <alignment horizontal="right" vertical="center"/>
    </xf>
    <xf numFmtId="199" fontId="28" fillId="0" borderId="12" xfId="181" applyNumberFormat="1" applyFont="1" applyFill="1" applyBorder="1" applyAlignment="1">
      <alignment horizontal="center" vertical="center" wrapText="1"/>
    </xf>
    <xf numFmtId="0" fontId="28" fillId="0" borderId="1" xfId="181" applyFont="1" applyFill="1" applyBorder="1" applyAlignment="1">
      <alignment horizontal="distributed" vertical="center" wrapText="1" indent="3"/>
    </xf>
    <xf numFmtId="0" fontId="53" fillId="0" borderId="0" xfId="179" applyFont="1" applyFill="1" applyAlignment="1">
      <alignment vertical="center" wrapText="1"/>
    </xf>
    <xf numFmtId="0" fontId="32" fillId="0" borderId="0" xfId="180" applyFont="1" applyFill="1">
      <alignment vertical="center"/>
    </xf>
    <xf numFmtId="49" fontId="12" fillId="0" borderId="1" xfId="0" applyNumberFormat="1" applyFont="1" applyFill="1" applyBorder="1" applyAlignment="1" applyProtection="1">
      <alignment horizontal="left" vertical="center" wrapText="1" indent="2"/>
    </xf>
    <xf numFmtId="0" fontId="14" fillId="0" borderId="15" xfId="0" applyFont="1" applyFill="1" applyBorder="1" applyAlignment="1" applyProtection="1">
      <alignment vertical="center"/>
    </xf>
    <xf numFmtId="49" fontId="3" fillId="0" borderId="1" xfId="0" applyNumberFormat="1" applyFont="1" applyFill="1" applyBorder="1" applyAlignment="1" applyProtection="1">
      <alignment horizontal="distributed" vertical="center" wrapText="1"/>
    </xf>
    <xf numFmtId="0" fontId="28" fillId="0" borderId="12" xfId="181" applyFont="1" applyFill="1" applyBorder="1" applyAlignment="1">
      <alignment horizontal="left" vertical="center"/>
    </xf>
    <xf numFmtId="0" fontId="28" fillId="0" borderId="1" xfId="180" applyFont="1" applyFill="1" applyBorder="1" applyAlignment="1">
      <alignment horizontal="left" vertical="center"/>
    </xf>
    <xf numFmtId="0" fontId="14" fillId="0" borderId="12" xfId="181" applyFont="1" applyFill="1" applyBorder="1" applyAlignment="1">
      <alignment horizontal="left" vertical="center"/>
    </xf>
    <xf numFmtId="0" fontId="14" fillId="0" borderId="1" xfId="180" applyFont="1" applyFill="1" applyBorder="1" applyAlignment="1" applyProtection="1">
      <alignment horizontal="left" vertical="center" indent="2"/>
    </xf>
    <xf numFmtId="0" fontId="14" fillId="0" borderId="12" xfId="181" applyFont="1" applyFill="1" applyBorder="1" applyAlignment="1" applyProtection="1">
      <alignment horizontal="left" vertical="center"/>
    </xf>
    <xf numFmtId="0" fontId="14" fillId="0" borderId="1" xfId="181" applyFont="1" applyFill="1" applyBorder="1" applyAlignment="1" applyProtection="1">
      <alignment horizontal="left" vertical="center" wrapText="1" indent="4"/>
    </xf>
    <xf numFmtId="0" fontId="14" fillId="0" borderId="1" xfId="180" applyFont="1" applyFill="1" applyBorder="1" applyAlignment="1" applyProtection="1">
      <alignment horizontal="left" vertical="center" indent="1"/>
    </xf>
    <xf numFmtId="0" fontId="14" fillId="0" borderId="12" xfId="181" applyFont="1" applyFill="1" applyBorder="1">
      <alignment vertical="center"/>
    </xf>
    <xf numFmtId="0" fontId="28" fillId="0" borderId="1" xfId="181" applyFont="1" applyFill="1" applyBorder="1" applyAlignment="1">
      <alignment horizontal="distributed" vertical="center"/>
    </xf>
    <xf numFmtId="0" fontId="14" fillId="0" borderId="0" xfId="181" applyFont="1" applyFill="1" applyAlignment="1">
      <alignment vertical="top" wrapText="1"/>
    </xf>
    <xf numFmtId="0" fontId="1" fillId="0" borderId="0" xfId="0" applyFont="1" applyFill="1" applyBorder="1" applyAlignment="1"/>
    <xf numFmtId="199" fontId="29" fillId="0" borderId="0" xfId="181" applyNumberFormat="1" applyFill="1" applyProtection="1">
      <alignment vertical="center"/>
    </xf>
    <xf numFmtId="0" fontId="54" fillId="0" borderId="0" xfId="0" applyFont="1" applyFill="1" applyBorder="1" applyAlignment="1">
      <alignment horizontal="center" vertical="center"/>
    </xf>
    <xf numFmtId="0" fontId="12" fillId="0" borderId="1" xfId="0" applyNumberFormat="1" applyFont="1" applyFill="1" applyBorder="1" applyAlignment="1" applyProtection="1">
      <alignment horizontal="right" vertical="center"/>
      <protection locked="0"/>
    </xf>
    <xf numFmtId="49" fontId="48" fillId="0" borderId="1" xfId="0" applyNumberFormat="1" applyFont="1" applyFill="1" applyBorder="1" applyAlignment="1" applyProtection="1">
      <alignment horizontal="left" vertical="center" wrapText="1" indent="2"/>
    </xf>
    <xf numFmtId="49" fontId="49" fillId="0" borderId="1" xfId="0" applyNumberFormat="1" applyFont="1" applyFill="1" applyBorder="1" applyAlignment="1" applyProtection="1">
      <alignment horizontal="left" vertical="center" wrapText="1" indent="2"/>
    </xf>
    <xf numFmtId="49" fontId="14" fillId="0" borderId="1" xfId="0" applyNumberFormat="1" applyFont="1" applyFill="1" applyBorder="1" applyAlignment="1" applyProtection="1">
      <alignment horizontal="left" vertical="center" wrapText="1" indent="2"/>
    </xf>
    <xf numFmtId="0" fontId="49" fillId="0" borderId="15" xfId="0" applyFont="1" applyFill="1" applyBorder="1" applyAlignment="1" applyProtection="1">
      <alignment horizontal="left" vertical="center"/>
    </xf>
    <xf numFmtId="0" fontId="29" fillId="0" borderId="12" xfId="181" applyFill="1" applyBorder="1" applyAlignment="1" applyProtection="1">
      <alignment horizontal="left" vertical="center"/>
    </xf>
    <xf numFmtId="0" fontId="14" fillId="0" borderId="0" xfId="181" applyFont="1" applyFill="1" applyAlignment="1" applyProtection="1">
      <alignment vertical="top" wrapText="1"/>
    </xf>
    <xf numFmtId="0" fontId="14" fillId="0" borderId="0" xfId="181" applyFont="1" applyFill="1" applyAlignment="1" applyProtection="1">
      <alignment vertical="top"/>
    </xf>
    <xf numFmtId="0" fontId="28" fillId="0" borderId="12" xfId="181" applyFont="1" applyFill="1" applyBorder="1" applyAlignment="1" applyProtection="1">
      <alignment horizontal="left" vertical="center"/>
    </xf>
    <xf numFmtId="0" fontId="28" fillId="0" borderId="1" xfId="180" applyFont="1" applyFill="1" applyBorder="1" applyAlignment="1" applyProtection="1">
      <alignment horizontal="left" vertical="center"/>
    </xf>
    <xf numFmtId="196" fontId="14" fillId="5" borderId="1" xfId="0" applyNumberFormat="1" applyFont="1" applyFill="1" applyBorder="1" applyAlignment="1" applyProtection="1">
      <alignment horizontal="right" vertical="center" wrapText="1"/>
    </xf>
    <xf numFmtId="196" fontId="12" fillId="5" borderId="1" xfId="0" applyNumberFormat="1" applyFont="1" applyFill="1" applyBorder="1" applyAlignment="1" applyProtection="1">
      <alignment horizontal="right" vertical="center" wrapText="1"/>
      <protection locked="0"/>
    </xf>
    <xf numFmtId="0" fontId="14" fillId="0" borderId="0" xfId="181" applyFont="1" applyFill="1" applyAlignment="1">
      <alignment vertical="top"/>
    </xf>
    <xf numFmtId="3" fontId="29" fillId="0" borderId="0" xfId="181" applyNumberFormat="1" applyFill="1">
      <alignment vertical="center"/>
    </xf>
    <xf numFmtId="0" fontId="46" fillId="0" borderId="0" xfId="0" applyFont="1" applyFill="1" applyBorder="1" applyAlignment="1">
      <alignment horizontal="center" vertical="center"/>
    </xf>
    <xf numFmtId="0" fontId="55" fillId="0" borderId="0" xfId="0" applyFont="1" applyFill="1" applyBorder="1" applyAlignment="1">
      <alignment horizontal="center" vertical="center"/>
    </xf>
    <xf numFmtId="0" fontId="55" fillId="0" borderId="16" xfId="0" applyFont="1" applyFill="1" applyBorder="1" applyAlignment="1">
      <alignment horizontal="center" vertical="center"/>
    </xf>
    <xf numFmtId="0" fontId="12" fillId="0" borderId="0" xfId="0" applyFont="1" applyAlignment="1">
      <alignment horizontal="right"/>
    </xf>
    <xf numFmtId="0" fontId="28" fillId="0" borderId="2" xfId="183" applyFont="1" applyBorder="1" applyAlignment="1">
      <alignment horizontal="center" vertical="center"/>
    </xf>
    <xf numFmtId="0" fontId="28" fillId="0" borderId="12" xfId="183" applyFont="1" applyBorder="1" applyAlignment="1">
      <alignment horizontal="center" vertical="center"/>
    </xf>
    <xf numFmtId="0" fontId="28" fillId="0" borderId="14" xfId="183" applyFont="1" applyBorder="1" applyAlignment="1">
      <alignment horizontal="center" vertical="center"/>
    </xf>
    <xf numFmtId="0" fontId="28" fillId="0" borderId="4" xfId="183" applyFont="1" applyBorder="1" applyAlignment="1">
      <alignment horizontal="center" vertical="center"/>
    </xf>
    <xf numFmtId="49" fontId="28" fillId="0" borderId="1" xfId="162" applyNumberFormat="1" applyFont="1" applyFill="1" applyBorder="1" applyAlignment="1" applyProtection="1">
      <alignment horizontal="center" vertical="center"/>
    </xf>
    <xf numFmtId="196" fontId="6" fillId="0" borderId="1" xfId="0" applyNumberFormat="1" applyFont="1" applyFill="1" applyBorder="1" applyAlignment="1">
      <alignment horizontal="center"/>
    </xf>
    <xf numFmtId="10" fontId="6" fillId="0" borderId="1" xfId="0" applyNumberFormat="1" applyFont="1" applyFill="1" applyBorder="1" applyAlignment="1">
      <alignment horizontal="center"/>
    </xf>
    <xf numFmtId="49" fontId="28" fillId="0" borderId="1" xfId="162" applyNumberFormat="1" applyFont="1" applyFill="1" applyBorder="1" applyAlignment="1" applyProtection="1">
      <alignment vertical="center"/>
    </xf>
    <xf numFmtId="0" fontId="5" fillId="0" borderId="0" xfId="0" applyFont="1" applyFill="1" applyBorder="1" applyAlignment="1">
      <alignment horizontal="left" vertical="top" wrapText="1"/>
    </xf>
    <xf numFmtId="0" fontId="38" fillId="0" borderId="0" xfId="171" applyFont="1" applyAlignment="1"/>
    <xf numFmtId="0" fontId="12" fillId="0" borderId="0" xfId="0" applyFont="1" applyAlignment="1">
      <alignment horizontal="right" vertical="center"/>
    </xf>
    <xf numFmtId="0" fontId="28" fillId="0" borderId="1" xfId="183" applyFont="1" applyBorder="1" applyAlignment="1">
      <alignment horizontal="center" vertical="center" wrapText="1"/>
    </xf>
    <xf numFmtId="0" fontId="28" fillId="0" borderId="1" xfId="0" applyFont="1" applyBorder="1" applyAlignment="1">
      <alignment horizontal="left" vertical="center"/>
    </xf>
    <xf numFmtId="196" fontId="28" fillId="0" borderId="1" xfId="1" applyNumberFormat="1" applyFont="1" applyBorder="1" applyAlignment="1">
      <alignment horizontal="right" vertical="center" wrapText="1"/>
    </xf>
    <xf numFmtId="196" fontId="28" fillId="0" borderId="1" xfId="1" applyNumberFormat="1" applyFont="1" applyBorder="1" applyAlignment="1">
      <alignment horizontal="center" vertical="center" wrapText="1"/>
    </xf>
    <xf numFmtId="0" fontId="12" fillId="0" borderId="1" xfId="0" applyFont="1" applyBorder="1" applyAlignment="1">
      <alignment horizontal="left" vertical="center"/>
    </xf>
    <xf numFmtId="196" fontId="12" fillId="0" borderId="1" xfId="0" applyNumberFormat="1" applyFont="1" applyBorder="1" applyAlignment="1">
      <alignment horizontal="center" vertical="center" wrapText="1"/>
    </xf>
    <xf numFmtId="0" fontId="29" fillId="0" borderId="0" xfId="181" applyAlignment="1">
      <alignment horizontal="left" vertical="center"/>
    </xf>
    <xf numFmtId="196" fontId="29" fillId="0" borderId="0" xfId="181" applyNumberFormat="1">
      <alignment vertical="center"/>
    </xf>
    <xf numFmtId="0" fontId="35" fillId="0" borderId="0" xfId="158" applyFont="1" applyAlignment="1">
      <alignment horizontal="center" vertical="center"/>
    </xf>
    <xf numFmtId="0" fontId="0" fillId="0" borderId="0" xfId="158" applyFont="1" applyAlignment="1">
      <alignment horizontal="right"/>
    </xf>
    <xf numFmtId="199" fontId="28" fillId="0" borderId="13" xfId="181" applyNumberFormat="1" applyFont="1" applyBorder="1" applyAlignment="1">
      <alignment horizontal="center" vertical="center" wrapText="1"/>
    </xf>
    <xf numFmtId="196" fontId="29" fillId="4" borderId="0" xfId="154" applyNumberFormat="1" applyFont="1" applyFill="1" applyAlignment="1">
      <alignment horizontal="center" vertical="center" wrapText="1"/>
    </xf>
    <xf numFmtId="196" fontId="28" fillId="0" borderId="1" xfId="1" applyNumberFormat="1" applyFont="1" applyFill="1" applyBorder="1" applyAlignment="1">
      <alignment horizontal="center" vertical="center" wrapText="1"/>
    </xf>
    <xf numFmtId="196" fontId="11" fillId="0" borderId="14" xfId="0" applyNumberFormat="1" applyFont="1" applyFill="1" applyBorder="1" applyAlignment="1">
      <alignment vertical="center" wrapText="1"/>
    </xf>
    <xf numFmtId="196" fontId="11" fillId="0" borderId="1" xfId="0" applyNumberFormat="1" applyFont="1" applyFill="1" applyBorder="1" applyAlignment="1">
      <alignment vertical="center" wrapText="1"/>
    </xf>
    <xf numFmtId="0" fontId="56" fillId="0" borderId="1" xfId="172" applyFont="1" applyFill="1" applyBorder="1" applyAlignment="1">
      <alignment horizontal="left" vertical="center" wrapText="1"/>
    </xf>
    <xf numFmtId="196" fontId="12" fillId="0" borderId="14" xfId="0" applyNumberFormat="1" applyFont="1" applyFill="1" applyBorder="1" applyAlignment="1">
      <alignment vertical="center" wrapText="1"/>
    </xf>
    <xf numFmtId="196" fontId="12" fillId="0" borderId="1" xfId="0" applyNumberFormat="1" applyFont="1" applyFill="1" applyBorder="1" applyAlignment="1">
      <alignment vertical="center" wrapText="1"/>
    </xf>
    <xf numFmtId="0" fontId="12" fillId="0" borderId="0" xfId="0" applyFont="1" applyAlignment="1"/>
    <xf numFmtId="0" fontId="12" fillId="0" borderId="0" xfId="158" applyFont="1" applyBorder="1" applyAlignment="1">
      <alignment horizontal="left" vertical="center"/>
    </xf>
    <xf numFmtId="0" fontId="12" fillId="0" borderId="0" xfId="158" applyFont="1" applyBorder="1" applyAlignment="1">
      <alignment horizontal="right" vertical="center"/>
    </xf>
    <xf numFmtId="0" fontId="28" fillId="0" borderId="1" xfId="0" applyFont="1" applyBorder="1" applyAlignment="1">
      <alignment horizontal="center" vertical="center" wrapText="1"/>
    </xf>
    <xf numFmtId="202" fontId="11" fillId="0" borderId="1" xfId="159" applyNumberFormat="1" applyFont="1" applyFill="1" applyBorder="1" applyAlignment="1">
      <alignment horizontal="left" vertical="center"/>
    </xf>
    <xf numFmtId="196" fontId="11" fillId="0" borderId="1" xfId="159" applyNumberFormat="1" applyFont="1" applyFill="1" applyBorder="1" applyAlignment="1">
      <alignment horizontal="center" vertical="center" wrapText="1"/>
    </xf>
    <xf numFmtId="202" fontId="12" fillId="0" borderId="1" xfId="159" applyNumberFormat="1" applyFont="1" applyFill="1" applyBorder="1" applyAlignment="1">
      <alignment horizontal="left" vertical="center"/>
    </xf>
    <xf numFmtId="196" fontId="12" fillId="0" borderId="1" xfId="159" applyNumberFormat="1" applyFont="1" applyFill="1" applyBorder="1" applyAlignment="1">
      <alignment horizontal="center" vertical="center" wrapText="1"/>
    </xf>
    <xf numFmtId="0" fontId="12" fillId="0" borderId="1" xfId="0" applyFont="1" applyBorder="1" applyAlignment="1"/>
    <xf numFmtId="0" fontId="11" fillId="0" borderId="1" xfId="159" applyFont="1" applyFill="1" applyBorder="1" applyAlignment="1">
      <alignment horizontal="center" vertical="center"/>
    </xf>
    <xf numFmtId="0" fontId="7" fillId="0" borderId="0" xfId="181" applyFont="1" applyFill="1" applyAlignment="1">
      <alignment horizontal="center" vertical="center" wrapText="1"/>
    </xf>
    <xf numFmtId="0" fontId="57" fillId="0" borderId="0" xfId="181" applyFont="1" applyFill="1" applyAlignment="1">
      <alignment vertical="center"/>
    </xf>
    <xf numFmtId="0" fontId="27" fillId="0" borderId="0" xfId="181" applyFont="1" applyFill="1" applyAlignment="1">
      <alignment vertical="center"/>
    </xf>
    <xf numFmtId="0" fontId="27" fillId="0" borderId="0" xfId="181" applyFont="1">
      <alignment vertical="center"/>
    </xf>
    <xf numFmtId="0" fontId="29" fillId="0" borderId="0" xfId="181" applyFont="1">
      <alignment vertical="center"/>
    </xf>
    <xf numFmtId="0" fontId="39" fillId="0" borderId="0" xfId="181" applyFont="1" applyFill="1" applyAlignment="1">
      <alignment vertical="center"/>
    </xf>
    <xf numFmtId="0" fontId="29" fillId="0" borderId="0" xfId="181" applyFont="1" applyFill="1" applyAlignment="1">
      <alignment vertical="center"/>
    </xf>
    <xf numFmtId="199" fontId="29" fillId="0" borderId="0" xfId="181" applyNumberFormat="1" applyFont="1" applyFill="1" applyAlignment="1">
      <alignment vertical="center"/>
    </xf>
    <xf numFmtId="0" fontId="2" fillId="0" borderId="0" xfId="181" applyFont="1" applyFill="1" applyAlignment="1">
      <alignment horizontal="center" vertical="center"/>
    </xf>
    <xf numFmtId="0" fontId="32" fillId="0" borderId="0" xfId="181" applyFont="1" applyFill="1" applyAlignment="1">
      <alignment vertical="center"/>
    </xf>
    <xf numFmtId="0" fontId="14" fillId="0" borderId="0" xfId="181" applyFont="1" applyFill="1" applyAlignment="1">
      <alignment vertical="center"/>
    </xf>
    <xf numFmtId="199" fontId="14" fillId="0" borderId="0" xfId="181" applyNumberFormat="1" applyFont="1" applyFill="1" applyBorder="1" applyAlignment="1">
      <alignment horizontal="right" vertical="center"/>
    </xf>
    <xf numFmtId="0" fontId="28" fillId="0" borderId="1" xfId="0" applyNumberFormat="1" applyFont="1" applyFill="1" applyBorder="1" applyAlignment="1" applyProtection="1">
      <alignment horizontal="left" vertical="center"/>
    </xf>
    <xf numFmtId="49" fontId="28" fillId="0" borderId="1" xfId="0" applyNumberFormat="1" applyFont="1" applyFill="1" applyBorder="1" applyAlignment="1" applyProtection="1">
      <alignment horizontal="left" vertical="center" wrapText="1"/>
    </xf>
    <xf numFmtId="196" fontId="28" fillId="0" borderId="1" xfId="0" applyNumberFormat="1" applyFont="1" applyFill="1" applyBorder="1" applyAlignment="1" applyProtection="1">
      <alignment horizontal="right" vertical="center" wrapText="1"/>
      <protection locked="0"/>
    </xf>
    <xf numFmtId="3" fontId="28" fillId="0" borderId="1" xfId="0" applyNumberFormat="1" applyFont="1" applyFill="1" applyBorder="1" applyAlignment="1" applyProtection="1">
      <alignment horizontal="right" vertical="center"/>
      <protection locked="0"/>
    </xf>
    <xf numFmtId="0" fontId="14" fillId="0" borderId="1" xfId="0" applyNumberFormat="1" applyFont="1" applyFill="1" applyBorder="1" applyAlignment="1" applyProtection="1">
      <alignment horizontal="left" vertical="center"/>
    </xf>
    <xf numFmtId="49" fontId="14" fillId="0" borderId="1" xfId="0" applyNumberFormat="1" applyFont="1" applyFill="1" applyBorder="1" applyAlignment="1" applyProtection="1">
      <alignment horizontal="left" vertical="center" wrapText="1" indent="3"/>
    </xf>
    <xf numFmtId="0" fontId="12" fillId="0" borderId="1" xfId="0" applyNumberFormat="1" applyFont="1" applyFill="1" applyBorder="1" applyAlignment="1" applyProtection="1">
      <alignment horizontal="left" vertical="center"/>
    </xf>
    <xf numFmtId="49" fontId="12" fillId="0" borderId="1" xfId="0" applyNumberFormat="1" applyFont="1" applyFill="1" applyBorder="1" applyAlignment="1" applyProtection="1">
      <alignment horizontal="left" vertical="center" wrapText="1" indent="3"/>
    </xf>
    <xf numFmtId="0" fontId="48" fillId="0" borderId="1" xfId="0" applyNumberFormat="1" applyFont="1" applyFill="1" applyBorder="1" applyAlignment="1" applyProtection="1">
      <alignment horizontal="left" vertical="center"/>
    </xf>
    <xf numFmtId="49" fontId="48" fillId="0" borderId="1" xfId="0" applyNumberFormat="1" applyFont="1" applyFill="1" applyBorder="1" applyAlignment="1" applyProtection="1">
      <alignment horizontal="left" vertical="center" wrapText="1" indent="3"/>
    </xf>
    <xf numFmtId="0" fontId="14" fillId="0" borderId="1" xfId="0" applyNumberFormat="1" applyFont="1" applyFill="1" applyBorder="1" applyAlignment="1" applyProtection="1">
      <alignment horizontal="left" vertical="center"/>
      <protection locked="0"/>
    </xf>
    <xf numFmtId="0" fontId="14" fillId="0" borderId="1" xfId="0" applyFont="1" applyFill="1" applyBorder="1" applyAlignment="1" applyProtection="1">
      <alignment horizontal="left" vertical="center"/>
      <protection locked="0"/>
    </xf>
    <xf numFmtId="0" fontId="12" fillId="0" borderId="1" xfId="0" applyFont="1" applyFill="1" applyBorder="1" applyAlignment="1" applyProtection="1">
      <alignment horizontal="left" vertical="center"/>
    </xf>
    <xf numFmtId="0" fontId="11" fillId="0" borderId="1" xfId="0" applyNumberFormat="1" applyFont="1" applyFill="1" applyBorder="1" applyAlignment="1" applyProtection="1">
      <alignment horizontal="left" vertical="center"/>
    </xf>
    <xf numFmtId="0" fontId="50" fillId="0" borderId="1" xfId="0" applyNumberFormat="1" applyFont="1" applyFill="1" applyBorder="1" applyAlignment="1" applyProtection="1">
      <alignment horizontal="left" vertical="center"/>
    </xf>
    <xf numFmtId="0" fontId="49" fillId="0" borderId="1" xfId="0" applyNumberFormat="1" applyFont="1" applyFill="1" applyBorder="1" applyAlignment="1" applyProtection="1">
      <alignment horizontal="left" vertical="center"/>
    </xf>
    <xf numFmtId="49" fontId="49" fillId="0" borderId="1" xfId="0" applyNumberFormat="1" applyFont="1" applyFill="1" applyBorder="1" applyAlignment="1" applyProtection="1">
      <alignment horizontal="left" vertical="center" wrapText="1" indent="3"/>
    </xf>
    <xf numFmtId="0" fontId="28" fillId="0" borderId="1" xfId="0" applyFont="1" applyFill="1" applyBorder="1" applyAlignment="1">
      <alignment horizontal="left" vertical="center"/>
    </xf>
    <xf numFmtId="49" fontId="28" fillId="0" borderId="1" xfId="0" applyNumberFormat="1" applyFont="1" applyFill="1" applyBorder="1" applyAlignment="1">
      <alignment horizontal="left" vertical="center" wrapText="1"/>
    </xf>
    <xf numFmtId="0" fontId="11" fillId="0" borderId="1" xfId="0" applyNumberFormat="1" applyFont="1" applyFill="1" applyBorder="1" applyAlignment="1" applyProtection="1">
      <alignment horizontal="left" vertical="center" wrapText="1"/>
    </xf>
    <xf numFmtId="0" fontId="12" fillId="0" borderId="1" xfId="0" applyNumberFormat="1" applyFont="1" applyFill="1" applyBorder="1" applyAlignment="1" applyProtection="1">
      <alignment horizontal="left" vertical="center" wrapText="1"/>
    </xf>
    <xf numFmtId="0" fontId="12" fillId="0" borderId="15" xfId="0" applyNumberFormat="1" applyFont="1" applyFill="1" applyBorder="1" applyAlignment="1" applyProtection="1">
      <alignment horizontal="left" vertical="center" wrapText="1"/>
    </xf>
    <xf numFmtId="0" fontId="14" fillId="0" borderId="1" xfId="0" applyNumberFormat="1" applyFont="1" applyFill="1" applyBorder="1" applyAlignment="1" applyProtection="1">
      <alignment horizontal="left" vertical="center" wrapText="1"/>
    </xf>
    <xf numFmtId="0" fontId="14" fillId="0" borderId="1" xfId="0" applyFont="1" applyFill="1" applyBorder="1" applyAlignment="1" applyProtection="1">
      <alignment horizontal="left" vertical="center"/>
    </xf>
    <xf numFmtId="0" fontId="14" fillId="0" borderId="1" xfId="0" applyNumberFormat="1" applyFont="1" applyFill="1" applyBorder="1" applyAlignment="1" applyProtection="1">
      <alignment vertical="center" wrapText="1"/>
    </xf>
    <xf numFmtId="49" fontId="11" fillId="0" borderId="1" xfId="0" applyNumberFormat="1" applyFont="1" applyFill="1" applyBorder="1" applyAlignment="1" applyProtection="1">
      <alignment vertical="center" wrapText="1"/>
    </xf>
    <xf numFmtId="49" fontId="14" fillId="0" borderId="1" xfId="0" applyNumberFormat="1" applyFont="1" applyFill="1" applyBorder="1" applyAlignment="1" applyProtection="1">
      <alignment horizontal="left" vertical="center" wrapText="1"/>
    </xf>
    <xf numFmtId="0" fontId="12" fillId="0" borderId="1" xfId="0" applyFont="1" applyFill="1" applyBorder="1" applyAlignment="1" applyProtection="1">
      <alignment horizontal="left" vertical="center"/>
      <protection locked="0"/>
    </xf>
    <xf numFmtId="49" fontId="12" fillId="0" borderId="1" xfId="0" applyNumberFormat="1" applyFont="1" applyFill="1" applyBorder="1" applyAlignment="1" applyProtection="1">
      <alignment horizontal="left" vertical="center" indent="3"/>
    </xf>
    <xf numFmtId="49" fontId="12" fillId="0" borderId="1" xfId="0" applyNumberFormat="1" applyFont="1" applyFill="1" applyBorder="1" applyAlignment="1" applyProtection="1">
      <alignment horizontal="left" vertical="center" wrapText="1"/>
      <protection locked="0"/>
    </xf>
    <xf numFmtId="0" fontId="28" fillId="0" borderId="1" xfId="0" applyFont="1" applyFill="1" applyBorder="1" applyAlignment="1" applyProtection="1">
      <alignment horizontal="left" vertical="center"/>
    </xf>
    <xf numFmtId="0" fontId="14" fillId="0" borderId="1" xfId="0" applyNumberFormat="1" applyFont="1" applyFill="1" applyBorder="1" applyAlignment="1" applyProtection="1">
      <alignment horizontal="left" vertical="center" wrapText="1"/>
      <protection locked="0"/>
    </xf>
    <xf numFmtId="49" fontId="14" fillId="0" borderId="1" xfId="0" applyNumberFormat="1" applyFont="1" applyFill="1" applyBorder="1" applyAlignment="1" applyProtection="1">
      <alignment horizontal="left" vertical="center" indent="3"/>
    </xf>
    <xf numFmtId="0" fontId="58" fillId="0" borderId="1" xfId="0" applyNumberFormat="1" applyFont="1" applyFill="1" applyBorder="1" applyAlignment="1" applyProtection="1">
      <alignment horizontal="left" vertical="center"/>
    </xf>
    <xf numFmtId="49" fontId="58" fillId="0" borderId="1" xfId="0" applyNumberFormat="1" applyFont="1" applyFill="1" applyBorder="1" applyAlignment="1" applyProtection="1">
      <alignment horizontal="left" vertical="center" wrapText="1" indent="3"/>
    </xf>
    <xf numFmtId="3" fontId="14" fillId="0" borderId="1" xfId="0" applyNumberFormat="1" applyFont="1" applyFill="1" applyBorder="1" applyAlignment="1" applyProtection="1">
      <alignment horizontal="right" vertical="center"/>
      <protection locked="0"/>
    </xf>
    <xf numFmtId="0" fontId="47" fillId="0" borderId="1" xfId="0" applyNumberFormat="1" applyFont="1" applyFill="1" applyBorder="1" applyAlignment="1" applyProtection="1">
      <alignment horizontal="left" vertical="center"/>
    </xf>
    <xf numFmtId="0" fontId="59" fillId="0" borderId="1" xfId="0" applyNumberFormat="1" applyFont="1" applyFill="1" applyBorder="1" applyAlignment="1" applyProtection="1">
      <alignment horizontal="left" vertical="center"/>
    </xf>
    <xf numFmtId="49" fontId="59" fillId="0" borderId="1" xfId="0" applyNumberFormat="1" applyFont="1" applyFill="1" applyBorder="1" applyAlignment="1" applyProtection="1">
      <alignment horizontal="left" vertical="center" wrapText="1" indent="2"/>
    </xf>
    <xf numFmtId="3" fontId="47" fillId="0" borderId="1" xfId="0" applyNumberFormat="1" applyFont="1" applyFill="1" applyBorder="1" applyAlignment="1" applyProtection="1">
      <alignment horizontal="right" vertical="center"/>
      <protection locked="0"/>
    </xf>
    <xf numFmtId="0" fontId="11" fillId="0" borderId="1" xfId="0" applyFont="1" applyFill="1" applyBorder="1" applyAlignment="1" applyProtection="1">
      <alignment horizontal="left" vertical="center"/>
    </xf>
    <xf numFmtId="49" fontId="12" fillId="0" borderId="1" xfId="0" applyNumberFormat="1" applyFont="1" applyFill="1" applyBorder="1" applyAlignment="1" applyProtection="1">
      <alignment horizontal="left" vertical="center" indent="3"/>
      <protection locked="0"/>
    </xf>
    <xf numFmtId="49" fontId="14" fillId="0" borderId="1" xfId="0" applyNumberFormat="1" applyFont="1" applyFill="1" applyBorder="1" applyAlignment="1" applyProtection="1">
      <alignment horizontal="left" vertical="center" indent="3"/>
      <protection locked="0"/>
    </xf>
    <xf numFmtId="49" fontId="28" fillId="0" borderId="1" xfId="0" applyNumberFormat="1" applyFont="1" applyFill="1" applyBorder="1" applyAlignment="1" applyProtection="1">
      <alignment horizontal="left" vertical="center" wrapText="1" indent="2"/>
      <protection locked="0"/>
    </xf>
    <xf numFmtId="49" fontId="14" fillId="0" borderId="1" xfId="0" applyNumberFormat="1" applyFont="1" applyFill="1" applyBorder="1" applyAlignment="1" applyProtection="1">
      <alignment horizontal="left" vertical="center" wrapText="1"/>
      <protection locked="0"/>
    </xf>
    <xf numFmtId="49" fontId="12" fillId="0" borderId="1" xfId="0" applyNumberFormat="1" applyFont="1" applyFill="1" applyBorder="1" applyAlignment="1" applyProtection="1">
      <alignment horizontal="left" vertical="center" wrapText="1" indent="3"/>
      <protection locked="0"/>
    </xf>
    <xf numFmtId="49" fontId="14" fillId="0" borderId="1" xfId="0" applyNumberFormat="1" applyFont="1" applyFill="1" applyBorder="1" applyAlignment="1" applyProtection="1">
      <alignment horizontal="left" vertical="center" wrapText="1" indent="3"/>
      <protection locked="0"/>
    </xf>
    <xf numFmtId="0" fontId="49" fillId="0" borderId="1" xfId="0" applyFont="1" applyFill="1" applyBorder="1" applyAlignment="1" applyProtection="1">
      <alignment horizontal="left" vertical="center"/>
      <protection locked="0"/>
    </xf>
    <xf numFmtId="49" fontId="49" fillId="0" borderId="1" xfId="0" applyNumberFormat="1" applyFont="1" applyFill="1" applyBorder="1" applyAlignment="1" applyProtection="1">
      <alignment horizontal="left" vertical="center" indent="3"/>
      <protection locked="0"/>
    </xf>
    <xf numFmtId="0" fontId="49" fillId="0" borderId="1" xfId="0" applyFont="1" applyFill="1" applyBorder="1" applyAlignment="1" applyProtection="1">
      <alignment horizontal="left" vertical="center"/>
    </xf>
    <xf numFmtId="49" fontId="28" fillId="0" borderId="1" xfId="0" applyNumberFormat="1" applyFont="1" applyFill="1" applyBorder="1" applyAlignment="1">
      <alignment vertical="center" wrapText="1"/>
    </xf>
    <xf numFmtId="196" fontId="28" fillId="0" borderId="1" xfId="1" applyNumberFormat="1" applyFont="1" applyFill="1" applyBorder="1" applyAlignment="1" applyProtection="1">
      <alignment horizontal="right" vertical="center" wrapText="1"/>
      <protection locked="0"/>
    </xf>
    <xf numFmtId="49" fontId="28" fillId="0" borderId="1" xfId="185" applyNumberFormat="1" applyFont="1" applyFill="1" applyBorder="1" applyAlignment="1" applyProtection="1">
      <alignment horizontal="left" vertical="center"/>
    </xf>
    <xf numFmtId="0" fontId="14" fillId="0" borderId="17" xfId="181" applyFont="1" applyFill="1" applyBorder="1" applyAlignment="1">
      <alignment horizontal="left" vertical="center" wrapText="1"/>
    </xf>
    <xf numFmtId="0" fontId="14" fillId="0" borderId="0" xfId="181" applyFont="1" applyFill="1" applyAlignment="1">
      <alignment horizontal="left" vertical="center" wrapText="1"/>
    </xf>
    <xf numFmtId="0" fontId="0" fillId="0" borderId="0" xfId="0" applyAlignment="1" applyProtection="1"/>
    <xf numFmtId="0" fontId="28" fillId="0" borderId="0" xfId="181" applyFont="1" applyFill="1" applyAlignment="1">
      <alignment horizontal="center" vertical="center" wrapText="1"/>
    </xf>
    <xf numFmtId="0" fontId="29" fillId="4" borderId="0" xfId="180" applyFill="1">
      <alignment vertical="center"/>
    </xf>
    <xf numFmtId="0" fontId="29" fillId="0" borderId="0" xfId="180" applyFill="1">
      <alignment vertical="center"/>
    </xf>
    <xf numFmtId="0" fontId="2" fillId="0" borderId="0" xfId="181" applyFont="1" applyFill="1" applyAlignment="1" applyProtection="1">
      <alignment horizontal="center" vertical="center"/>
    </xf>
    <xf numFmtId="0" fontId="0" fillId="0" borderId="0" xfId="0" applyFill="1" applyAlignment="1" applyProtection="1"/>
    <xf numFmtId="0" fontId="14" fillId="0" borderId="0" xfId="181" applyFont="1" applyFill="1" applyAlignment="1">
      <alignment horizontal="left" vertical="center"/>
    </xf>
    <xf numFmtId="199" fontId="28" fillId="0" borderId="12" xfId="181" applyNumberFormat="1" applyFont="1" applyFill="1" applyBorder="1" applyAlignment="1">
      <alignment vertical="center" wrapText="1"/>
    </xf>
    <xf numFmtId="0" fontId="28" fillId="0" borderId="12" xfId="181" applyNumberFormat="1" applyFont="1" applyFill="1" applyBorder="1" applyAlignment="1">
      <alignment horizontal="left" vertical="center"/>
    </xf>
    <xf numFmtId="0" fontId="28" fillId="0" borderId="1" xfId="181" applyNumberFormat="1" applyFont="1" applyFill="1" applyBorder="1" applyAlignment="1">
      <alignment vertical="center" wrapText="1"/>
    </xf>
    <xf numFmtId="200" fontId="14" fillId="4" borderId="1" xfId="3" applyNumberFormat="1" applyFont="1" applyFill="1" applyBorder="1" applyAlignment="1" applyProtection="1">
      <alignment horizontal="right" vertical="center" wrapText="1"/>
      <protection locked="0"/>
    </xf>
    <xf numFmtId="0" fontId="14" fillId="0" borderId="1" xfId="181" applyFont="1" applyFill="1" applyBorder="1" applyAlignment="1">
      <alignment horizontal="left" vertical="center" wrapText="1"/>
    </xf>
    <xf numFmtId="196" fontId="14" fillId="0" borderId="1" xfId="1" applyNumberFormat="1" applyFont="1" applyFill="1" applyBorder="1" applyAlignment="1" applyProtection="1">
      <alignment horizontal="right" vertical="center" wrapText="1"/>
      <protection locked="0"/>
    </xf>
    <xf numFmtId="0" fontId="14" fillId="4" borderId="12" xfId="181" applyFont="1" applyFill="1" applyBorder="1" applyAlignment="1">
      <alignment horizontal="left" vertical="center"/>
    </xf>
    <xf numFmtId="0" fontId="14" fillId="4" borderId="1" xfId="181" applyFont="1" applyFill="1" applyBorder="1" applyAlignment="1">
      <alignment horizontal="left" vertical="center" wrapText="1"/>
    </xf>
    <xf numFmtId="0" fontId="14" fillId="0" borderId="12" xfId="181" applyFont="1" applyFill="1" applyBorder="1" applyAlignment="1">
      <alignment horizontal="left" vertical="top" wrapText="1"/>
    </xf>
    <xf numFmtId="0" fontId="14" fillId="0" borderId="1" xfId="181" applyNumberFormat="1" applyFont="1" applyFill="1" applyBorder="1" applyAlignment="1">
      <alignment vertical="center" wrapText="1"/>
    </xf>
    <xf numFmtId="200" fontId="14" fillId="0" borderId="1" xfId="3" applyNumberFormat="1" applyFont="1" applyFill="1" applyBorder="1" applyAlignment="1" applyProtection="1">
      <alignment horizontal="right" vertical="center" wrapText="1"/>
      <protection locked="0"/>
    </xf>
    <xf numFmtId="0" fontId="28" fillId="0" borderId="12" xfId="181" applyFont="1" applyFill="1" applyBorder="1" applyAlignment="1">
      <alignment horizontal="distributed" vertical="center"/>
    </xf>
    <xf numFmtId="200" fontId="28" fillId="0" borderId="1" xfId="3" applyNumberFormat="1" applyFont="1" applyFill="1" applyBorder="1" applyAlignment="1" applyProtection="1">
      <alignment horizontal="right" vertical="center" wrapText="1"/>
      <protection locked="0"/>
    </xf>
    <xf numFmtId="0" fontId="28" fillId="0" borderId="12" xfId="181" applyNumberFormat="1" applyFont="1" applyFill="1" applyBorder="1" applyAlignment="1" applyProtection="1">
      <alignment horizontal="left" vertical="center"/>
    </xf>
    <xf numFmtId="0" fontId="28" fillId="0" borderId="1" xfId="181" applyNumberFormat="1" applyFont="1" applyFill="1" applyBorder="1" applyAlignment="1" applyProtection="1">
      <alignment vertical="center" wrapText="1"/>
    </xf>
    <xf numFmtId="0" fontId="14" fillId="0" borderId="1" xfId="181" applyFont="1" applyFill="1" applyBorder="1" applyAlignment="1" applyProtection="1">
      <alignment horizontal="left" vertical="center" wrapText="1"/>
    </xf>
    <xf numFmtId="0" fontId="14" fillId="4" borderId="12" xfId="180" applyFont="1" applyFill="1" applyBorder="1" applyAlignment="1" applyProtection="1">
      <alignment horizontal="left" vertical="center"/>
    </xf>
    <xf numFmtId="0" fontId="14" fillId="4" borderId="1" xfId="180" applyFont="1" applyFill="1" applyBorder="1" applyAlignment="1" applyProtection="1">
      <alignment horizontal="left" vertical="center" wrapText="1"/>
    </xf>
    <xf numFmtId="0" fontId="14" fillId="0" borderId="1" xfId="180" applyFont="1" applyFill="1" applyBorder="1" applyAlignment="1" applyProtection="1">
      <alignment horizontal="left" vertical="center" wrapText="1"/>
    </xf>
    <xf numFmtId="0" fontId="44" fillId="0" borderId="12" xfId="181" applyFont="1" applyFill="1" applyBorder="1" applyAlignment="1">
      <alignment horizontal="distributed" vertical="center"/>
    </xf>
    <xf numFmtId="0" fontId="28" fillId="0" borderId="1" xfId="181" applyFont="1" applyFill="1" applyBorder="1" applyAlignment="1">
      <alignment horizontal="distributed" vertical="center" wrapText="1" indent="2"/>
    </xf>
    <xf numFmtId="196" fontId="29" fillId="0" borderId="0" xfId="181" applyNumberFormat="1" applyFill="1">
      <alignment vertical="center"/>
    </xf>
    <xf numFmtId="0" fontId="29" fillId="0" borderId="0" xfId="154" applyFill="1" applyAlignment="1" applyProtection="1"/>
    <xf numFmtId="0" fontId="0" fillId="0" borderId="0" xfId="181" applyFont="1" applyFill="1">
      <alignment vertical="center"/>
    </xf>
    <xf numFmtId="199" fontId="28" fillId="0" borderId="6" xfId="181" applyNumberFormat="1" applyFont="1" applyFill="1" applyBorder="1" applyAlignment="1">
      <alignment horizontal="center" vertical="center" wrapText="1"/>
    </xf>
    <xf numFmtId="0" fontId="28" fillId="0" borderId="1" xfId="181" applyFont="1" applyFill="1" applyBorder="1" applyAlignment="1">
      <alignment horizontal="center" vertical="center" wrapText="1"/>
    </xf>
    <xf numFmtId="199" fontId="28" fillId="0" borderId="0" xfId="181" applyNumberFormat="1" applyFont="1" applyFill="1" applyAlignment="1">
      <alignment horizontal="center" vertical="center" wrapText="1"/>
    </xf>
    <xf numFmtId="0" fontId="14" fillId="0" borderId="12" xfId="181" applyNumberFormat="1" applyFont="1" applyFill="1" applyBorder="1" applyAlignment="1">
      <alignment horizontal="left" vertical="center"/>
    </xf>
    <xf numFmtId="196" fontId="14" fillId="0" borderId="1" xfId="184" applyNumberFormat="1" applyFont="1" applyFill="1" applyBorder="1" applyAlignment="1" applyProtection="1">
      <alignment vertical="center" wrapText="1"/>
    </xf>
    <xf numFmtId="200" fontId="14" fillId="0" borderId="1" xfId="3" applyNumberFormat="1" applyFont="1" applyFill="1" applyBorder="1" applyAlignment="1" applyProtection="1">
      <alignment vertical="center" wrapText="1"/>
      <protection locked="0"/>
    </xf>
    <xf numFmtId="49" fontId="14" fillId="0" borderId="1" xfId="184" applyNumberFormat="1" applyFont="1" applyFill="1" applyBorder="1" applyAlignment="1" applyProtection="1">
      <alignment horizontal="left" vertical="center" wrapText="1"/>
    </xf>
    <xf numFmtId="200" fontId="28" fillId="0" borderId="1" xfId="3" applyNumberFormat="1" applyFont="1" applyFill="1" applyBorder="1" applyAlignment="1" applyProtection="1">
      <alignment vertical="center" wrapText="1"/>
      <protection locked="0"/>
    </xf>
    <xf numFmtId="0" fontId="28" fillId="0" borderId="1" xfId="181" applyFont="1" applyFill="1" applyBorder="1" applyAlignment="1">
      <alignment vertical="center" wrapText="1"/>
    </xf>
    <xf numFmtId="0" fontId="14" fillId="0" borderId="1" xfId="181" applyFont="1" applyFill="1" applyBorder="1" applyAlignment="1" applyProtection="1">
      <alignment horizontal="left" vertical="center" wrapText="1" indent="1"/>
    </xf>
    <xf numFmtId="0" fontId="14" fillId="0" borderId="12" xfId="180" applyFont="1" applyFill="1" applyBorder="1" applyAlignment="1">
      <alignment horizontal="left" vertical="center"/>
    </xf>
    <xf numFmtId="0" fontId="60" fillId="0" borderId="15" xfId="0" applyFont="1" applyFill="1" applyBorder="1" applyAlignment="1" applyProtection="1">
      <alignment horizontal="left" vertical="center"/>
    </xf>
    <xf numFmtId="0" fontId="28" fillId="0" borderId="1" xfId="181" applyNumberFormat="1" applyFont="1" applyFill="1" applyBorder="1" applyAlignment="1">
      <alignment horizontal="left" vertical="center" wrapText="1"/>
    </xf>
    <xf numFmtId="0" fontId="29" fillId="0" borderId="0" xfId="181" applyFont="1" applyFill="1" applyAlignment="1">
      <alignment vertical="top" wrapText="1"/>
    </xf>
    <xf numFmtId="0" fontId="28" fillId="4" borderId="0" xfId="181" applyFont="1" applyFill="1" applyAlignment="1" applyProtection="1">
      <alignment horizontal="center" vertical="center" wrapText="1"/>
    </xf>
    <xf numFmtId="0" fontId="14" fillId="4" borderId="0" xfId="181" applyFont="1" applyFill="1" applyProtection="1">
      <alignment vertical="center"/>
    </xf>
    <xf numFmtId="0" fontId="29" fillId="4" borderId="0" xfId="180" applyFill="1" applyProtection="1">
      <alignment vertical="center"/>
    </xf>
    <xf numFmtId="0" fontId="29" fillId="4" borderId="0" xfId="181" applyFill="1" applyProtection="1">
      <alignment vertical="center"/>
    </xf>
    <xf numFmtId="199" fontId="29" fillId="4" borderId="0" xfId="181" applyNumberFormat="1" applyFill="1" applyProtection="1">
      <alignment vertical="center"/>
    </xf>
    <xf numFmtId="0" fontId="14" fillId="0" borderId="0" xfId="181" applyFont="1" applyFill="1" applyAlignment="1" applyProtection="1">
      <alignment horizontal="left" vertical="center"/>
    </xf>
    <xf numFmtId="0" fontId="52" fillId="0" borderId="0" xfId="181" applyFont="1" applyFill="1" applyProtection="1">
      <alignment vertical="center"/>
    </xf>
    <xf numFmtId="0" fontId="28" fillId="0" borderId="1" xfId="181" applyFont="1" applyFill="1" applyBorder="1" applyAlignment="1" applyProtection="1">
      <alignment horizontal="center" vertical="center" wrapText="1"/>
    </xf>
    <xf numFmtId="199" fontId="28" fillId="0" borderId="0" xfId="181" applyNumberFormat="1" applyFont="1" applyFill="1" applyAlignment="1" applyProtection="1">
      <alignment horizontal="center" vertical="center" wrapText="1"/>
    </xf>
    <xf numFmtId="0" fontId="32" fillId="0" borderId="0" xfId="180" applyFont="1" applyFill="1" applyAlignment="1" applyProtection="1">
      <alignment horizontal="center" vertical="center"/>
    </xf>
    <xf numFmtId="0" fontId="14" fillId="0" borderId="12" xfId="181" applyNumberFormat="1" applyFont="1" applyFill="1" applyBorder="1" applyAlignment="1" applyProtection="1">
      <alignment horizontal="left" vertical="center"/>
    </xf>
    <xf numFmtId="196" fontId="14" fillId="0" borderId="1" xfId="181" applyNumberFormat="1" applyFont="1" applyFill="1" applyBorder="1" applyAlignment="1" applyProtection="1">
      <alignment horizontal="right" vertical="center" wrapText="1"/>
    </xf>
    <xf numFmtId="0" fontId="14" fillId="0" borderId="12" xfId="181" applyNumberFormat="1" applyFont="1" applyFill="1" applyBorder="1" applyAlignment="1" applyProtection="1">
      <alignment horizontal="left" vertical="top" wrapText="1"/>
    </xf>
    <xf numFmtId="0" fontId="28" fillId="0" borderId="12" xfId="181" applyFont="1" applyFill="1" applyBorder="1" applyAlignment="1" applyProtection="1">
      <alignment horizontal="distributed" vertical="center"/>
    </xf>
    <xf numFmtId="0" fontId="14" fillId="0" borderId="12" xfId="180" applyFont="1" applyFill="1" applyBorder="1" applyAlignment="1" applyProtection="1">
      <alignment horizontal="left" vertical="center"/>
    </xf>
    <xf numFmtId="0" fontId="44" fillId="0" borderId="12" xfId="181" applyFont="1" applyFill="1" applyBorder="1" applyAlignment="1" applyProtection="1">
      <alignment horizontal="distributed" vertical="center"/>
    </xf>
    <xf numFmtId="0" fontId="28" fillId="0" borderId="1" xfId="181" applyNumberFormat="1" applyFont="1" applyFill="1" applyBorder="1" applyAlignment="1" applyProtection="1">
      <alignment horizontal="distributed" vertical="center"/>
    </xf>
    <xf numFmtId="0" fontId="14" fillId="4" borderId="0" xfId="181" applyFont="1" applyFill="1" applyAlignment="1" applyProtection="1">
      <alignment vertical="center" wrapText="1"/>
    </xf>
    <xf numFmtId="0" fontId="14" fillId="4" borderId="12" xfId="181" applyFont="1" applyFill="1" applyBorder="1" applyAlignment="1" quotePrefix="1">
      <alignment horizontal="left" vertical="center"/>
    </xf>
  </cellXfs>
  <cellStyles count="22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_20100326高清市院遂宁检察院1080P配置清单26日改" xfId="49"/>
    <cellStyle name="_Book1_1" xfId="50"/>
    <cellStyle name="_Book1_2" xfId="51"/>
    <cellStyle name="_Book1_3" xfId="52"/>
    <cellStyle name="20% - 强调文字颜色 1 2" xfId="53"/>
    <cellStyle name="20% - 强调文字颜色 1 3" xfId="54"/>
    <cellStyle name="20% - 强调文字颜色 2 2" xfId="55"/>
    <cellStyle name="20% - 强调文字颜色 3 2" xfId="56"/>
    <cellStyle name="20% - 强调文字颜色 4 2" xfId="57"/>
    <cellStyle name="20% - 强调文字颜色 4 3" xfId="58"/>
    <cellStyle name="20% - 强调文字颜色 5 2" xfId="59"/>
    <cellStyle name="20% - 强调文字颜色 6 3" xfId="60"/>
    <cellStyle name="40% - 强调文字颜色 1 2" xfId="61"/>
    <cellStyle name="40% - 强调文字颜色 1 3" xfId="62"/>
    <cellStyle name="40% - 强调文字颜色 2 3" xfId="63"/>
    <cellStyle name="40% - 强调文字颜色 3 3" xfId="64"/>
    <cellStyle name="40% - 强调文字颜色 5 2" xfId="65"/>
    <cellStyle name="40% - 强调文字颜色 6 3" xfId="66"/>
    <cellStyle name="60% - 强调文字颜色 1 2" xfId="67"/>
    <cellStyle name="60% - 强调文字颜色 1 3" xfId="68"/>
    <cellStyle name="60% - 强调文字颜色 2 2" xfId="69"/>
    <cellStyle name="60% - 强调文字颜色 2 3" xfId="70"/>
    <cellStyle name="60% - 强调文字颜色 3 2" xfId="71"/>
    <cellStyle name="60% - 强调文字颜色 3 3" xfId="72"/>
    <cellStyle name="60% - 强调文字颜色 4 2" xfId="73"/>
    <cellStyle name="60% - 强调文字颜色 4 3" xfId="74"/>
    <cellStyle name="60% - 强调文字颜色 5 2" xfId="75"/>
    <cellStyle name="60% - 强调文字颜色 5 3" xfId="76"/>
    <cellStyle name="60% - 强调文字颜色 6 3" xfId="77"/>
    <cellStyle name="6mal" xfId="78"/>
    <cellStyle name="Accent1" xfId="79"/>
    <cellStyle name="Accent1 - 20%" xfId="80"/>
    <cellStyle name="Accent1 - 60%" xfId="81"/>
    <cellStyle name="Accent2" xfId="82"/>
    <cellStyle name="Accent2 - 20%" xfId="83"/>
    <cellStyle name="Accent2 - 40%" xfId="84"/>
    <cellStyle name="Accent2 - 60%" xfId="85"/>
    <cellStyle name="Accent3 - 40%" xfId="86"/>
    <cellStyle name="Accent3 - 60%" xfId="87"/>
    <cellStyle name="Accent5" xfId="88"/>
    <cellStyle name="Accent5 - 20%" xfId="89"/>
    <cellStyle name="Accent6" xfId="90"/>
    <cellStyle name="Accent6 - 40%" xfId="91"/>
    <cellStyle name="Accent6 - 60%" xfId="92"/>
    <cellStyle name="args.style" xfId="93"/>
    <cellStyle name="Category" xfId="94"/>
    <cellStyle name="ColLevel_0" xfId="95"/>
    <cellStyle name="Comma [0]_!!!GO" xfId="96"/>
    <cellStyle name="comma zerodec" xfId="97"/>
    <cellStyle name="Comma_!!!GO" xfId="98"/>
    <cellStyle name="Currency [0]_!!!GO" xfId="99"/>
    <cellStyle name="Currency_!!!GO" xfId="100"/>
    <cellStyle name="Currency1" xfId="101"/>
    <cellStyle name="Date" xfId="102"/>
    <cellStyle name="Dollar (zero dec)" xfId="103"/>
    <cellStyle name="Grey" xfId="104"/>
    <cellStyle name="Header1" xfId="105"/>
    <cellStyle name="Header2" xfId="106"/>
    <cellStyle name="Input [yellow]" xfId="107"/>
    <cellStyle name="Input Cells" xfId="108"/>
    <cellStyle name="Linked Cells" xfId="109"/>
    <cellStyle name="Millares [0]_96 Risk" xfId="110"/>
    <cellStyle name="Millares_96 Risk" xfId="111"/>
    <cellStyle name="Milliers_!!!GO" xfId="112"/>
    <cellStyle name="Moneda [0]_96 Risk" xfId="113"/>
    <cellStyle name="Moneda_96 Risk" xfId="114"/>
    <cellStyle name="Month" xfId="115"/>
    <cellStyle name="Mon閠aire [0]_!!!GO" xfId="116"/>
    <cellStyle name="New Times Roman" xfId="117"/>
    <cellStyle name="no dec" xfId="118"/>
    <cellStyle name="Normal" xfId="119"/>
    <cellStyle name="Normal - Style1" xfId="120"/>
    <cellStyle name="per.style" xfId="121"/>
    <cellStyle name="Percent [2]" xfId="122"/>
    <cellStyle name="Pourcentage_pldt" xfId="123"/>
    <cellStyle name="PSChar" xfId="124"/>
    <cellStyle name="PSDate" xfId="125"/>
    <cellStyle name="PSDec" xfId="126"/>
    <cellStyle name="PSHeading" xfId="127"/>
    <cellStyle name="PSInt" xfId="128"/>
    <cellStyle name="PSSpacer" xfId="129"/>
    <cellStyle name="RowLevel_0" xfId="130"/>
    <cellStyle name="sstot" xfId="131"/>
    <cellStyle name="Standard_AREAS" xfId="132"/>
    <cellStyle name="捠壿 [0.00]_Region Orders (2)" xfId="133"/>
    <cellStyle name="捠壿_Region Orders (2)" xfId="134"/>
    <cellStyle name="编号" xfId="135"/>
    <cellStyle name="标题 1 2" xfId="136"/>
    <cellStyle name="标题 1 2 2 2" xfId="137"/>
    <cellStyle name="标题 10" xfId="138"/>
    <cellStyle name="标题 2 2" xfId="139"/>
    <cellStyle name="标题 2 2 2 2" xfId="140"/>
    <cellStyle name="标题 3 2" xfId="141"/>
    <cellStyle name="标题 3 2 2 2" xfId="142"/>
    <cellStyle name="标题 4 2" xfId="143"/>
    <cellStyle name="标题 4 2 2 2" xfId="144"/>
    <cellStyle name="标题 5" xfId="145"/>
    <cellStyle name="标题1" xfId="146"/>
    <cellStyle name="表标题" xfId="147"/>
    <cellStyle name="部门" xfId="148"/>
    <cellStyle name="差 2" xfId="149"/>
    <cellStyle name="差_0502通海县" xfId="150"/>
    <cellStyle name="差_0605石屏" xfId="151"/>
    <cellStyle name="差_2007年地州资金往来对账表" xfId="152"/>
    <cellStyle name="差_Book1" xfId="153"/>
    <cellStyle name="常规 10" xfId="154"/>
    <cellStyle name="常规 10 2_报预算局：2016年云南省及省本级1-7月社保基金预算执行情况表（0823）" xfId="155"/>
    <cellStyle name="常规 11 3" xfId="156"/>
    <cellStyle name="常规 15 2" xfId="157"/>
    <cellStyle name="常规 16" xfId="158"/>
    <cellStyle name="常规 16 2" xfId="159"/>
    <cellStyle name="常规 19" xfId="160"/>
    <cellStyle name="常规 19 2" xfId="161"/>
    <cellStyle name="常规 19 2 2" xfId="162"/>
    <cellStyle name="常规 2 2" xfId="163"/>
    <cellStyle name="常规 2 2 11 2" xfId="164"/>
    <cellStyle name="常规 2 2 2" xfId="165"/>
    <cellStyle name="常规 2 2 6" xfId="166"/>
    <cellStyle name="常规 2 4" xfId="167"/>
    <cellStyle name="常规 2 4 2" xfId="168"/>
    <cellStyle name="常规 20" xfId="169"/>
    <cellStyle name="常规 3 3" xfId="170"/>
    <cellStyle name="常规 3 7" xfId="171"/>
    <cellStyle name="常规 4" xfId="172"/>
    <cellStyle name="常规 428" xfId="173"/>
    <cellStyle name="常规 452" xfId="174"/>
    <cellStyle name="常规 5" xfId="175"/>
    <cellStyle name="常规 5 42" xfId="176"/>
    <cellStyle name="常规 8" xfId="177"/>
    <cellStyle name="常规 9" xfId="178"/>
    <cellStyle name="常规_2004年基金预算(二稿)" xfId="179"/>
    <cellStyle name="常规_2007年云南省向人大报送政府收支预算表格式编制过程表" xfId="180"/>
    <cellStyle name="常规_2007年云南省向人大报送政府收支预算表格式编制过程表 2" xfId="181"/>
    <cellStyle name="常规_2007年云南省向人大报送政府收支预算表格式编制过程表 2 2" xfId="182"/>
    <cellStyle name="常规_2007年云南省向人大报送政府收支预算表格式编制过程表 2 2 2" xfId="183"/>
    <cellStyle name="常规_exceltmp1" xfId="184"/>
    <cellStyle name="常规_exceltmp1 2" xfId="185"/>
    <cellStyle name="超级链接" xfId="186"/>
    <cellStyle name="超链接 2" xfId="187"/>
    <cellStyle name="超链接 2 2" xfId="188"/>
    <cellStyle name="分级显示行_1_Book1" xfId="189"/>
    <cellStyle name="分级显示列_1_Book1" xfId="190"/>
    <cellStyle name="好 2" xfId="191"/>
    <cellStyle name="好_0502通海县" xfId="192"/>
    <cellStyle name="好_0605石屏" xfId="193"/>
    <cellStyle name="好_2007年地州资金往来对账表" xfId="194"/>
    <cellStyle name="后继超级链接" xfId="195"/>
    <cellStyle name="汇总 2" xfId="196"/>
    <cellStyle name="汇总 2 2 2" xfId="197"/>
    <cellStyle name="计算 2" xfId="198"/>
    <cellStyle name="检查单元格 2" xfId="199"/>
    <cellStyle name="解释性文本 2" xfId="200"/>
    <cellStyle name="借出原因" xfId="201"/>
    <cellStyle name="警告文本 2" xfId="202"/>
    <cellStyle name="链接单元格 2" xfId="203"/>
    <cellStyle name="普通_97-917" xfId="204"/>
    <cellStyle name="千分位[0]_laroux" xfId="205"/>
    <cellStyle name="千分位_97-917" xfId="206"/>
    <cellStyle name="千位[0]_ 方正PC" xfId="207"/>
    <cellStyle name="千位分隔 2" xfId="208"/>
    <cellStyle name="强调 1" xfId="209"/>
    <cellStyle name="强调 2" xfId="210"/>
    <cellStyle name="强调 3" xfId="211"/>
    <cellStyle name="强调文字颜色 1 3" xfId="212"/>
    <cellStyle name="强调文字颜色 2 2" xfId="213"/>
    <cellStyle name="强调文字颜色 2 3" xfId="214"/>
    <cellStyle name="强调文字颜色 3 2" xfId="215"/>
    <cellStyle name="强调文字颜色 3 3" xfId="216"/>
    <cellStyle name="强调文字颜色 4 2" xfId="217"/>
    <cellStyle name="强调文字颜色 5 2" xfId="218"/>
    <cellStyle name="强调文字颜色 6 3" xfId="219"/>
    <cellStyle name="日期" xfId="220"/>
    <cellStyle name="商品名称" xfId="221"/>
    <cellStyle name="适中 2" xfId="222"/>
    <cellStyle name="输出 2" xfId="223"/>
    <cellStyle name="输入 2" xfId="224"/>
    <cellStyle name="数量" xfId="225"/>
    <cellStyle name="未定义" xfId="226"/>
    <cellStyle name="注释 2" xfId="227"/>
  </cellStyles>
  <dxfs count="6">
    <dxf>
      <font>
        <color indexed="9"/>
      </font>
    </dxf>
    <dxf>
      <font>
        <b val="1"/>
        <i val="0"/>
      </font>
    </dxf>
    <dxf>
      <font>
        <color indexed="10"/>
      </font>
    </dxf>
    <dxf>
      <font>
        <b val="0"/>
        <color indexed="9"/>
      </font>
    </dxf>
    <dxf>
      <font>
        <b val="0"/>
        <i val="0"/>
        <color indexed="9"/>
      </font>
    </dxf>
    <dxf>
      <font>
        <b val="0"/>
        <i val="0"/>
        <color indexed="10"/>
      </font>
    </dxf>
  </dxf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5" Type="http://schemas.openxmlformats.org/officeDocument/2006/relationships/styles" Target="styles.xml"/><Relationship Id="rId44" Type="http://schemas.openxmlformats.org/officeDocument/2006/relationships/sharedStrings" Target="sharedStrings.xml"/><Relationship Id="rId43" Type="http://schemas.openxmlformats.org/officeDocument/2006/relationships/theme" Target="theme/theme1.xml"/><Relationship Id="rId42" Type="http://schemas.openxmlformats.org/officeDocument/2006/relationships/externalLink" Target="externalLinks/externalLink4.xml"/><Relationship Id="rId41" Type="http://schemas.openxmlformats.org/officeDocument/2006/relationships/externalLink" Target="externalLinks/externalLink3.xml"/><Relationship Id="rId40" Type="http://schemas.openxmlformats.org/officeDocument/2006/relationships/externalLink" Target="externalLinks/externalLink2.xml"/><Relationship Id="rId4" Type="http://schemas.openxmlformats.org/officeDocument/2006/relationships/worksheet" Target="worksheets/sheet4.xml"/><Relationship Id="rId39" Type="http://schemas.openxmlformats.org/officeDocument/2006/relationships/externalLink" Target="externalLinks/externalLink1.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0.124.6.233\&#20840;&#20307;&#20154;&#21592;\02&#24179;&#34913;&#22788;\01&#36130;&#21147;&#21450;&#39044;&#20915;&#31639;&#25253;&#21578;\2018&#24180;\&#24180;&#21021;&#20154;&#20195;&#20250;\&#36807;&#31243;\RecoveredExternalLink2"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124.6.233\&#20840;&#20307;&#20154;&#21592;\02&#24179;&#34913;&#22788;\01&#36130;&#21147;&#21450;&#39044;&#20915;&#31639;&#25253;&#21578;\2018&#24180;\&#24180;&#21021;&#20154;&#20195;&#20250;\&#36807;&#31243;\RecoveredExternalLink1"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29790;&#20029;&#24066;2023&#24180;&#22320;&#26041;&#36130;&#25919;&#39044;&#31639;&#25191;&#34892;&#24773;&#20917;&#21644;2024&#24180;&#39044;&#31639;&#65288;&#33609;&#26696;&#6528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HP\Desktop\&#26032;&#24314;&#25991;&#20214;&#22841;\&#20197;&#27492;&#20026;&#20934;%20&#31038;&#20445;&#32929;%20&#29790;&#20029;&#24066;2023&#24180;&#22320;&#26041;&#36130;&#25919;&#39044;&#31639;&#25191;&#34892;&#24773;&#20917;&#21644;2024&#24180;&#39044;&#31639;&#65288;&#33609;&#26696;&#65289;.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说明"/>
      <sheetName val="封面"/>
      <sheetName val="目录"/>
      <sheetName val="表一"/>
      <sheetName val="表二"/>
      <sheetName val="表三"/>
      <sheetName val="表四"/>
      <sheetName val="表五"/>
      <sheetName val="表六"/>
      <sheetName val="表七"/>
      <sheetName val="表八"/>
      <sheetName val="审核1"/>
      <sheetName val="审核2"/>
      <sheetName val="土地收入"/>
      <sheetName val="历年预算科目"/>
      <sheetName val="_ESList"/>
      <sheetName val="收入(一般)"/>
      <sheetName val="支出(一般)"/>
      <sheetName val="收入(基金)"/>
      <sheetName val="支出(基金)"/>
      <sheetName val="国家"/>
      <sheetName val="Main"/>
      <sheetName val="Sheet1"/>
      <sheetName val="eqpmad2"/>
      <sheetName val="基本支出经济分类透视"/>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说明"/>
      <sheetName val="封面"/>
      <sheetName val="目录"/>
      <sheetName val="表一"/>
      <sheetName val="表二"/>
      <sheetName val="表三"/>
      <sheetName val="表四"/>
      <sheetName val="表五"/>
      <sheetName val="表六"/>
      <sheetName val="表七"/>
      <sheetName val="表八"/>
      <sheetName val="审核1"/>
      <sheetName val="审核2"/>
      <sheetName val="土地收入"/>
      <sheetName val="历年预算科目"/>
      <sheetName val="_ESList"/>
      <sheetName val="SW-TEO"/>
      <sheetName val="中央"/>
      <sheetName val="Open"/>
      <sheetName val="Toolbox"/>
      <sheetName val="国家"/>
      <sheetName val="G.1R-Shou COP Gf"/>
      <sheetName val="Financ. Overview"/>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封面"/>
      <sheetName val="目录"/>
      <sheetName val="空白页"/>
      <sheetName val="校验表"/>
      <sheetName val="1-1"/>
      <sheetName val="1-2"/>
      <sheetName val="2"/>
      <sheetName val="3-1"/>
      <sheetName val="3-2"/>
      <sheetName val="4"/>
      <sheetName val="说明1"/>
      <sheetName val="5"/>
      <sheetName val="6"/>
      <sheetName val="7"/>
      <sheetName val="8"/>
      <sheetName val="说明2"/>
      <sheetName val="9"/>
      <sheetName val="10"/>
      <sheetName val="11"/>
      <sheetName val="12"/>
      <sheetName val="说明3"/>
      <sheetName val="13"/>
      <sheetName val="14"/>
      <sheetName val="15"/>
      <sheetName val="16"/>
      <sheetName val="17"/>
      <sheetName val="18"/>
      <sheetName val="说明4"/>
      <sheetName val="19-1"/>
      <sheetName val="19-2"/>
      <sheetName val="20"/>
      <sheetName val="21-1"/>
      <sheetName val="21-2"/>
      <sheetName val="22"/>
      <sheetName val="说明5"/>
      <sheetName val="23"/>
      <sheetName val="24"/>
      <sheetName val="25"/>
      <sheetName val="26"/>
      <sheetName val="说明6 "/>
      <sheetName val="27"/>
      <sheetName val="28"/>
      <sheetName val="29"/>
      <sheetName val="30"/>
      <sheetName val="说明7"/>
      <sheetName val="31"/>
      <sheetName val="32"/>
      <sheetName val="33"/>
      <sheetName val="34"/>
      <sheetName val="35"/>
      <sheetName val="36"/>
      <sheetName val="说明8"/>
      <sheetName val="37"/>
      <sheetName val="38"/>
      <sheetName val="39"/>
      <sheetName val="40"/>
      <sheetName val="41"/>
      <sheetName val="说明9"/>
    </sheetNames>
    <sheetDataSet>
      <sheetData sheetId="0">
        <row r="8">
          <cell r="B8">
            <v>45352</v>
          </cell>
        </row>
      </sheetData>
      <sheetData sheetId="1"/>
      <sheetData sheetId="2"/>
      <sheetData sheetId="3"/>
      <sheetData sheetId="4"/>
      <sheetData sheetId="5"/>
      <sheetData sheetId="6"/>
      <sheetData sheetId="7"/>
      <sheetData sheetId="8"/>
      <sheetData sheetId="9"/>
      <sheetData sheetId="10"/>
      <sheetData sheetId="11"/>
      <sheetData sheetId="12">
        <row r="264">
          <cell r="E264">
            <v>14099</v>
          </cell>
        </row>
      </sheetData>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封面"/>
      <sheetName val="目录"/>
      <sheetName val="空白页"/>
      <sheetName val="校验表"/>
      <sheetName val="01-1"/>
      <sheetName val="01-2"/>
      <sheetName val="02"/>
      <sheetName val="03-1"/>
      <sheetName val="03-2"/>
      <sheetName val="04"/>
      <sheetName val="说明1"/>
      <sheetName val="05"/>
      <sheetName val="06"/>
      <sheetName val="07"/>
      <sheetName val="08"/>
      <sheetName val="09"/>
      <sheetName val="说明2"/>
      <sheetName val="10"/>
      <sheetName val="11"/>
      <sheetName val="12"/>
      <sheetName val="13"/>
      <sheetName val="14"/>
      <sheetName val="说明3"/>
      <sheetName val="15"/>
      <sheetName val="16"/>
      <sheetName val="17"/>
      <sheetName val="说明4"/>
      <sheetName val="18"/>
      <sheetName val="19"/>
      <sheetName val="20"/>
      <sheetName val="说明5"/>
      <sheetName val="21-1"/>
      <sheetName val="21-2"/>
      <sheetName val="22"/>
      <sheetName val="23-1"/>
      <sheetName val="23-2"/>
      <sheetName val="24"/>
      <sheetName val="说明7"/>
      <sheetName val="25"/>
      <sheetName val="26"/>
      <sheetName val="27-1"/>
      <sheetName val="27-1说明"/>
      <sheetName val="27-2"/>
      <sheetName val="27-2说明"/>
      <sheetName val="27-3"/>
      <sheetName val="27-3说明"/>
      <sheetName val="27-4"/>
      <sheetName val="27-4说明"/>
      <sheetName val="27-5"/>
      <sheetName val="27-5说明 "/>
      <sheetName val="27-6"/>
      <sheetName val="27-6说明 "/>
      <sheetName val="27-7"/>
      <sheetName val="27-7说明"/>
      <sheetName val="27-8"/>
      <sheetName val="27-8说明 "/>
      <sheetName val="27-9"/>
      <sheetName val="27-9说明"/>
      <sheetName val="27-10"/>
      <sheetName val="27-10说明"/>
      <sheetName val="27-11"/>
      <sheetName val="27-11说明"/>
      <sheetName val="27-12"/>
      <sheetName val="27-12说明"/>
      <sheetName val="27-13"/>
      <sheetName val="27-13说明"/>
      <sheetName val="27-14"/>
      <sheetName val="27-14说明"/>
      <sheetName val="27-15"/>
      <sheetName val="27-15说明"/>
      <sheetName val="27-16"/>
      <sheetName val="27-16说明"/>
      <sheetName val="28"/>
      <sheetName val="29"/>
      <sheetName val="30"/>
      <sheetName val="31"/>
      <sheetName val="32"/>
      <sheetName val="33"/>
      <sheetName val="说明8 "/>
      <sheetName val="34"/>
      <sheetName val="35"/>
      <sheetName val="36"/>
      <sheetName val="37"/>
      <sheetName val="38"/>
      <sheetName val="39"/>
      <sheetName val="说明9"/>
      <sheetName val="40"/>
      <sheetName val="41"/>
      <sheetName val="42"/>
      <sheetName val="说明10 "/>
      <sheetName val="43"/>
      <sheetName val="44"/>
      <sheetName val="45"/>
      <sheetName val="说明11"/>
      <sheetName val="46"/>
      <sheetName val="47"/>
      <sheetName val="48"/>
      <sheetName val="49"/>
      <sheetName val="50"/>
    </sheetNames>
    <sheetDataSet>
      <sheetData sheetId="0" refreshError="1">
        <row r="8">
          <cell r="B8">
            <v>45292</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codeName="Sheet1"/>
  <dimension ref="A1:F115"/>
  <sheetViews>
    <sheetView showGridLines="0" showZeros="0" tabSelected="1" view="pageBreakPreview" zoomScale="70" zoomScaleNormal="90" workbookViewId="0">
      <pane xSplit="1" ySplit="1" topLeftCell="B38" activePane="bottomRight" state="frozen"/>
      <selection/>
      <selection pane="topRight"/>
      <selection pane="bottomLeft"/>
      <selection pane="bottomRight" activeCell="B48" sqref="B48"/>
    </sheetView>
  </sheetViews>
  <sheetFormatPr defaultColWidth="9" defaultRowHeight="14.25" outlineLevelCol="5"/>
  <cols>
    <col min="1" max="1" width="10.875" style="524" customWidth="1"/>
    <col min="2" max="2" width="55.125" style="524" customWidth="1"/>
    <col min="3" max="3" width="19.5" style="264" customWidth="1"/>
    <col min="4" max="4" width="19.25" style="264" customWidth="1"/>
    <col min="5" max="5" width="22.125" style="525" customWidth="1"/>
    <col min="6" max="16384" width="9" style="476"/>
  </cols>
  <sheetData>
    <row r="1" ht="45" customHeight="1" spans="1:6">
      <c r="A1" s="480" t="s">
        <v>0</v>
      </c>
      <c r="B1" s="480"/>
      <c r="C1" s="480"/>
      <c r="D1" s="480"/>
      <c r="E1" s="480"/>
      <c r="F1" s="481"/>
    </row>
    <row r="2" ht="18.95" customHeight="1" spans="1:6">
      <c r="A2" s="264"/>
      <c r="B2" s="526"/>
      <c r="C2" s="527"/>
      <c r="E2" s="272" t="s">
        <v>1</v>
      </c>
      <c r="F2" s="481"/>
    </row>
    <row r="3" s="521" customFormat="1" ht="45" customHeight="1" spans="1:6">
      <c r="A3" s="274" t="s">
        <v>2</v>
      </c>
      <c r="B3" s="528" t="s">
        <v>3</v>
      </c>
      <c r="C3" s="123" t="s">
        <v>4</v>
      </c>
      <c r="D3" s="123" t="s">
        <v>5</v>
      </c>
      <c r="E3" s="528" t="s">
        <v>6</v>
      </c>
      <c r="F3" s="529" t="s">
        <v>7</v>
      </c>
    </row>
    <row r="4" ht="30.95" customHeight="1" spans="1:6">
      <c r="A4" s="496">
        <v>101</v>
      </c>
      <c r="B4" s="497" t="s">
        <v>8</v>
      </c>
      <c r="C4" s="423">
        <f>SUM(C5:C19)</f>
        <v>37499</v>
      </c>
      <c r="D4" s="423">
        <f>SUM(D5:D19)</f>
        <v>44941</v>
      </c>
      <c r="E4" s="495">
        <f t="shared" ref="E4:E26" si="0">(D4-C4)/C4</f>
        <v>0.198</v>
      </c>
      <c r="F4" s="530" t="str">
        <f t="shared" ref="F4:F67" si="1">IF(LEN(A4)=3,"是",IF(B4&lt;&gt;"",IF(SUM(C4:D4)&lt;&gt;0,"是","否"),"是"))</f>
        <v>是</v>
      </c>
    </row>
    <row r="5" ht="30.95" customHeight="1" spans="1:6">
      <c r="A5" s="531">
        <v>10101</v>
      </c>
      <c r="B5" s="516" t="s">
        <v>9</v>
      </c>
      <c r="C5" s="532">
        <v>15765</v>
      </c>
      <c r="D5" s="532">
        <v>19965</v>
      </c>
      <c r="E5" s="493">
        <f t="shared" si="0"/>
        <v>0.266</v>
      </c>
      <c r="F5" s="530" t="str">
        <f t="shared" si="1"/>
        <v>是</v>
      </c>
    </row>
    <row r="6" ht="30.95" customHeight="1" spans="1:6">
      <c r="A6" s="531">
        <v>10104</v>
      </c>
      <c r="B6" s="516" t="s">
        <v>10</v>
      </c>
      <c r="C6" s="532">
        <v>1748</v>
      </c>
      <c r="D6" s="197">
        <v>1479</v>
      </c>
      <c r="E6" s="493">
        <f t="shared" si="0"/>
        <v>-0.154</v>
      </c>
      <c r="F6" s="530" t="str">
        <f t="shared" si="1"/>
        <v>是</v>
      </c>
    </row>
    <row r="7" ht="30.95" customHeight="1" spans="1:6">
      <c r="A7" s="531">
        <v>10106</v>
      </c>
      <c r="B7" s="516" t="s">
        <v>11</v>
      </c>
      <c r="C7" s="532">
        <v>648</v>
      </c>
      <c r="D7" s="197">
        <v>699</v>
      </c>
      <c r="E7" s="493">
        <f t="shared" si="0"/>
        <v>0.079</v>
      </c>
      <c r="F7" s="530" t="str">
        <f t="shared" si="1"/>
        <v>是</v>
      </c>
    </row>
    <row r="8" ht="30.95" customHeight="1" spans="1:6">
      <c r="A8" s="531">
        <v>10107</v>
      </c>
      <c r="B8" s="516" t="s">
        <v>12</v>
      </c>
      <c r="C8" s="532">
        <v>65</v>
      </c>
      <c r="D8" s="197">
        <v>77</v>
      </c>
      <c r="E8" s="493">
        <f t="shared" si="0"/>
        <v>0.185</v>
      </c>
      <c r="F8" s="530" t="str">
        <f t="shared" si="1"/>
        <v>是</v>
      </c>
    </row>
    <row r="9" ht="30.95" customHeight="1" spans="1:6">
      <c r="A9" s="531">
        <v>10109</v>
      </c>
      <c r="B9" s="516" t="s">
        <v>13</v>
      </c>
      <c r="C9" s="532">
        <v>1560</v>
      </c>
      <c r="D9" s="197">
        <v>1778</v>
      </c>
      <c r="E9" s="493">
        <f t="shared" si="0"/>
        <v>0.14</v>
      </c>
      <c r="F9" s="530" t="str">
        <f t="shared" si="1"/>
        <v>是</v>
      </c>
    </row>
    <row r="10" ht="30.95" customHeight="1" spans="1:6">
      <c r="A10" s="531">
        <v>10110</v>
      </c>
      <c r="B10" s="516" t="s">
        <v>14</v>
      </c>
      <c r="C10" s="532">
        <v>1289</v>
      </c>
      <c r="D10" s="197">
        <v>2247</v>
      </c>
      <c r="E10" s="493">
        <f t="shared" si="0"/>
        <v>0.743</v>
      </c>
      <c r="F10" s="530" t="str">
        <f t="shared" si="1"/>
        <v>是</v>
      </c>
    </row>
    <row r="11" ht="30.95" customHeight="1" spans="1:6">
      <c r="A11" s="531">
        <v>10111</v>
      </c>
      <c r="B11" s="516" t="s">
        <v>15</v>
      </c>
      <c r="C11" s="532">
        <v>1600</v>
      </c>
      <c r="D11" s="197">
        <v>1735</v>
      </c>
      <c r="E11" s="493">
        <f t="shared" si="0"/>
        <v>0.084</v>
      </c>
      <c r="F11" s="530" t="str">
        <f t="shared" si="1"/>
        <v>是</v>
      </c>
    </row>
    <row r="12" ht="30.95" customHeight="1" spans="1:6">
      <c r="A12" s="531">
        <v>10112</v>
      </c>
      <c r="B12" s="516" t="s">
        <v>16</v>
      </c>
      <c r="C12" s="532">
        <v>1844</v>
      </c>
      <c r="D12" s="197">
        <v>3304</v>
      </c>
      <c r="E12" s="493">
        <f t="shared" si="0"/>
        <v>0.792</v>
      </c>
      <c r="F12" s="530" t="str">
        <f t="shared" si="1"/>
        <v>是</v>
      </c>
    </row>
    <row r="13" ht="30.95" customHeight="1" spans="1:6">
      <c r="A13" s="531">
        <v>10113</v>
      </c>
      <c r="B13" s="516" t="s">
        <v>17</v>
      </c>
      <c r="C13" s="532">
        <v>3976</v>
      </c>
      <c r="D13" s="197">
        <v>4305</v>
      </c>
      <c r="E13" s="493">
        <f t="shared" si="0"/>
        <v>0.083</v>
      </c>
      <c r="F13" s="530" t="str">
        <f t="shared" si="1"/>
        <v>是</v>
      </c>
    </row>
    <row r="14" ht="30.95" customHeight="1" spans="1:6">
      <c r="A14" s="531">
        <v>10114</v>
      </c>
      <c r="B14" s="516" t="s">
        <v>18</v>
      </c>
      <c r="C14" s="532">
        <v>1483</v>
      </c>
      <c r="D14" s="197">
        <v>1596</v>
      </c>
      <c r="E14" s="493">
        <f t="shared" si="0"/>
        <v>0.076</v>
      </c>
      <c r="F14" s="530" t="str">
        <f t="shared" si="1"/>
        <v>是</v>
      </c>
    </row>
    <row r="15" ht="30.95" customHeight="1" spans="1:6">
      <c r="A15" s="531">
        <v>10118</v>
      </c>
      <c r="B15" s="516" t="s">
        <v>19</v>
      </c>
      <c r="C15" s="532">
        <v>678</v>
      </c>
      <c r="D15" s="197"/>
      <c r="E15" s="493">
        <f t="shared" si="0"/>
        <v>-1</v>
      </c>
      <c r="F15" s="530" t="str">
        <f t="shared" si="1"/>
        <v>是</v>
      </c>
    </row>
    <row r="16" ht="30.95" customHeight="1" spans="1:6">
      <c r="A16" s="531">
        <v>10119</v>
      </c>
      <c r="B16" s="516" t="s">
        <v>20</v>
      </c>
      <c r="C16" s="532">
        <v>6425</v>
      </c>
      <c r="D16" s="197">
        <v>7294</v>
      </c>
      <c r="E16" s="493">
        <f t="shared" si="0"/>
        <v>0.135</v>
      </c>
      <c r="F16" s="530" t="str">
        <f t="shared" si="1"/>
        <v>是</v>
      </c>
    </row>
    <row r="17" ht="30.95" customHeight="1" spans="1:6">
      <c r="A17" s="531">
        <v>10120</v>
      </c>
      <c r="B17" s="516" t="s">
        <v>21</v>
      </c>
      <c r="C17" s="532">
        <v>321</v>
      </c>
      <c r="D17" s="197">
        <v>343</v>
      </c>
      <c r="E17" s="493">
        <f t="shared" si="0"/>
        <v>0.069</v>
      </c>
      <c r="F17" s="530" t="str">
        <f t="shared" si="1"/>
        <v>是</v>
      </c>
    </row>
    <row r="18" ht="30.95" customHeight="1" spans="1:6">
      <c r="A18" s="531">
        <v>10121</v>
      </c>
      <c r="B18" s="516" t="s">
        <v>22</v>
      </c>
      <c r="C18" s="532">
        <v>96</v>
      </c>
      <c r="D18" s="197">
        <v>119</v>
      </c>
      <c r="E18" s="493">
        <f t="shared" si="0"/>
        <v>0.24</v>
      </c>
      <c r="F18" s="530" t="str">
        <f t="shared" si="1"/>
        <v>是</v>
      </c>
    </row>
    <row r="19" ht="30.95" customHeight="1" spans="1:6">
      <c r="A19" s="531">
        <v>10199</v>
      </c>
      <c r="B19" s="516" t="s">
        <v>23</v>
      </c>
      <c r="C19" s="532">
        <v>1</v>
      </c>
      <c r="D19" s="197"/>
      <c r="E19" s="493">
        <f t="shared" si="0"/>
        <v>-1</v>
      </c>
      <c r="F19" s="530" t="str">
        <f t="shared" si="1"/>
        <v>是</v>
      </c>
    </row>
    <row r="20" ht="30.95" customHeight="1" spans="1:6">
      <c r="A20" s="496">
        <v>103</v>
      </c>
      <c r="B20" s="497" t="s">
        <v>24</v>
      </c>
      <c r="C20" s="423">
        <f>SUM(C21:C28)</f>
        <v>40509</v>
      </c>
      <c r="D20" s="423">
        <f>SUM(D21:D28)</f>
        <v>55128</v>
      </c>
      <c r="E20" s="495">
        <f t="shared" si="0"/>
        <v>0.361</v>
      </c>
      <c r="F20" s="530" t="str">
        <f t="shared" si="1"/>
        <v>是</v>
      </c>
    </row>
    <row r="21" ht="30.95" customHeight="1" spans="1:6">
      <c r="A21" s="533">
        <v>10302</v>
      </c>
      <c r="B21" s="516" t="s">
        <v>25</v>
      </c>
      <c r="C21" s="532">
        <v>1844</v>
      </c>
      <c r="D21" s="197">
        <v>2298</v>
      </c>
      <c r="E21" s="493">
        <f t="shared" si="0"/>
        <v>0.246</v>
      </c>
      <c r="F21" s="530" t="str">
        <f t="shared" si="1"/>
        <v>是</v>
      </c>
    </row>
    <row r="22" ht="30.95" customHeight="1" spans="1:6">
      <c r="A22" s="531">
        <v>10304</v>
      </c>
      <c r="B22" s="516" t="s">
        <v>26</v>
      </c>
      <c r="C22" s="532">
        <v>3188</v>
      </c>
      <c r="D22" s="197">
        <v>2983</v>
      </c>
      <c r="E22" s="493">
        <f t="shared" si="0"/>
        <v>-0.064</v>
      </c>
      <c r="F22" s="530" t="str">
        <f t="shared" si="1"/>
        <v>是</v>
      </c>
    </row>
    <row r="23" ht="30.95" customHeight="1" spans="1:6">
      <c r="A23" s="531">
        <v>10305</v>
      </c>
      <c r="B23" s="516" t="s">
        <v>27</v>
      </c>
      <c r="C23" s="532">
        <v>5476</v>
      </c>
      <c r="D23" s="197">
        <v>17092</v>
      </c>
      <c r="E23" s="493">
        <f t="shared" si="0"/>
        <v>2.121</v>
      </c>
      <c r="F23" s="530" t="str">
        <f t="shared" si="1"/>
        <v>是</v>
      </c>
    </row>
    <row r="24" ht="30.95" customHeight="1" spans="1:6">
      <c r="A24" s="531">
        <v>10306</v>
      </c>
      <c r="B24" s="516" t="s">
        <v>28</v>
      </c>
      <c r="C24" s="532">
        <v>458</v>
      </c>
      <c r="D24" s="197"/>
      <c r="E24" s="493">
        <f t="shared" si="0"/>
        <v>-1</v>
      </c>
      <c r="F24" s="530" t="str">
        <f t="shared" si="1"/>
        <v>是</v>
      </c>
    </row>
    <row r="25" ht="30.95" customHeight="1" spans="1:6">
      <c r="A25" s="531">
        <v>10307</v>
      </c>
      <c r="B25" s="516" t="s">
        <v>29</v>
      </c>
      <c r="C25" s="532">
        <v>28437</v>
      </c>
      <c r="D25" s="197">
        <v>32755</v>
      </c>
      <c r="E25" s="493">
        <f t="shared" si="0"/>
        <v>0.152</v>
      </c>
      <c r="F25" s="530" t="str">
        <f t="shared" si="1"/>
        <v>是</v>
      </c>
    </row>
    <row r="26" ht="30.95" customHeight="1" spans="1:6">
      <c r="A26" s="531">
        <v>10308</v>
      </c>
      <c r="B26" s="516" t="s">
        <v>30</v>
      </c>
      <c r="C26" s="532">
        <v>40</v>
      </c>
      <c r="D26" s="197"/>
      <c r="E26" s="493">
        <f t="shared" si="0"/>
        <v>-1</v>
      </c>
      <c r="F26" s="530" t="str">
        <f t="shared" si="1"/>
        <v>是</v>
      </c>
    </row>
    <row r="27" ht="30.95" hidden="1" customHeight="1" spans="1:6">
      <c r="A27" s="531">
        <v>10309</v>
      </c>
      <c r="B27" s="516" t="s">
        <v>31</v>
      </c>
      <c r="C27" s="532">
        <v>0</v>
      </c>
      <c r="D27" s="197"/>
      <c r="E27" s="493"/>
      <c r="F27" s="530" t="str">
        <f t="shared" si="1"/>
        <v>否</v>
      </c>
    </row>
    <row r="28" ht="30.95" customHeight="1" spans="1:6">
      <c r="A28" s="531">
        <v>10399</v>
      </c>
      <c r="B28" s="516" t="s">
        <v>32</v>
      </c>
      <c r="C28" s="532">
        <v>1066</v>
      </c>
      <c r="D28" s="197"/>
      <c r="E28" s="493">
        <f t="shared" ref="E28:E33" si="2">(D28-C28)/C28</f>
        <v>-1</v>
      </c>
      <c r="F28" s="530" t="str">
        <f t="shared" si="1"/>
        <v>是</v>
      </c>
    </row>
    <row r="29" ht="30.95" customHeight="1" spans="1:6">
      <c r="A29" s="343"/>
      <c r="B29" s="516"/>
      <c r="C29" s="197"/>
      <c r="D29" s="197"/>
      <c r="E29" s="495"/>
      <c r="F29" s="530" t="str">
        <f t="shared" si="1"/>
        <v>是</v>
      </c>
    </row>
    <row r="30" s="522" customFormat="1" ht="30.95" customHeight="1" spans="1:6">
      <c r="A30" s="534"/>
      <c r="B30" s="305" t="s">
        <v>33</v>
      </c>
      <c r="C30" s="423">
        <f>SUM(C20,C4)</f>
        <v>78008</v>
      </c>
      <c r="D30" s="423">
        <f>SUM(D20,D4)</f>
        <v>100069</v>
      </c>
      <c r="E30" s="495">
        <f t="shared" si="2"/>
        <v>0.283</v>
      </c>
      <c r="F30" s="530" t="str">
        <f t="shared" si="1"/>
        <v>是</v>
      </c>
    </row>
    <row r="31" ht="30.95" customHeight="1" spans="1:6">
      <c r="A31" s="496">
        <v>110</v>
      </c>
      <c r="B31" s="497" t="s">
        <v>34</v>
      </c>
      <c r="C31" s="423">
        <f>SUM(C32,C39,C81,C103:C104,C108,C112)</f>
        <v>659350</v>
      </c>
      <c r="D31" s="423">
        <f>SUM(D32,D39,D81,D103:D104,D108,D112)</f>
        <v>381933</v>
      </c>
      <c r="E31" s="495">
        <f t="shared" si="2"/>
        <v>-0.421</v>
      </c>
      <c r="F31" s="530" t="str">
        <f t="shared" si="1"/>
        <v>是</v>
      </c>
    </row>
    <row r="32" ht="30.95" customHeight="1" spans="1:6">
      <c r="A32" s="343">
        <v>11001</v>
      </c>
      <c r="B32" s="516" t="s">
        <v>35</v>
      </c>
      <c r="C32" s="197">
        <f>SUM(C33:C38)</f>
        <v>11866</v>
      </c>
      <c r="D32" s="197">
        <f>SUM(D33:D38)</f>
        <v>11793</v>
      </c>
      <c r="E32" s="493">
        <f t="shared" si="2"/>
        <v>-0.006</v>
      </c>
      <c r="F32" s="530" t="str">
        <f t="shared" si="1"/>
        <v>是</v>
      </c>
    </row>
    <row r="33" ht="30.95" customHeight="1" spans="1:6">
      <c r="A33" s="343">
        <v>1100102</v>
      </c>
      <c r="B33" s="311" t="s">
        <v>36</v>
      </c>
      <c r="C33" s="456">
        <v>776</v>
      </c>
      <c r="D33" s="456">
        <v>776</v>
      </c>
      <c r="E33" s="493">
        <f t="shared" si="2"/>
        <v>0</v>
      </c>
      <c r="F33" s="530" t="str">
        <f t="shared" si="1"/>
        <v>是</v>
      </c>
    </row>
    <row r="34" ht="30.95" hidden="1" customHeight="1" spans="1:6">
      <c r="A34" s="343">
        <v>1100103</v>
      </c>
      <c r="B34" s="311" t="s">
        <v>37</v>
      </c>
      <c r="C34" s="456">
        <v>0</v>
      </c>
      <c r="D34" s="456"/>
      <c r="E34" s="493"/>
      <c r="F34" s="530" t="str">
        <f t="shared" si="1"/>
        <v>否</v>
      </c>
    </row>
    <row r="35" ht="30.95" customHeight="1" spans="1:6">
      <c r="A35" s="343">
        <v>1100104</v>
      </c>
      <c r="B35" s="311" t="s">
        <v>38</v>
      </c>
      <c r="C35" s="456">
        <v>4531</v>
      </c>
      <c r="D35" s="456">
        <v>4531</v>
      </c>
      <c r="E35" s="493">
        <f t="shared" ref="E35:E41" si="3">(D35-C35)/C35</f>
        <v>0</v>
      </c>
      <c r="F35" s="530" t="str">
        <f t="shared" si="1"/>
        <v>是</v>
      </c>
    </row>
    <row r="36" ht="30.95" customHeight="1" spans="1:6">
      <c r="A36" s="343">
        <v>1100105</v>
      </c>
      <c r="B36" s="311" t="s">
        <v>39</v>
      </c>
      <c r="C36" s="456">
        <v>450</v>
      </c>
      <c r="D36" s="456">
        <v>450</v>
      </c>
      <c r="E36" s="493">
        <f t="shared" si="3"/>
        <v>0</v>
      </c>
      <c r="F36" s="530" t="str">
        <f t="shared" si="1"/>
        <v>是</v>
      </c>
    </row>
    <row r="37" ht="30.95" customHeight="1" spans="1:6">
      <c r="A37" s="343">
        <v>1100106</v>
      </c>
      <c r="B37" s="311" t="s">
        <v>40</v>
      </c>
      <c r="C37" s="456">
        <v>6036</v>
      </c>
      <c r="D37" s="456">
        <v>6036</v>
      </c>
      <c r="E37" s="493">
        <f t="shared" si="3"/>
        <v>0</v>
      </c>
      <c r="F37" s="530" t="str">
        <f t="shared" si="1"/>
        <v>是</v>
      </c>
    </row>
    <row r="38" ht="30.95" customHeight="1" spans="1:6">
      <c r="A38" s="343">
        <v>1100199</v>
      </c>
      <c r="B38" s="311" t="s">
        <v>41</v>
      </c>
      <c r="C38" s="456">
        <v>73</v>
      </c>
      <c r="D38" s="456"/>
      <c r="E38" s="493">
        <f t="shared" si="3"/>
        <v>-1</v>
      </c>
      <c r="F38" s="530" t="str">
        <f t="shared" si="1"/>
        <v>是</v>
      </c>
    </row>
    <row r="39" ht="30.95" customHeight="1" spans="1:6">
      <c r="A39" s="343">
        <v>11002</v>
      </c>
      <c r="B39" s="516" t="s">
        <v>42</v>
      </c>
      <c r="C39" s="197">
        <f>SUM(C40:C49,C55,C77,C80)</f>
        <v>186829</v>
      </c>
      <c r="D39" s="197">
        <f>SUM(D40:D49,D55,D77,D80)</f>
        <v>211779</v>
      </c>
      <c r="E39" s="493">
        <f t="shared" si="3"/>
        <v>0.134</v>
      </c>
      <c r="F39" s="530" t="str">
        <f t="shared" si="1"/>
        <v>是</v>
      </c>
    </row>
    <row r="40" ht="30.95" customHeight="1" spans="1:6">
      <c r="A40" s="343">
        <v>1100202</v>
      </c>
      <c r="B40" s="311" t="s">
        <v>43</v>
      </c>
      <c r="C40" s="197">
        <v>19498</v>
      </c>
      <c r="D40" s="197">
        <v>18778</v>
      </c>
      <c r="E40" s="493">
        <f t="shared" si="3"/>
        <v>-0.037</v>
      </c>
      <c r="F40" s="530" t="str">
        <f t="shared" si="1"/>
        <v>是</v>
      </c>
    </row>
    <row r="41" ht="30.95" customHeight="1" spans="1:6">
      <c r="A41" s="343">
        <v>1100207</v>
      </c>
      <c r="B41" s="311" t="s">
        <v>44</v>
      </c>
      <c r="C41" s="197">
        <v>9782</v>
      </c>
      <c r="D41" s="197">
        <v>6716</v>
      </c>
      <c r="E41" s="493">
        <f t="shared" si="3"/>
        <v>-0.313</v>
      </c>
      <c r="F41" s="530" t="str">
        <f t="shared" si="1"/>
        <v>是</v>
      </c>
    </row>
    <row r="42" ht="30.95" hidden="1" customHeight="1" spans="1:6">
      <c r="A42" s="343">
        <v>1100212</v>
      </c>
      <c r="B42" s="311" t="s">
        <v>45</v>
      </c>
      <c r="C42" s="197">
        <v>0</v>
      </c>
      <c r="D42" s="197"/>
      <c r="E42" s="493"/>
      <c r="F42" s="530" t="str">
        <f t="shared" si="1"/>
        <v>否</v>
      </c>
    </row>
    <row r="43" ht="30.95" hidden="1" customHeight="1" spans="1:6">
      <c r="A43" s="343">
        <v>1100225</v>
      </c>
      <c r="B43" s="311" t="s">
        <v>46</v>
      </c>
      <c r="C43" s="197">
        <v>0</v>
      </c>
      <c r="D43" s="197"/>
      <c r="E43" s="493"/>
      <c r="F43" s="530" t="str">
        <f t="shared" si="1"/>
        <v>否</v>
      </c>
    </row>
    <row r="44" ht="30.95" customHeight="1" spans="1:6">
      <c r="A44" s="343">
        <v>1100226</v>
      </c>
      <c r="B44" s="311" t="s">
        <v>47</v>
      </c>
      <c r="C44" s="197">
        <v>1899</v>
      </c>
      <c r="D44" s="197">
        <v>1730</v>
      </c>
      <c r="E44" s="493">
        <f t="shared" ref="E44:E49" si="4">(D44-C44)/C44</f>
        <v>-0.089</v>
      </c>
      <c r="F44" s="530" t="str">
        <f t="shared" si="1"/>
        <v>是</v>
      </c>
    </row>
    <row r="45" ht="30.95" hidden="1" customHeight="1" spans="1:6">
      <c r="A45" s="343">
        <v>1100228</v>
      </c>
      <c r="B45" s="311" t="s">
        <v>48</v>
      </c>
      <c r="C45" s="197">
        <v>0</v>
      </c>
      <c r="D45" s="197"/>
      <c r="E45" s="493"/>
      <c r="F45" s="530" t="str">
        <f t="shared" si="1"/>
        <v>否</v>
      </c>
    </row>
    <row r="46" ht="30.95" customHeight="1" spans="1:6">
      <c r="A46" s="343">
        <v>1100229</v>
      </c>
      <c r="B46" s="311" t="s">
        <v>49</v>
      </c>
      <c r="C46" s="197">
        <v>1618</v>
      </c>
      <c r="D46" s="197">
        <v>2113</v>
      </c>
      <c r="E46" s="493">
        <f t="shared" si="4"/>
        <v>0.306</v>
      </c>
      <c r="F46" s="530" t="str">
        <f t="shared" si="1"/>
        <v>是</v>
      </c>
    </row>
    <row r="47" ht="30.95" customHeight="1" spans="1:6">
      <c r="A47" s="343">
        <v>1100230</v>
      </c>
      <c r="B47" s="311" t="s">
        <v>50</v>
      </c>
      <c r="C47" s="197">
        <v>40673</v>
      </c>
      <c r="D47" s="197">
        <v>37309</v>
      </c>
      <c r="E47" s="493">
        <f t="shared" si="4"/>
        <v>-0.083</v>
      </c>
      <c r="F47" s="530" t="str">
        <f t="shared" si="1"/>
        <v>是</v>
      </c>
    </row>
    <row r="48" ht="30.95" customHeight="1" spans="1:6">
      <c r="A48" s="343">
        <v>1100231</v>
      </c>
      <c r="B48" s="311" t="s">
        <v>51</v>
      </c>
      <c r="C48" s="197">
        <v>3941</v>
      </c>
      <c r="D48" s="197">
        <v>3294</v>
      </c>
      <c r="E48" s="493">
        <f t="shared" si="4"/>
        <v>-0.164</v>
      </c>
      <c r="F48" s="530" t="str">
        <f t="shared" si="1"/>
        <v>是</v>
      </c>
    </row>
    <row r="49" ht="30.95" customHeight="1" spans="1:6">
      <c r="A49" s="343" t="s">
        <v>52</v>
      </c>
      <c r="B49" s="311" t="s">
        <v>53</v>
      </c>
      <c r="C49" s="197">
        <f>SUM(C50:C54)</f>
        <v>72640</v>
      </c>
      <c r="D49" s="197">
        <f>SUM(D50:D54)</f>
        <v>108738</v>
      </c>
      <c r="E49" s="493">
        <f t="shared" si="4"/>
        <v>0.497</v>
      </c>
      <c r="F49" s="530" t="str">
        <f t="shared" si="1"/>
        <v>是</v>
      </c>
    </row>
    <row r="50" ht="30.95" hidden="1" customHeight="1" spans="1:6">
      <c r="A50" s="343">
        <v>1100201</v>
      </c>
      <c r="B50" s="344" t="s">
        <v>54</v>
      </c>
      <c r="C50" s="456">
        <v>0</v>
      </c>
      <c r="D50" s="456"/>
      <c r="E50" s="493"/>
      <c r="F50" s="530" t="str">
        <f t="shared" si="1"/>
        <v>否</v>
      </c>
    </row>
    <row r="51" ht="30.95" customHeight="1" spans="1:6">
      <c r="A51" s="343">
        <v>1100208</v>
      </c>
      <c r="B51" s="344" t="s">
        <v>55</v>
      </c>
      <c r="C51" s="456">
        <v>58967</v>
      </c>
      <c r="D51" s="456">
        <v>55270</v>
      </c>
      <c r="E51" s="493">
        <f t="shared" ref="E51:E55" si="5">(D51-C51)/C51</f>
        <v>-0.063</v>
      </c>
      <c r="F51" s="530" t="str">
        <f t="shared" si="1"/>
        <v>是</v>
      </c>
    </row>
    <row r="52" ht="30.95" customHeight="1" spans="1:6">
      <c r="A52" s="343">
        <v>1100214</v>
      </c>
      <c r="B52" s="344" t="s">
        <v>56</v>
      </c>
      <c r="C52" s="456">
        <v>1501</v>
      </c>
      <c r="D52" s="456">
        <v>1501</v>
      </c>
      <c r="E52" s="493">
        <f t="shared" si="5"/>
        <v>0</v>
      </c>
      <c r="F52" s="530" t="str">
        <f t="shared" si="1"/>
        <v>是</v>
      </c>
    </row>
    <row r="53" ht="30.95" customHeight="1" spans="1:6">
      <c r="A53" s="343">
        <v>1100227</v>
      </c>
      <c r="B53" s="344" t="s">
        <v>57</v>
      </c>
      <c r="C53" s="456">
        <v>12077</v>
      </c>
      <c r="D53" s="456">
        <v>11872</v>
      </c>
      <c r="E53" s="493">
        <f t="shared" si="5"/>
        <v>-0.017</v>
      </c>
      <c r="F53" s="530" t="str">
        <f t="shared" si="1"/>
        <v>是</v>
      </c>
    </row>
    <row r="54" ht="30.95" customHeight="1" spans="1:6">
      <c r="A54" s="343">
        <v>1100299</v>
      </c>
      <c r="B54" s="344" t="s">
        <v>58</v>
      </c>
      <c r="C54" s="456">
        <v>95</v>
      </c>
      <c r="D54" s="456">
        <v>40095</v>
      </c>
      <c r="E54" s="493">
        <f t="shared" si="5"/>
        <v>421.053</v>
      </c>
      <c r="F54" s="530" t="str">
        <f t="shared" si="1"/>
        <v>是</v>
      </c>
    </row>
    <row r="55" ht="30.95" customHeight="1" spans="1:6">
      <c r="A55" s="343" t="s">
        <v>59</v>
      </c>
      <c r="B55" s="311" t="s">
        <v>60</v>
      </c>
      <c r="C55" s="197">
        <f>SUM(C56:C76)</f>
        <v>36778</v>
      </c>
      <c r="D55" s="197">
        <f>SUM(D56:D76)</f>
        <v>33101</v>
      </c>
      <c r="E55" s="493">
        <f t="shared" si="5"/>
        <v>-0.1</v>
      </c>
      <c r="F55" s="530" t="str">
        <f t="shared" si="1"/>
        <v>是</v>
      </c>
    </row>
    <row r="56" ht="30.95" customHeight="1" spans="1:6">
      <c r="A56" s="343">
        <v>1100241</v>
      </c>
      <c r="B56" s="344" t="s">
        <v>61</v>
      </c>
      <c r="C56" s="456">
        <v>0</v>
      </c>
      <c r="D56" s="456">
        <v>2185</v>
      </c>
      <c r="E56" s="493"/>
      <c r="F56" s="530" t="str">
        <f t="shared" si="1"/>
        <v>是</v>
      </c>
    </row>
    <row r="57" ht="30.95" hidden="1" customHeight="1" spans="1:6">
      <c r="A57" s="343">
        <v>1100242</v>
      </c>
      <c r="B57" s="344" t="s">
        <v>62</v>
      </c>
      <c r="C57" s="456">
        <v>0</v>
      </c>
      <c r="D57" s="456"/>
      <c r="E57" s="493"/>
      <c r="F57" s="530" t="str">
        <f t="shared" si="1"/>
        <v>否</v>
      </c>
    </row>
    <row r="58" ht="30.95" hidden="1" customHeight="1" spans="1:6">
      <c r="A58" s="343">
        <v>1100243</v>
      </c>
      <c r="B58" s="344" t="s">
        <v>63</v>
      </c>
      <c r="C58" s="456">
        <v>0</v>
      </c>
      <c r="D58" s="456"/>
      <c r="E58" s="493"/>
      <c r="F58" s="530" t="str">
        <f t="shared" si="1"/>
        <v>否</v>
      </c>
    </row>
    <row r="59" ht="30.95" customHeight="1" spans="1:6">
      <c r="A59" s="343">
        <v>1100244</v>
      </c>
      <c r="B59" s="344" t="s">
        <v>64</v>
      </c>
      <c r="C59" s="456">
        <v>2631</v>
      </c>
      <c r="D59" s="456">
        <v>2368</v>
      </c>
      <c r="E59" s="493">
        <f t="shared" ref="E59:E65" si="6">(D59-C59)/C59</f>
        <v>-0.1</v>
      </c>
      <c r="F59" s="530" t="str">
        <f t="shared" si="1"/>
        <v>是</v>
      </c>
    </row>
    <row r="60" ht="30.95" customHeight="1" spans="1:6">
      <c r="A60" s="343">
        <v>1100245</v>
      </c>
      <c r="B60" s="344" t="s">
        <v>65</v>
      </c>
      <c r="C60" s="456">
        <v>11751</v>
      </c>
      <c r="D60" s="456">
        <v>10576</v>
      </c>
      <c r="E60" s="493">
        <f t="shared" si="6"/>
        <v>-0.1</v>
      </c>
      <c r="F60" s="530" t="str">
        <f t="shared" si="1"/>
        <v>是</v>
      </c>
    </row>
    <row r="61" ht="30.95" hidden="1" customHeight="1" spans="1:6">
      <c r="A61" s="343">
        <v>1100246</v>
      </c>
      <c r="B61" s="344" t="s">
        <v>66</v>
      </c>
      <c r="C61" s="456">
        <v>0</v>
      </c>
      <c r="D61" s="456"/>
      <c r="E61" s="493"/>
      <c r="F61" s="530" t="str">
        <f t="shared" si="1"/>
        <v>否</v>
      </c>
    </row>
    <row r="62" ht="30.95" customHeight="1" spans="1:6">
      <c r="A62" s="343">
        <v>1100247</v>
      </c>
      <c r="B62" s="344" t="s">
        <v>67</v>
      </c>
      <c r="C62" s="456">
        <v>377</v>
      </c>
      <c r="D62" s="456">
        <v>339</v>
      </c>
      <c r="E62" s="493">
        <f t="shared" si="6"/>
        <v>-0.101</v>
      </c>
      <c r="F62" s="530" t="str">
        <f t="shared" si="1"/>
        <v>是</v>
      </c>
    </row>
    <row r="63" ht="30.95" customHeight="1" spans="1:6">
      <c r="A63" s="343">
        <v>1100248</v>
      </c>
      <c r="B63" s="344" t="s">
        <v>68</v>
      </c>
      <c r="C63" s="456">
        <v>7751</v>
      </c>
      <c r="D63" s="456">
        <v>4792</v>
      </c>
      <c r="E63" s="493">
        <f t="shared" si="6"/>
        <v>-0.382</v>
      </c>
      <c r="F63" s="530" t="str">
        <f t="shared" si="1"/>
        <v>是</v>
      </c>
    </row>
    <row r="64" ht="30.95" customHeight="1" spans="1:6">
      <c r="A64" s="343">
        <v>1100249</v>
      </c>
      <c r="B64" s="344" t="s">
        <v>69</v>
      </c>
      <c r="C64" s="456">
        <v>4834</v>
      </c>
      <c r="D64" s="456">
        <v>4003</v>
      </c>
      <c r="E64" s="493">
        <f t="shared" si="6"/>
        <v>-0.172</v>
      </c>
      <c r="F64" s="530" t="str">
        <f t="shared" si="1"/>
        <v>是</v>
      </c>
    </row>
    <row r="65" ht="30.95" customHeight="1" spans="1:6">
      <c r="A65" s="343">
        <v>1100250</v>
      </c>
      <c r="B65" s="344" t="s">
        <v>70</v>
      </c>
      <c r="C65" s="456">
        <v>3</v>
      </c>
      <c r="D65" s="456">
        <v>350</v>
      </c>
      <c r="E65" s="493">
        <f t="shared" si="6"/>
        <v>115.667</v>
      </c>
      <c r="F65" s="530" t="str">
        <f t="shared" si="1"/>
        <v>是</v>
      </c>
    </row>
    <row r="66" ht="30.95" hidden="1" customHeight="1" spans="1:6">
      <c r="A66" s="343">
        <v>1100251</v>
      </c>
      <c r="B66" s="344" t="s">
        <v>71</v>
      </c>
      <c r="C66" s="456">
        <v>0</v>
      </c>
      <c r="D66" s="456"/>
      <c r="E66" s="493"/>
      <c r="F66" s="530" t="str">
        <f t="shared" si="1"/>
        <v>否</v>
      </c>
    </row>
    <row r="67" ht="30.95" customHeight="1" spans="1:6">
      <c r="A67" s="343">
        <v>1100252</v>
      </c>
      <c r="B67" s="344" t="s">
        <v>72</v>
      </c>
      <c r="C67" s="456">
        <v>7598</v>
      </c>
      <c r="D67" s="456">
        <v>6838</v>
      </c>
      <c r="E67" s="493">
        <f>(D67-C67)/C67</f>
        <v>-0.1</v>
      </c>
      <c r="F67" s="530" t="str">
        <f t="shared" si="1"/>
        <v>是</v>
      </c>
    </row>
    <row r="68" ht="30.95" customHeight="1" spans="1:6">
      <c r="A68" s="343">
        <v>1100253</v>
      </c>
      <c r="B68" s="344" t="s">
        <v>73</v>
      </c>
      <c r="C68" s="456">
        <v>700</v>
      </c>
      <c r="D68" s="456">
        <v>630</v>
      </c>
      <c r="E68" s="493">
        <f>(D68-C68)/C68</f>
        <v>-0.1</v>
      </c>
      <c r="F68" s="530" t="str">
        <f t="shared" ref="F68:F113" si="7">IF(LEN(A68)=3,"是",IF(B68&lt;&gt;"",IF(SUM(C68:D68)&lt;&gt;0,"是","否"),"是"))</f>
        <v>是</v>
      </c>
    </row>
    <row r="69" ht="30.95" hidden="1" customHeight="1" spans="1:6">
      <c r="A69" s="343">
        <v>1100254</v>
      </c>
      <c r="B69" s="344" t="s">
        <v>74</v>
      </c>
      <c r="C69" s="456">
        <v>0</v>
      </c>
      <c r="D69" s="456"/>
      <c r="E69" s="493"/>
      <c r="F69" s="530" t="str">
        <f t="shared" si="7"/>
        <v>否</v>
      </c>
    </row>
    <row r="70" ht="30.95" hidden="1" customHeight="1" spans="1:6">
      <c r="A70" s="343">
        <v>1100255</v>
      </c>
      <c r="B70" s="344" t="s">
        <v>75</v>
      </c>
      <c r="C70" s="456">
        <v>0</v>
      </c>
      <c r="D70" s="456"/>
      <c r="E70" s="493"/>
      <c r="F70" s="530" t="str">
        <f t="shared" si="7"/>
        <v>否</v>
      </c>
    </row>
    <row r="71" ht="30.95" hidden="1" customHeight="1" spans="1:6">
      <c r="A71" s="343">
        <v>1100256</v>
      </c>
      <c r="B71" s="344" t="s">
        <v>76</v>
      </c>
      <c r="C71" s="456">
        <v>0</v>
      </c>
      <c r="D71" s="456"/>
      <c r="E71" s="493"/>
      <c r="F71" s="530" t="str">
        <f t="shared" si="7"/>
        <v>否</v>
      </c>
    </row>
    <row r="72" ht="30.95" hidden="1" customHeight="1" spans="1:6">
      <c r="A72" s="343">
        <v>1100257</v>
      </c>
      <c r="B72" s="344" t="s">
        <v>77</v>
      </c>
      <c r="C72" s="456">
        <v>0</v>
      </c>
      <c r="D72" s="456"/>
      <c r="E72" s="493"/>
      <c r="F72" s="530" t="str">
        <f t="shared" si="7"/>
        <v>否</v>
      </c>
    </row>
    <row r="73" ht="30.95" customHeight="1" spans="1:6">
      <c r="A73" s="343">
        <v>1100258</v>
      </c>
      <c r="B73" s="344" t="s">
        <v>78</v>
      </c>
      <c r="C73" s="456">
        <v>910</v>
      </c>
      <c r="D73" s="456">
        <v>819</v>
      </c>
      <c r="E73" s="493">
        <f t="shared" ref="E73:E75" si="8">(D73-C73)/C73</f>
        <v>-0.1</v>
      </c>
      <c r="F73" s="530" t="str">
        <f t="shared" si="7"/>
        <v>是</v>
      </c>
    </row>
    <row r="74" ht="30.95" customHeight="1" spans="1:6">
      <c r="A74" s="343">
        <v>1100259</v>
      </c>
      <c r="B74" s="344" t="s">
        <v>79</v>
      </c>
      <c r="C74" s="456">
        <v>130</v>
      </c>
      <c r="D74" s="456">
        <v>117</v>
      </c>
      <c r="E74" s="493">
        <f t="shared" si="8"/>
        <v>-0.1</v>
      </c>
      <c r="F74" s="530" t="str">
        <f t="shared" si="7"/>
        <v>是</v>
      </c>
    </row>
    <row r="75" ht="30.95" customHeight="1" spans="1:6">
      <c r="A75" s="343">
        <v>1100260</v>
      </c>
      <c r="B75" s="344" t="s">
        <v>80</v>
      </c>
      <c r="C75" s="456">
        <v>93</v>
      </c>
      <c r="D75" s="456">
        <v>84</v>
      </c>
      <c r="E75" s="493">
        <f t="shared" si="8"/>
        <v>-0.097</v>
      </c>
      <c r="F75" s="530" t="str">
        <f t="shared" si="7"/>
        <v>是</v>
      </c>
    </row>
    <row r="76" ht="30.95" hidden="1" customHeight="1" spans="1:6">
      <c r="A76" s="343">
        <v>1100269</v>
      </c>
      <c r="B76" s="344" t="s">
        <v>81</v>
      </c>
      <c r="C76" s="456">
        <v>0</v>
      </c>
      <c r="D76" s="456"/>
      <c r="E76" s="493"/>
      <c r="F76" s="530" t="str">
        <f t="shared" si="7"/>
        <v>否</v>
      </c>
    </row>
    <row r="77" ht="30.95" hidden="1" customHeight="1" spans="1:6">
      <c r="A77" s="343" t="s">
        <v>82</v>
      </c>
      <c r="B77" s="311" t="s">
        <v>83</v>
      </c>
      <c r="C77" s="197">
        <v>0</v>
      </c>
      <c r="D77" s="197"/>
      <c r="E77" s="493"/>
      <c r="F77" s="530" t="str">
        <f t="shared" si="7"/>
        <v>否</v>
      </c>
    </row>
    <row r="78" ht="30.95" hidden="1" customHeight="1" spans="1:6">
      <c r="A78" s="343">
        <v>1100296</v>
      </c>
      <c r="B78" s="344" t="s">
        <v>84</v>
      </c>
      <c r="C78" s="456">
        <v>0</v>
      </c>
      <c r="D78" s="456"/>
      <c r="E78" s="493"/>
      <c r="F78" s="530" t="str">
        <f t="shared" si="7"/>
        <v>否</v>
      </c>
    </row>
    <row r="79" ht="30.95" hidden="1" customHeight="1" spans="1:6">
      <c r="A79" s="343">
        <v>1100297</v>
      </c>
      <c r="B79" s="344" t="s">
        <v>85</v>
      </c>
      <c r="C79" s="456">
        <v>0</v>
      </c>
      <c r="D79" s="456"/>
      <c r="E79" s="493"/>
      <c r="F79" s="530" t="str">
        <f t="shared" si="7"/>
        <v>否</v>
      </c>
    </row>
    <row r="80" ht="30.95" hidden="1" customHeight="1" spans="1:6">
      <c r="A80" s="343">
        <v>1100298</v>
      </c>
      <c r="B80" s="311" t="s">
        <v>86</v>
      </c>
      <c r="C80" s="197">
        <v>0</v>
      </c>
      <c r="D80" s="197"/>
      <c r="E80" s="493"/>
      <c r="F80" s="530" t="str">
        <f t="shared" si="7"/>
        <v>否</v>
      </c>
    </row>
    <row r="81" ht="30.95" customHeight="1" spans="1:6">
      <c r="A81" s="343">
        <v>11003</v>
      </c>
      <c r="B81" s="516" t="s">
        <v>87</v>
      </c>
      <c r="C81" s="197">
        <f>SUM(C82:C102)</f>
        <v>60153</v>
      </c>
      <c r="D81" s="197">
        <f>SUM(D82:D102)</f>
        <v>42107</v>
      </c>
      <c r="E81" s="493">
        <f t="shared" ref="E81:E96" si="9">(D81-C81)/C81</f>
        <v>-0.3</v>
      </c>
      <c r="F81" s="530" t="str">
        <f t="shared" si="7"/>
        <v>是</v>
      </c>
    </row>
    <row r="82" ht="30.95" customHeight="1" spans="1:6">
      <c r="A82" s="343">
        <v>1100301</v>
      </c>
      <c r="B82" s="311" t="s">
        <v>88</v>
      </c>
      <c r="C82" s="456">
        <v>2973</v>
      </c>
      <c r="D82" s="456">
        <v>2081</v>
      </c>
      <c r="E82" s="493">
        <f t="shared" si="9"/>
        <v>-0.3</v>
      </c>
      <c r="F82" s="530" t="str">
        <f t="shared" si="7"/>
        <v>是</v>
      </c>
    </row>
    <row r="83" ht="30.95" hidden="1" customHeight="1" spans="1:6">
      <c r="A83" s="343">
        <v>1100302</v>
      </c>
      <c r="B83" s="311" t="s">
        <v>89</v>
      </c>
      <c r="C83" s="456">
        <v>0</v>
      </c>
      <c r="D83" s="456"/>
      <c r="E83" s="493"/>
      <c r="F83" s="530" t="str">
        <f t="shared" si="7"/>
        <v>否</v>
      </c>
    </row>
    <row r="84" ht="30.95" customHeight="1" spans="1:6">
      <c r="A84" s="343">
        <v>1100303</v>
      </c>
      <c r="B84" s="311" t="s">
        <v>90</v>
      </c>
      <c r="C84" s="456">
        <v>18</v>
      </c>
      <c r="D84" s="456">
        <v>213</v>
      </c>
      <c r="E84" s="493">
        <f t="shared" si="9"/>
        <v>10.833</v>
      </c>
      <c r="F84" s="530" t="str">
        <f t="shared" si="7"/>
        <v>是</v>
      </c>
    </row>
    <row r="85" ht="30.95" customHeight="1" spans="1:6">
      <c r="A85" s="343">
        <v>1100304</v>
      </c>
      <c r="B85" s="311" t="s">
        <v>91</v>
      </c>
      <c r="C85" s="456">
        <v>2151</v>
      </c>
      <c r="D85" s="456">
        <v>1506</v>
      </c>
      <c r="E85" s="493">
        <f t="shared" si="9"/>
        <v>-0.3</v>
      </c>
      <c r="F85" s="530" t="str">
        <f t="shared" si="7"/>
        <v>是</v>
      </c>
    </row>
    <row r="86" ht="30.95" customHeight="1" spans="1:6">
      <c r="A86" s="343">
        <v>1100305</v>
      </c>
      <c r="B86" s="311" t="s">
        <v>92</v>
      </c>
      <c r="C86" s="456">
        <v>2017</v>
      </c>
      <c r="D86" s="456">
        <v>1412</v>
      </c>
      <c r="E86" s="493">
        <f t="shared" si="9"/>
        <v>-0.3</v>
      </c>
      <c r="F86" s="530" t="str">
        <f t="shared" si="7"/>
        <v>是</v>
      </c>
    </row>
    <row r="87" ht="30.95" customHeight="1" spans="1:6">
      <c r="A87" s="343">
        <v>1100306</v>
      </c>
      <c r="B87" s="311" t="s">
        <v>93</v>
      </c>
      <c r="C87" s="456">
        <v>25</v>
      </c>
      <c r="D87" s="456">
        <v>17</v>
      </c>
      <c r="E87" s="493">
        <f t="shared" si="9"/>
        <v>-0.32</v>
      </c>
      <c r="F87" s="530" t="str">
        <f t="shared" si="7"/>
        <v>是</v>
      </c>
    </row>
    <row r="88" ht="30.95" customHeight="1" spans="1:6">
      <c r="A88" s="343">
        <v>1100307</v>
      </c>
      <c r="B88" s="311" t="s">
        <v>94</v>
      </c>
      <c r="C88" s="456">
        <v>229</v>
      </c>
      <c r="D88" s="456">
        <v>160</v>
      </c>
      <c r="E88" s="493">
        <f t="shared" si="9"/>
        <v>-0.301</v>
      </c>
      <c r="F88" s="530" t="str">
        <f t="shared" si="7"/>
        <v>是</v>
      </c>
    </row>
    <row r="89" ht="30.95" customHeight="1" spans="1:6">
      <c r="A89" s="343">
        <v>1100308</v>
      </c>
      <c r="B89" s="311" t="s">
        <v>95</v>
      </c>
      <c r="C89" s="456">
        <v>292</v>
      </c>
      <c r="D89" s="456">
        <v>1304</v>
      </c>
      <c r="E89" s="493">
        <f t="shared" si="9"/>
        <v>3.466</v>
      </c>
      <c r="F89" s="530" t="str">
        <f t="shared" si="7"/>
        <v>是</v>
      </c>
    </row>
    <row r="90" ht="30.95" customHeight="1" spans="1:6">
      <c r="A90" s="343">
        <v>1100310</v>
      </c>
      <c r="B90" s="311" t="s">
        <v>96</v>
      </c>
      <c r="C90" s="456">
        <v>3990</v>
      </c>
      <c r="D90" s="456">
        <v>2793</v>
      </c>
      <c r="E90" s="493">
        <f t="shared" si="9"/>
        <v>-0.3</v>
      </c>
      <c r="F90" s="530" t="str">
        <f t="shared" si="7"/>
        <v>是</v>
      </c>
    </row>
    <row r="91" ht="30.95" customHeight="1" spans="1:6">
      <c r="A91" s="343">
        <v>1100311</v>
      </c>
      <c r="B91" s="311" t="s">
        <v>97</v>
      </c>
      <c r="C91" s="456">
        <v>4500</v>
      </c>
      <c r="D91" s="456">
        <v>3150</v>
      </c>
      <c r="E91" s="493">
        <f t="shared" si="9"/>
        <v>-0.3</v>
      </c>
      <c r="F91" s="530" t="str">
        <f t="shared" si="7"/>
        <v>是</v>
      </c>
    </row>
    <row r="92" ht="30.95" customHeight="1" spans="1:6">
      <c r="A92" s="343">
        <v>1100312</v>
      </c>
      <c r="B92" s="311" t="s">
        <v>98</v>
      </c>
      <c r="C92" s="456">
        <v>20</v>
      </c>
      <c r="D92" s="456">
        <v>14</v>
      </c>
      <c r="E92" s="493">
        <f t="shared" si="9"/>
        <v>-0.3</v>
      </c>
      <c r="F92" s="530" t="str">
        <f t="shared" si="7"/>
        <v>是</v>
      </c>
    </row>
    <row r="93" ht="30.95" customHeight="1" spans="1:6">
      <c r="A93" s="343">
        <v>1100313</v>
      </c>
      <c r="B93" s="311" t="s">
        <v>99</v>
      </c>
      <c r="C93" s="456">
        <v>10687</v>
      </c>
      <c r="D93" s="456">
        <v>7481</v>
      </c>
      <c r="E93" s="493">
        <f t="shared" si="9"/>
        <v>-0.3</v>
      </c>
      <c r="F93" s="530" t="str">
        <f t="shared" si="7"/>
        <v>是</v>
      </c>
    </row>
    <row r="94" ht="30.95" customHeight="1" spans="1:6">
      <c r="A94" s="343">
        <v>1100314</v>
      </c>
      <c r="B94" s="311" t="s">
        <v>100</v>
      </c>
      <c r="C94" s="456">
        <v>5155</v>
      </c>
      <c r="D94" s="456">
        <v>3609</v>
      </c>
      <c r="E94" s="493">
        <f t="shared" si="9"/>
        <v>-0.3</v>
      </c>
      <c r="F94" s="530" t="str">
        <f t="shared" si="7"/>
        <v>是</v>
      </c>
    </row>
    <row r="95" ht="30.95" customHeight="1" spans="1:6">
      <c r="A95" s="343">
        <v>1100315</v>
      </c>
      <c r="B95" s="311" t="s">
        <v>101</v>
      </c>
      <c r="C95" s="456">
        <v>19932</v>
      </c>
      <c r="D95" s="456">
        <v>12652</v>
      </c>
      <c r="E95" s="493">
        <f t="shared" si="9"/>
        <v>-0.365</v>
      </c>
      <c r="F95" s="530" t="str">
        <f t="shared" si="7"/>
        <v>是</v>
      </c>
    </row>
    <row r="96" ht="30.95" customHeight="1" spans="1:6">
      <c r="A96" s="343">
        <v>1100316</v>
      </c>
      <c r="B96" s="311" t="s">
        <v>102</v>
      </c>
      <c r="C96" s="456">
        <v>5706</v>
      </c>
      <c r="D96" s="456">
        <v>3994</v>
      </c>
      <c r="E96" s="493">
        <f t="shared" si="9"/>
        <v>-0.3</v>
      </c>
      <c r="F96" s="530" t="str">
        <f t="shared" si="7"/>
        <v>是</v>
      </c>
    </row>
    <row r="97" ht="30.95" hidden="1" customHeight="1" spans="1:6">
      <c r="A97" s="343">
        <v>1100317</v>
      </c>
      <c r="B97" s="311" t="s">
        <v>103</v>
      </c>
      <c r="C97" s="456">
        <v>0</v>
      </c>
      <c r="D97" s="456"/>
      <c r="E97" s="493"/>
      <c r="F97" s="530" t="str">
        <f t="shared" si="7"/>
        <v>否</v>
      </c>
    </row>
    <row r="98" ht="30.95" customHeight="1" spans="1:6">
      <c r="A98" s="343">
        <v>1100320</v>
      </c>
      <c r="B98" s="311" t="s">
        <v>104</v>
      </c>
      <c r="C98" s="456">
        <v>3</v>
      </c>
      <c r="D98" s="456">
        <v>2</v>
      </c>
      <c r="E98" s="493">
        <f t="shared" ref="E98:E103" si="10">(D98-C98)/C98</f>
        <v>-0.333</v>
      </c>
      <c r="F98" s="530" t="str">
        <f t="shared" si="7"/>
        <v>是</v>
      </c>
    </row>
    <row r="99" ht="30.95" customHeight="1" spans="1:6">
      <c r="A99" s="343">
        <v>1100321</v>
      </c>
      <c r="B99" s="311" t="s">
        <v>105</v>
      </c>
      <c r="C99" s="456">
        <v>1650</v>
      </c>
      <c r="D99" s="456">
        <v>1155</v>
      </c>
      <c r="E99" s="493">
        <f t="shared" si="10"/>
        <v>-0.3</v>
      </c>
      <c r="F99" s="530" t="str">
        <f t="shared" si="7"/>
        <v>是</v>
      </c>
    </row>
    <row r="100" ht="30.95" customHeight="1" spans="1:6">
      <c r="A100" s="343">
        <v>1100322</v>
      </c>
      <c r="B100" s="311" t="s">
        <v>106</v>
      </c>
      <c r="C100" s="456">
        <v>14</v>
      </c>
      <c r="D100" s="456">
        <v>10</v>
      </c>
      <c r="E100" s="493">
        <f t="shared" si="10"/>
        <v>-0.286</v>
      </c>
      <c r="F100" s="530" t="str">
        <f t="shared" si="7"/>
        <v>是</v>
      </c>
    </row>
    <row r="101" ht="30.95" customHeight="1" spans="1:6">
      <c r="A101" s="343">
        <v>1100324</v>
      </c>
      <c r="B101" s="311" t="s">
        <v>107</v>
      </c>
      <c r="C101" s="456">
        <v>611</v>
      </c>
      <c r="D101" s="456">
        <v>428</v>
      </c>
      <c r="E101" s="493">
        <f t="shared" si="10"/>
        <v>-0.3</v>
      </c>
      <c r="F101" s="530" t="str">
        <f t="shared" si="7"/>
        <v>是</v>
      </c>
    </row>
    <row r="102" ht="30.95" customHeight="1" spans="1:6">
      <c r="A102" s="343">
        <v>1100399</v>
      </c>
      <c r="B102" s="311" t="s">
        <v>32</v>
      </c>
      <c r="C102" s="456">
        <v>180</v>
      </c>
      <c r="D102" s="456">
        <v>126</v>
      </c>
      <c r="E102" s="493">
        <f t="shared" si="10"/>
        <v>-0.3</v>
      </c>
      <c r="F102" s="530" t="str">
        <f t="shared" si="7"/>
        <v>是</v>
      </c>
    </row>
    <row r="103" ht="30.95" customHeight="1" spans="1:6">
      <c r="A103" s="343">
        <v>11008</v>
      </c>
      <c r="B103" s="516" t="s">
        <v>108</v>
      </c>
      <c r="C103" s="197">
        <v>30962</v>
      </c>
      <c r="D103" s="197">
        <v>50841</v>
      </c>
      <c r="E103" s="493">
        <f t="shared" si="10"/>
        <v>0.642</v>
      </c>
      <c r="F103" s="530" t="str">
        <f t="shared" si="7"/>
        <v>是</v>
      </c>
    </row>
    <row r="104" ht="30.95" customHeight="1" spans="1:6">
      <c r="A104" s="343">
        <v>11009</v>
      </c>
      <c r="B104" s="516" t="s">
        <v>109</v>
      </c>
      <c r="C104" s="197">
        <v>0</v>
      </c>
      <c r="D104" s="197">
        <v>56653</v>
      </c>
      <c r="E104" s="493"/>
      <c r="F104" s="530" t="str">
        <f t="shared" si="7"/>
        <v>是</v>
      </c>
    </row>
    <row r="105" customFormat="1" ht="30.95" customHeight="1" spans="1:6">
      <c r="A105" s="343">
        <v>1100901</v>
      </c>
      <c r="B105" s="311" t="s">
        <v>110</v>
      </c>
      <c r="C105" s="456"/>
      <c r="D105" s="456">
        <v>50300</v>
      </c>
      <c r="E105" s="493"/>
      <c r="F105" s="530" t="str">
        <f t="shared" si="7"/>
        <v>是</v>
      </c>
    </row>
    <row r="106" customFormat="1" ht="30.95" hidden="1" customHeight="1" spans="1:6">
      <c r="A106" s="343">
        <v>1100902</v>
      </c>
      <c r="B106" s="311" t="s">
        <v>111</v>
      </c>
      <c r="C106" s="456"/>
      <c r="D106" s="456"/>
      <c r="E106" s="493"/>
      <c r="F106" s="530" t="str">
        <f t="shared" si="7"/>
        <v>否</v>
      </c>
    </row>
    <row r="107" customFormat="1" ht="30.95" customHeight="1" spans="1:6">
      <c r="A107" s="343">
        <v>1100999</v>
      </c>
      <c r="B107" s="311" t="s">
        <v>112</v>
      </c>
      <c r="C107" s="456"/>
      <c r="D107" s="456">
        <v>6353</v>
      </c>
      <c r="E107" s="493"/>
      <c r="F107" s="530" t="str">
        <f t="shared" si="7"/>
        <v>是</v>
      </c>
    </row>
    <row r="108" customFormat="1" ht="30.95" customHeight="1" spans="1:6">
      <c r="A108" s="343">
        <v>11011</v>
      </c>
      <c r="B108" s="516" t="s">
        <v>113</v>
      </c>
      <c r="C108" s="456">
        <f>C109</f>
        <v>369540</v>
      </c>
      <c r="D108" s="456">
        <f>D109</f>
        <v>8760</v>
      </c>
      <c r="E108" s="493">
        <f t="shared" ref="E108:E111" si="11">(D108-C108)/C108</f>
        <v>-0.976</v>
      </c>
      <c r="F108" s="530" t="str">
        <f t="shared" si="7"/>
        <v>是</v>
      </c>
    </row>
    <row r="109" customFormat="1" ht="30.95" customHeight="1" spans="1:6">
      <c r="A109" s="343">
        <v>1101101</v>
      </c>
      <c r="B109" s="516" t="s">
        <v>114</v>
      </c>
      <c r="C109" s="456">
        <f>SUM(C110:C111)</f>
        <v>369540</v>
      </c>
      <c r="D109" s="456">
        <f>SUM(D110:D111)</f>
        <v>8760</v>
      </c>
      <c r="E109" s="493">
        <f t="shared" si="11"/>
        <v>-0.976</v>
      </c>
      <c r="F109" s="530" t="str">
        <f t="shared" si="7"/>
        <v>是</v>
      </c>
    </row>
    <row r="110" customFormat="1" ht="30.95" hidden="1" customHeight="1" spans="1:6">
      <c r="A110" s="343"/>
      <c r="B110" s="345" t="s">
        <v>115</v>
      </c>
      <c r="C110" s="456"/>
      <c r="D110" s="456"/>
      <c r="E110" s="493"/>
      <c r="F110" s="530" t="str">
        <f t="shared" si="7"/>
        <v>否</v>
      </c>
    </row>
    <row r="111" customFormat="1" ht="30.95" customHeight="1" spans="1:6">
      <c r="A111" s="343"/>
      <c r="B111" s="345" t="s">
        <v>116</v>
      </c>
      <c r="C111" s="456">
        <v>369540</v>
      </c>
      <c r="D111" s="456">
        <v>8760</v>
      </c>
      <c r="E111" s="493">
        <f t="shared" si="11"/>
        <v>-0.976</v>
      </c>
      <c r="F111" s="530" t="str">
        <f t="shared" si="7"/>
        <v>是</v>
      </c>
    </row>
    <row r="112" s="523" customFormat="1" ht="30.95" hidden="1" customHeight="1" spans="1:6">
      <c r="A112" s="535">
        <v>11015</v>
      </c>
      <c r="B112" s="516" t="s">
        <v>117</v>
      </c>
      <c r="C112" s="197"/>
      <c r="D112" s="197"/>
      <c r="E112" s="493"/>
      <c r="F112" s="530" t="str">
        <f t="shared" si="7"/>
        <v>否</v>
      </c>
    </row>
    <row r="113" ht="30.95" customHeight="1" spans="1:6">
      <c r="A113" s="536"/>
      <c r="B113" s="537" t="s">
        <v>118</v>
      </c>
      <c r="C113" s="423">
        <f>SUM(C30:C30,C31)</f>
        <v>737358</v>
      </c>
      <c r="D113" s="423">
        <f>SUM(D30:D30,D31)</f>
        <v>482002</v>
      </c>
      <c r="E113" s="495">
        <f>(D113-C113)/C113</f>
        <v>-0.346</v>
      </c>
      <c r="F113" s="530" t="str">
        <f t="shared" si="7"/>
        <v>是</v>
      </c>
    </row>
    <row r="114" ht="27" hidden="1" customHeight="1" spans="1:6">
      <c r="A114" s="264"/>
      <c r="B114" s="358" t="s">
        <v>119</v>
      </c>
      <c r="C114" s="358"/>
      <c r="D114" s="358"/>
      <c r="E114" s="358"/>
      <c r="F114" s="481"/>
    </row>
    <row r="115" ht="12" customHeight="1" spans="2:5">
      <c r="B115" s="538"/>
      <c r="C115" s="323"/>
      <c r="D115" s="323"/>
      <c r="E115" s="538"/>
    </row>
  </sheetData>
  <autoFilter xmlns:etc="http://www.wps.cn/officeDocument/2017/etCustomData" ref="A3:F114" etc:filterBottomFollowUsedRange="0">
    <filterColumn colId="5">
      <customFilters>
        <customFilter operator="equal" val="是"/>
      </customFilters>
    </filterColumn>
    <extLst/>
  </autoFilter>
  <mergeCells count="2">
    <mergeCell ref="A1:E1"/>
    <mergeCell ref="B114:E114"/>
  </mergeCells>
  <conditionalFormatting sqref="E2">
    <cfRule type="cellIs" dxfId="0" priority="91" stopIfTrue="1" operator="lessThanOrEqual">
      <formula>-1</formula>
    </cfRule>
  </conditionalFormatting>
  <conditionalFormatting sqref="C4:D4">
    <cfRule type="expression" dxfId="1" priority="86" stopIfTrue="1">
      <formula>"len($A:$A)=3"</formula>
    </cfRule>
  </conditionalFormatting>
  <conditionalFormatting sqref="D5">
    <cfRule type="expression" dxfId="1" priority="6" stopIfTrue="1">
      <formula>"len($A:$A)=3"</formula>
    </cfRule>
  </conditionalFormatting>
  <conditionalFormatting sqref="B31">
    <cfRule type="expression" dxfId="1" priority="77" stopIfTrue="1">
      <formula>"len($A:$A)=3"</formula>
    </cfRule>
  </conditionalFormatting>
  <conditionalFormatting sqref="D32">
    <cfRule type="expression" dxfId="1" priority="57" stopIfTrue="1">
      <formula>"len($A:$A)=3"</formula>
    </cfRule>
  </conditionalFormatting>
  <conditionalFormatting sqref="D109">
    <cfRule type="expression" dxfId="1" priority="9" stopIfTrue="1">
      <formula>"len($A:$A)=3"</formula>
    </cfRule>
  </conditionalFormatting>
  <conditionalFormatting sqref="B113">
    <cfRule type="expression" dxfId="1" priority="73" stopIfTrue="1">
      <formula>"len($A:$A)=3"</formula>
    </cfRule>
  </conditionalFormatting>
  <conditionalFormatting sqref="C113:D113">
    <cfRule type="expression" dxfId="1" priority="88" stopIfTrue="1">
      <formula>"len($A:$A)=3"</formula>
    </cfRule>
  </conditionalFormatting>
  <conditionalFormatting sqref="A33:A38">
    <cfRule type="expression" dxfId="1" priority="63" stopIfTrue="1">
      <formula>"len($A:$A)=3"</formula>
    </cfRule>
  </conditionalFormatting>
  <conditionalFormatting sqref="A49:A55">
    <cfRule type="expression" dxfId="1" priority="48" stopIfTrue="1">
      <formula>"len($A:$A)=3"</formula>
    </cfRule>
  </conditionalFormatting>
  <conditionalFormatting sqref="A82:A102">
    <cfRule type="expression" dxfId="1" priority="59" stopIfTrue="1">
      <formula>"len($A:$A)=3"</formula>
    </cfRule>
  </conditionalFormatting>
  <conditionalFormatting sqref="A103:A104">
    <cfRule type="expression" dxfId="1" priority="74" stopIfTrue="1">
      <formula>"len($A:$A)=3"</formula>
    </cfRule>
  </conditionalFormatting>
  <conditionalFormatting sqref="A105:A107">
    <cfRule type="expression" dxfId="1" priority="71" stopIfTrue="1">
      <formula>"len($A:$A)=3"</formula>
    </cfRule>
  </conditionalFormatting>
  <conditionalFormatting sqref="A108:A111">
    <cfRule type="expression" dxfId="1" priority="13" stopIfTrue="1">
      <formula>"len($A:$A)=3"</formula>
    </cfRule>
  </conditionalFormatting>
  <conditionalFormatting sqref="B21:B29">
    <cfRule type="expression" dxfId="1" priority="34" stopIfTrue="1">
      <formula>"len($A:$A)=3"</formula>
    </cfRule>
  </conditionalFormatting>
  <conditionalFormatting sqref="B33:B38">
    <cfRule type="expression" dxfId="1" priority="19" stopIfTrue="1">
      <formula>"len($A:$A)=3"</formula>
    </cfRule>
  </conditionalFormatting>
  <conditionalFormatting sqref="B40:B80">
    <cfRule type="expression" dxfId="1" priority="31" stopIfTrue="1">
      <formula>"len($A:$A)=3"</formula>
    </cfRule>
  </conditionalFormatting>
  <conditionalFormatting sqref="B82:B102">
    <cfRule type="expression" dxfId="1" priority="22" stopIfTrue="1">
      <formula>"len($A:$A)=3"</formula>
    </cfRule>
  </conditionalFormatting>
  <conditionalFormatting sqref="B105:B107">
    <cfRule type="expression" dxfId="1" priority="16" stopIfTrue="1">
      <formula>"len($A:$A)=3"</formula>
    </cfRule>
  </conditionalFormatting>
  <conditionalFormatting sqref="B108:B109">
    <cfRule type="expression" dxfId="1" priority="12" stopIfTrue="1">
      <formula>"len($A:$A)=3"</formula>
    </cfRule>
  </conditionalFormatting>
  <conditionalFormatting sqref="B110:B111">
    <cfRule type="expression" dxfId="1" priority="3" stopIfTrue="1">
      <formula>"len($A:$A)=3"</formula>
    </cfRule>
  </conditionalFormatting>
  <conditionalFormatting sqref="C21:C28">
    <cfRule type="expression" dxfId="1" priority="25" stopIfTrue="1">
      <formula>"len($A:$A)=3"</formula>
    </cfRule>
  </conditionalFormatting>
  <conditionalFormatting sqref="D6:D19">
    <cfRule type="expression" dxfId="1" priority="80" stopIfTrue="1">
      <formula>"len($A:$A)=3"</formula>
    </cfRule>
  </conditionalFormatting>
  <conditionalFormatting sqref="D21:D28">
    <cfRule type="expression" dxfId="1" priority="64" stopIfTrue="1">
      <formula>"len($A:$A)=3"</formula>
    </cfRule>
  </conditionalFormatting>
  <conditionalFormatting sqref="D33:D38">
    <cfRule type="expression" dxfId="1" priority="82" stopIfTrue="1">
      <formula>"len($A:$A)=3"</formula>
    </cfRule>
  </conditionalFormatting>
  <conditionalFormatting sqref="D40:D48">
    <cfRule type="expression" dxfId="1" priority="46" stopIfTrue="1">
      <formula>"len($A:$A)=3"</formula>
    </cfRule>
  </conditionalFormatting>
  <conditionalFormatting sqref="D50:D54">
    <cfRule type="expression" dxfId="1" priority="43" stopIfTrue="1">
      <formula>"len($A:$A)=3"</formula>
    </cfRule>
  </conditionalFormatting>
  <conditionalFormatting sqref="D56:D76">
    <cfRule type="expression" dxfId="1" priority="40" stopIfTrue="1">
      <formula>"len($A:$A)=3"</formula>
    </cfRule>
  </conditionalFormatting>
  <conditionalFormatting sqref="D78:D80">
    <cfRule type="expression" dxfId="1" priority="37" stopIfTrue="1">
      <formula>"len($A:$A)=3"</formula>
    </cfRule>
  </conditionalFormatting>
  <conditionalFormatting sqref="F4:F113">
    <cfRule type="cellIs" dxfId="2" priority="2" stopIfTrue="1" operator="lessThan">
      <formula>0</formula>
    </cfRule>
  </conditionalFormatting>
  <conditionalFormatting sqref="A4:B4 A5:A19 A20:B20 A21:A29">
    <cfRule type="expression" dxfId="1" priority="92" stopIfTrue="1">
      <formula>"len($A:$A)=3"</formula>
    </cfRule>
  </conditionalFormatting>
  <conditionalFormatting sqref="B4 B113">
    <cfRule type="expression" dxfId="1" priority="94" stopIfTrue="1">
      <formula>"len($A:$A)=3"</formula>
    </cfRule>
  </conditionalFormatting>
  <conditionalFormatting sqref="C29 C4:D4 C20:D20">
    <cfRule type="expression" dxfId="1" priority="84" stopIfTrue="1">
      <formula>"len($A:$A)=3"</formula>
    </cfRule>
  </conditionalFormatting>
  <conditionalFormatting sqref="B5:C19">
    <cfRule type="expression" dxfId="1" priority="70" stopIfTrue="1">
      <formula>"len($A:$A)=3"</formula>
    </cfRule>
  </conditionalFormatting>
  <conditionalFormatting sqref="D6:D19 D21:D29">
    <cfRule type="expression" dxfId="1" priority="78" stopIfTrue="1">
      <formula>"len($A:$A)=3"</formula>
    </cfRule>
  </conditionalFormatting>
  <conditionalFormatting sqref="A31:B31 A32 A81 A39 B113">
    <cfRule type="expression" dxfId="1" priority="76" stopIfTrue="1">
      <formula>"len($A:$A)=3"</formula>
    </cfRule>
  </conditionalFormatting>
  <conditionalFormatting sqref="C31:D31 D33:D38">
    <cfRule type="expression" dxfId="1" priority="87" stopIfTrue="1">
      <formula>"len($A:$A)=3"</formula>
    </cfRule>
  </conditionalFormatting>
  <conditionalFormatting sqref="D33:D38 C31:D31">
    <cfRule type="expression" dxfId="1" priority="83" stopIfTrue="1">
      <formula>"len($A:$A)=3"</formula>
    </cfRule>
  </conditionalFormatting>
  <conditionalFormatting sqref="A32 A81 A39">
    <cfRule type="expression" dxfId="1" priority="75" stopIfTrue="1">
      <formula>"len($A:$A)=3"</formula>
    </cfRule>
  </conditionalFormatting>
  <conditionalFormatting sqref="B32 B39">
    <cfRule type="expression" dxfId="1" priority="67" stopIfTrue="1">
      <formula>"len($A:$A)=3"</formula>
    </cfRule>
  </conditionalFormatting>
  <conditionalFormatting sqref="C40:C76 D49 D55 C77:D77 C39:D39 C32:C38 C78:C112 D108">
    <cfRule type="expression" dxfId="1" priority="51" stopIfTrue="1">
      <formula>"len($A:$A)=3"</formula>
    </cfRule>
  </conditionalFormatting>
  <conditionalFormatting sqref="A56:A80 A40:A48">
    <cfRule type="expression" dxfId="1" priority="61" stopIfTrue="1">
      <formula>"len($A:$A)=3"</formula>
    </cfRule>
  </conditionalFormatting>
  <conditionalFormatting sqref="B81 B103:B104 B112">
    <cfRule type="expression" dxfId="1" priority="28" stopIfTrue="1">
      <formula>"len($A:$A)=3"</formula>
    </cfRule>
  </conditionalFormatting>
  <conditionalFormatting sqref="D81:D107 D110:D112">
    <cfRule type="expression" dxfId="1" priority="54" stopIfTrue="1">
      <formula>"len($A:$A)=3"</formula>
    </cfRule>
  </conditionalFormatting>
  <conditionalFormatting sqref="A103 B113">
    <cfRule type="expression" dxfId="1" priority="93" stopIfTrue="1">
      <formula>"len($A:$A)=3"</formula>
    </cfRule>
  </conditionalFormatting>
  <printOptions horizontalCentered="1"/>
  <pageMargins left="0.472222222222222" right="0.393055555555556" top="0.747916666666667" bottom="0.747916666666667" header="0.314583333333333" footer="0.314583333333333"/>
  <pageSetup paperSize="9" scale="75" orientation="portrait"/>
  <headerFooter alignWithMargins="0">
    <oddFooter>&amp;C&amp;16- &amp;P -</oddFooter>
  </headerFooter>
  <ignoredErrors>
    <ignoredError sqref="C108:C109 C81" unlockedFormula="1"/>
  </ignoredErrors>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codeName="Sheet9"/>
  <dimension ref="A1:F50"/>
  <sheetViews>
    <sheetView showGridLines="0" showZeros="0" view="pageBreakPreview" zoomScale="70" zoomScaleNormal="115" workbookViewId="0">
      <selection activeCell="D11" sqref="A1:F50"/>
    </sheetView>
  </sheetViews>
  <sheetFormatPr defaultColWidth="9" defaultRowHeight="14.25" outlineLevelCol="5"/>
  <cols>
    <col min="1" max="1" width="13.25" style="145" customWidth="1"/>
    <col min="2" max="2" width="50.75" style="145" customWidth="1"/>
    <col min="3" max="4" width="20.625" style="147" customWidth="1"/>
    <col min="5" max="5" width="20.625" style="327" customWidth="1"/>
    <col min="6" max="6" width="5.125" style="145" customWidth="1"/>
    <col min="7" max="16384" width="9" style="145"/>
  </cols>
  <sheetData>
    <row r="1" s="349" customFormat="1" ht="77.1" customHeight="1" spans="1:5">
      <c r="A1" s="268" t="s">
        <v>1280</v>
      </c>
      <c r="B1" s="268"/>
      <c r="C1" s="268"/>
      <c r="D1" s="268"/>
      <c r="E1" s="268"/>
    </row>
    <row r="2" s="324" customFormat="1" ht="20.1" customHeight="1" spans="1:6">
      <c r="A2" s="328"/>
      <c r="B2" s="329"/>
      <c r="C2" s="330"/>
      <c r="D2" s="329"/>
      <c r="E2" s="331" t="s">
        <v>1</v>
      </c>
      <c r="F2" s="328"/>
    </row>
    <row r="3" s="325" customFormat="1" ht="45" customHeight="1" spans="1:6">
      <c r="A3" s="332" t="s">
        <v>2</v>
      </c>
      <c r="B3" s="333" t="s">
        <v>3</v>
      </c>
      <c r="C3" s="124" t="s">
        <v>4</v>
      </c>
      <c r="D3" s="124" t="s">
        <v>5</v>
      </c>
      <c r="E3" s="124" t="s">
        <v>6</v>
      </c>
      <c r="F3" s="334" t="s">
        <v>7</v>
      </c>
    </row>
    <row r="4" s="326" customFormat="1" ht="36" customHeight="1" spans="1:6">
      <c r="A4" s="284" t="s">
        <v>1281</v>
      </c>
      <c r="B4" s="279" t="s">
        <v>1282</v>
      </c>
      <c r="C4" s="308"/>
      <c r="D4" s="308"/>
      <c r="E4" s="309"/>
      <c r="F4" s="335" t="str">
        <f t="shared" ref="F4:F47" si="0">IF(LEN(A4)=7,"是",IF(B4&lt;&gt;"",IF(SUM(C4:D4)&lt;&gt;0,"是","否"),"是"))</f>
        <v>是</v>
      </c>
    </row>
    <row r="5" s="147" customFormat="1" ht="36" customHeight="1" spans="1:6">
      <c r="A5" s="284" t="s">
        <v>1283</v>
      </c>
      <c r="B5" s="279" t="s">
        <v>1284</v>
      </c>
      <c r="C5" s="308"/>
      <c r="D5" s="308"/>
      <c r="E5" s="309"/>
      <c r="F5" s="335" t="str">
        <f t="shared" si="0"/>
        <v>是</v>
      </c>
    </row>
    <row r="6" s="147" customFormat="1" ht="36" customHeight="1" spans="1:6">
      <c r="A6" s="284" t="s">
        <v>1285</v>
      </c>
      <c r="B6" s="279" t="s">
        <v>1286</v>
      </c>
      <c r="C6" s="308"/>
      <c r="D6" s="308"/>
      <c r="E6" s="309"/>
      <c r="F6" s="335" t="str">
        <f t="shared" si="0"/>
        <v>是</v>
      </c>
    </row>
    <row r="7" s="147" customFormat="1" ht="36" customHeight="1" spans="1:6">
      <c r="A7" s="284" t="s">
        <v>1287</v>
      </c>
      <c r="B7" s="279" t="s">
        <v>1288</v>
      </c>
      <c r="C7" s="308"/>
      <c r="D7" s="308"/>
      <c r="E7" s="309"/>
      <c r="F7" s="335" t="str">
        <f t="shared" si="0"/>
        <v>是</v>
      </c>
    </row>
    <row r="8" s="147" customFormat="1" ht="36" customHeight="1" spans="1:6">
      <c r="A8" s="284" t="s">
        <v>1289</v>
      </c>
      <c r="B8" s="279" t="s">
        <v>1290</v>
      </c>
      <c r="C8" s="308"/>
      <c r="D8" s="308"/>
      <c r="E8" s="309"/>
      <c r="F8" s="335" t="str">
        <f t="shared" si="0"/>
        <v>是</v>
      </c>
    </row>
    <row r="9" s="147" customFormat="1" ht="36" customHeight="1" spans="1:6">
      <c r="A9" s="284" t="s">
        <v>1291</v>
      </c>
      <c r="B9" s="279" t="s">
        <v>1292</v>
      </c>
      <c r="C9" s="308">
        <f>SUM(C10:C14)</f>
        <v>36126</v>
      </c>
      <c r="D9" s="308">
        <f>SUM(D10:D14)</f>
        <v>121290</v>
      </c>
      <c r="E9" s="309">
        <f t="shared" ref="E9:E12" si="1">(D9-C9)/C9</f>
        <v>2.357</v>
      </c>
      <c r="F9" s="335" t="str">
        <f t="shared" si="0"/>
        <v>是</v>
      </c>
    </row>
    <row r="10" s="147" customFormat="1" ht="36" customHeight="1" spans="1:6">
      <c r="A10" s="284" t="s">
        <v>1293</v>
      </c>
      <c r="B10" s="336" t="s">
        <v>1294</v>
      </c>
      <c r="C10" s="314">
        <v>34150</v>
      </c>
      <c r="D10" s="314">
        <v>120640</v>
      </c>
      <c r="E10" s="312">
        <f t="shared" si="1"/>
        <v>2.533</v>
      </c>
      <c r="F10" s="335" t="str">
        <f t="shared" si="0"/>
        <v>是</v>
      </c>
    </row>
    <row r="11" s="147" customFormat="1" ht="36" customHeight="1" spans="1:6">
      <c r="A11" s="284" t="s">
        <v>1295</v>
      </c>
      <c r="B11" s="336" t="s">
        <v>1296</v>
      </c>
      <c r="C11" s="314">
        <v>1286</v>
      </c>
      <c r="D11" s="314">
        <v>186</v>
      </c>
      <c r="E11" s="312">
        <f t="shared" si="1"/>
        <v>-0.855</v>
      </c>
      <c r="F11" s="335" t="str">
        <f t="shared" si="0"/>
        <v>是</v>
      </c>
    </row>
    <row r="12" s="147" customFormat="1" ht="36" customHeight="1" spans="1:6">
      <c r="A12" s="284" t="s">
        <v>1297</v>
      </c>
      <c r="B12" s="336" t="s">
        <v>1298</v>
      </c>
      <c r="C12" s="314">
        <v>686</v>
      </c>
      <c r="D12" s="314">
        <v>464</v>
      </c>
      <c r="E12" s="312">
        <f t="shared" si="1"/>
        <v>-0.324</v>
      </c>
      <c r="F12" s="335" t="str">
        <f t="shared" si="0"/>
        <v>是</v>
      </c>
    </row>
    <row r="13" s="147" customFormat="1" ht="36" hidden="1" customHeight="1" spans="1:6">
      <c r="A13" s="284" t="s">
        <v>1299</v>
      </c>
      <c r="B13" s="336" t="s">
        <v>1300</v>
      </c>
      <c r="C13" s="314">
        <v>0</v>
      </c>
      <c r="D13" s="314"/>
      <c r="E13" s="312"/>
      <c r="F13" s="335" t="str">
        <f t="shared" si="0"/>
        <v>否</v>
      </c>
    </row>
    <row r="14" s="147" customFormat="1" ht="36" customHeight="1" spans="1:6">
      <c r="A14" s="284" t="s">
        <v>1301</v>
      </c>
      <c r="B14" s="336" t="s">
        <v>1302</v>
      </c>
      <c r="C14" s="314">
        <v>4</v>
      </c>
      <c r="D14" s="314"/>
      <c r="E14" s="312">
        <f>(D14-C14)/C14</f>
        <v>-1</v>
      </c>
      <c r="F14" s="335" t="str">
        <f t="shared" si="0"/>
        <v>是</v>
      </c>
    </row>
    <row r="15" s="147" customFormat="1" ht="36" customHeight="1" spans="1:6">
      <c r="A15" s="337" t="s">
        <v>1303</v>
      </c>
      <c r="B15" s="173" t="s">
        <v>1304</v>
      </c>
      <c r="C15" s="308"/>
      <c r="D15" s="308"/>
      <c r="E15" s="309"/>
      <c r="F15" s="335" t="str">
        <f t="shared" si="0"/>
        <v>是</v>
      </c>
    </row>
    <row r="16" s="147" customFormat="1" ht="36" customHeight="1" spans="1:6">
      <c r="A16" s="337" t="s">
        <v>1305</v>
      </c>
      <c r="B16" s="173" t="s">
        <v>1306</v>
      </c>
      <c r="C16" s="308">
        <f>SUM(C17:C18)</f>
        <v>0</v>
      </c>
      <c r="D16" s="308">
        <f>SUM(D17:D18)</f>
        <v>0</v>
      </c>
      <c r="E16" s="309"/>
      <c r="F16" s="335" t="str">
        <f t="shared" si="0"/>
        <v>是</v>
      </c>
    </row>
    <row r="17" s="147" customFormat="1" ht="36" hidden="1" customHeight="1" spans="1:6">
      <c r="A17" s="337" t="s">
        <v>1307</v>
      </c>
      <c r="B17" s="336" t="s">
        <v>1308</v>
      </c>
      <c r="C17" s="314"/>
      <c r="D17" s="314"/>
      <c r="E17" s="312"/>
      <c r="F17" s="335" t="str">
        <f t="shared" si="0"/>
        <v>否</v>
      </c>
    </row>
    <row r="18" s="147" customFormat="1" ht="36" hidden="1" customHeight="1" spans="1:6">
      <c r="A18" s="337" t="s">
        <v>1309</v>
      </c>
      <c r="B18" s="336" t="s">
        <v>1310</v>
      </c>
      <c r="C18" s="314"/>
      <c r="D18" s="314"/>
      <c r="E18" s="312"/>
      <c r="F18" s="335" t="str">
        <f t="shared" si="0"/>
        <v>否</v>
      </c>
    </row>
    <row r="19" s="147" customFormat="1" ht="36" customHeight="1" spans="1:6">
      <c r="A19" s="337" t="s">
        <v>1311</v>
      </c>
      <c r="B19" s="173" t="s">
        <v>1312</v>
      </c>
      <c r="C19" s="308"/>
      <c r="D19" s="308"/>
      <c r="E19" s="309"/>
      <c r="F19" s="335" t="str">
        <f t="shared" si="0"/>
        <v>是</v>
      </c>
    </row>
    <row r="20" s="147" customFormat="1" ht="36" customHeight="1" spans="1:6">
      <c r="A20" s="337" t="s">
        <v>1313</v>
      </c>
      <c r="B20" s="173" t="s">
        <v>1314</v>
      </c>
      <c r="C20" s="308"/>
      <c r="D20" s="308"/>
      <c r="E20" s="309"/>
      <c r="F20" s="335" t="str">
        <f t="shared" si="0"/>
        <v>是</v>
      </c>
    </row>
    <row r="21" s="147" customFormat="1" ht="36" customHeight="1" spans="1:6">
      <c r="A21" s="337" t="s">
        <v>1315</v>
      </c>
      <c r="B21" s="173" t="s">
        <v>1316</v>
      </c>
      <c r="C21" s="308"/>
      <c r="D21" s="308"/>
      <c r="E21" s="309"/>
      <c r="F21" s="335" t="str">
        <f t="shared" si="0"/>
        <v>是</v>
      </c>
    </row>
    <row r="22" s="147" customFormat="1" ht="36" customHeight="1" spans="1:6">
      <c r="A22" s="284" t="s">
        <v>1317</v>
      </c>
      <c r="B22" s="279" t="s">
        <v>1318</v>
      </c>
      <c r="C22" s="308"/>
      <c r="D22" s="308"/>
      <c r="E22" s="309"/>
      <c r="F22" s="335" t="str">
        <f t="shared" si="0"/>
        <v>是</v>
      </c>
    </row>
    <row r="23" s="147" customFormat="1" ht="36" customHeight="1" spans="1:6">
      <c r="A23" s="284" t="s">
        <v>1319</v>
      </c>
      <c r="B23" s="279" t="s">
        <v>1320</v>
      </c>
      <c r="C23" s="308">
        <v>1406</v>
      </c>
      <c r="D23" s="308">
        <v>1300</v>
      </c>
      <c r="E23" s="309">
        <f t="shared" ref="E23:E30" si="2">(D23-C23)/C23</f>
        <v>-0.075</v>
      </c>
      <c r="F23" s="335" t="str">
        <f t="shared" si="0"/>
        <v>是</v>
      </c>
    </row>
    <row r="24" s="147" customFormat="1" ht="36" customHeight="1" spans="1:6">
      <c r="A24" s="284" t="s">
        <v>1321</v>
      </c>
      <c r="B24" s="279" t="s">
        <v>1322</v>
      </c>
      <c r="C24" s="308"/>
      <c r="D24" s="308"/>
      <c r="E24" s="309"/>
      <c r="F24" s="335" t="str">
        <f t="shared" si="0"/>
        <v>是</v>
      </c>
    </row>
    <row r="25" s="147" customFormat="1" ht="36" customHeight="1" spans="1:6">
      <c r="A25" s="284" t="s">
        <v>1323</v>
      </c>
      <c r="B25" s="279" t="s">
        <v>1324</v>
      </c>
      <c r="C25" s="308"/>
      <c r="D25" s="308"/>
      <c r="E25" s="309"/>
      <c r="F25" s="335" t="str">
        <f t="shared" si="0"/>
        <v>是</v>
      </c>
    </row>
    <row r="26" s="147" customFormat="1" ht="36" customHeight="1" spans="1:6">
      <c r="A26" s="284" t="s">
        <v>1325</v>
      </c>
      <c r="B26" s="279" t="s">
        <v>1326</v>
      </c>
      <c r="C26" s="308">
        <v>5718</v>
      </c>
      <c r="D26" s="308">
        <v>6457</v>
      </c>
      <c r="E26" s="309">
        <f t="shared" si="2"/>
        <v>0.129</v>
      </c>
      <c r="F26" s="335" t="str">
        <f t="shared" si="0"/>
        <v>是</v>
      </c>
    </row>
    <row r="27" s="147" customFormat="1" ht="36" customHeight="1" spans="1:6">
      <c r="A27" s="284"/>
      <c r="B27" s="302"/>
      <c r="C27" s="314"/>
      <c r="D27" s="314"/>
      <c r="E27" s="309"/>
      <c r="F27" s="335" t="str">
        <f t="shared" si="0"/>
        <v>是</v>
      </c>
    </row>
    <row r="28" s="147" customFormat="1" ht="36" customHeight="1" spans="1:6">
      <c r="A28" s="304"/>
      <c r="B28" s="305" t="s">
        <v>1327</v>
      </c>
      <c r="C28" s="308">
        <f>SUM(C4,C5,C6,C7,C8,C9,C15,C16,C19,C20,C21,C22,C23,C24,C25,C26)</f>
        <v>43250</v>
      </c>
      <c r="D28" s="308">
        <f>SUM(D4,D5,D6,D7,D8,D9,D15,D16,D19,D20,D21,D22,D23,D24,D25,D26)</f>
        <v>129047</v>
      </c>
      <c r="E28" s="309">
        <f t="shared" si="2"/>
        <v>1.984</v>
      </c>
      <c r="F28" s="335" t="str">
        <f t="shared" si="0"/>
        <v>是</v>
      </c>
    </row>
    <row r="29" s="147" customFormat="1" ht="36" customHeight="1" spans="1:6">
      <c r="A29" s="360">
        <v>110</v>
      </c>
      <c r="B29" s="361" t="s">
        <v>34</v>
      </c>
      <c r="C29" s="240">
        <f>SUM(C30,C40,C42:C43,C44)</f>
        <v>133193</v>
      </c>
      <c r="D29" s="240">
        <f>SUM(D30,D40,D42:D43,D44)</f>
        <v>72730</v>
      </c>
      <c r="E29" s="309">
        <f t="shared" si="2"/>
        <v>-0.454</v>
      </c>
      <c r="F29" s="335" t="str">
        <f t="shared" si="0"/>
        <v>是</v>
      </c>
    </row>
    <row r="30" s="147" customFormat="1" ht="36" customHeight="1" spans="1:6">
      <c r="A30" s="360">
        <v>11004</v>
      </c>
      <c r="B30" s="336" t="s">
        <v>1328</v>
      </c>
      <c r="C30" s="239">
        <v>3281</v>
      </c>
      <c r="D30" s="362">
        <f>SUM(D31:D39)</f>
        <v>3281</v>
      </c>
      <c r="E30" s="309">
        <f t="shared" si="2"/>
        <v>0</v>
      </c>
      <c r="F30" s="335" t="str">
        <f t="shared" si="0"/>
        <v>是</v>
      </c>
    </row>
    <row r="31" ht="36" customHeight="1" spans="1:6">
      <c r="A31" s="343">
        <v>1100404</v>
      </c>
      <c r="B31" s="344" t="s">
        <v>93</v>
      </c>
      <c r="C31" s="239">
        <v>0</v>
      </c>
      <c r="D31" s="286"/>
      <c r="E31" s="309"/>
      <c r="F31" s="335" t="str">
        <f t="shared" si="0"/>
        <v>是</v>
      </c>
    </row>
    <row r="32" ht="36" customHeight="1" spans="1:6">
      <c r="A32" s="343">
        <v>1100405</v>
      </c>
      <c r="B32" s="344" t="s">
        <v>94</v>
      </c>
      <c r="C32" s="239">
        <v>1</v>
      </c>
      <c r="D32" s="286">
        <v>26</v>
      </c>
      <c r="E32" s="309">
        <f t="shared" ref="E32:E36" si="3">(D32-C32)/C32</f>
        <v>25</v>
      </c>
      <c r="F32" s="335" t="str">
        <f t="shared" si="0"/>
        <v>是</v>
      </c>
    </row>
    <row r="33" ht="36" customHeight="1" spans="1:6">
      <c r="A33" s="343">
        <v>1100406</v>
      </c>
      <c r="B33" s="344" t="s">
        <v>95</v>
      </c>
      <c r="C33" s="239">
        <v>669</v>
      </c>
      <c r="D33" s="286">
        <v>669</v>
      </c>
      <c r="E33" s="309">
        <f t="shared" si="3"/>
        <v>0</v>
      </c>
      <c r="F33" s="335" t="str">
        <f t="shared" si="0"/>
        <v>是</v>
      </c>
    </row>
    <row r="34" ht="36" customHeight="1" spans="1:6">
      <c r="A34" s="343">
        <v>1100407</v>
      </c>
      <c r="B34" s="344" t="s">
        <v>97</v>
      </c>
      <c r="C34" s="239">
        <v>0</v>
      </c>
      <c r="D34" s="286"/>
      <c r="E34" s="309"/>
      <c r="F34" s="335" t="str">
        <f t="shared" si="0"/>
        <v>是</v>
      </c>
    </row>
    <row r="35" ht="36" customHeight="1" spans="1:6">
      <c r="A35" s="343">
        <v>1100408</v>
      </c>
      <c r="B35" s="344" t="s">
        <v>98</v>
      </c>
      <c r="C35" s="239">
        <v>788</v>
      </c>
      <c r="D35" s="286">
        <v>788</v>
      </c>
      <c r="E35" s="309">
        <f t="shared" si="3"/>
        <v>0</v>
      </c>
      <c r="F35" s="335" t="str">
        <f t="shared" si="0"/>
        <v>是</v>
      </c>
    </row>
    <row r="36" ht="36" customHeight="1" spans="1:6">
      <c r="A36" s="343">
        <v>1100409</v>
      </c>
      <c r="B36" s="344" t="s">
        <v>99</v>
      </c>
      <c r="C36" s="239">
        <v>1204</v>
      </c>
      <c r="D36" s="286">
        <v>1204</v>
      </c>
      <c r="E36" s="309">
        <f t="shared" si="3"/>
        <v>0</v>
      </c>
      <c r="F36" s="335" t="str">
        <f t="shared" si="0"/>
        <v>是</v>
      </c>
    </row>
    <row r="37" ht="36" customHeight="1" spans="1:6">
      <c r="A37" s="343">
        <v>1100410</v>
      </c>
      <c r="B37" s="344" t="s">
        <v>100</v>
      </c>
      <c r="C37" s="239">
        <v>0</v>
      </c>
      <c r="D37" s="286"/>
      <c r="E37" s="309"/>
      <c r="F37" s="335" t="str">
        <f t="shared" si="0"/>
        <v>是</v>
      </c>
    </row>
    <row r="38" ht="36" customHeight="1" spans="1:6">
      <c r="A38" s="343">
        <v>1100411</v>
      </c>
      <c r="B38" s="344" t="s">
        <v>101</v>
      </c>
      <c r="C38" s="239">
        <v>0</v>
      </c>
      <c r="D38" s="286"/>
      <c r="E38" s="309"/>
      <c r="F38" s="335" t="str">
        <f t="shared" si="0"/>
        <v>是</v>
      </c>
    </row>
    <row r="39" ht="36" customHeight="1" spans="1:6">
      <c r="A39" s="343">
        <v>1100499</v>
      </c>
      <c r="B39" s="344" t="s">
        <v>32</v>
      </c>
      <c r="C39" s="239">
        <v>619</v>
      </c>
      <c r="D39" s="286">
        <v>594</v>
      </c>
      <c r="E39" s="309">
        <f t="shared" ref="E39:E47" si="4">(D39-C39)/C39</f>
        <v>-0.04</v>
      </c>
      <c r="F39" s="335" t="str">
        <f t="shared" si="0"/>
        <v>是</v>
      </c>
    </row>
    <row r="40" ht="36" hidden="1" customHeight="1" spans="1:6">
      <c r="A40" s="343">
        <v>11006</v>
      </c>
      <c r="B40" s="336" t="s">
        <v>1329</v>
      </c>
      <c r="C40" s="239">
        <v>0</v>
      </c>
      <c r="D40" s="362">
        <f>D41</f>
        <v>0</v>
      </c>
      <c r="E40" s="309"/>
      <c r="F40" s="335" t="str">
        <f t="shared" si="0"/>
        <v>否</v>
      </c>
    </row>
    <row r="41" ht="36" customHeight="1" spans="1:6">
      <c r="A41" s="343">
        <v>1100603</v>
      </c>
      <c r="B41" s="344" t="s">
        <v>1330</v>
      </c>
      <c r="C41" s="239"/>
      <c r="D41" s="286"/>
      <c r="E41" s="309"/>
      <c r="F41" s="335" t="str">
        <f t="shared" si="0"/>
        <v>是</v>
      </c>
    </row>
    <row r="42" s="147" customFormat="1" ht="36" customHeight="1" spans="1:6">
      <c r="A42" s="343">
        <v>11008</v>
      </c>
      <c r="B42" s="336" t="s">
        <v>1331</v>
      </c>
      <c r="C42" s="239">
        <v>14712</v>
      </c>
      <c r="D42" s="363">
        <f>'[3]6'!E264</f>
        <v>14099</v>
      </c>
      <c r="E42" s="309">
        <f t="shared" si="4"/>
        <v>-0.042</v>
      </c>
      <c r="F42" s="335" t="str">
        <f t="shared" si="0"/>
        <v>是</v>
      </c>
    </row>
    <row r="43" s="147" customFormat="1" ht="36" hidden="1" customHeight="1" spans="1:6">
      <c r="A43" s="343">
        <v>11009</v>
      </c>
      <c r="B43" s="336" t="s">
        <v>109</v>
      </c>
      <c r="C43" s="239">
        <v>0</v>
      </c>
      <c r="D43" s="314"/>
      <c r="E43" s="309"/>
      <c r="F43" s="335" t="str">
        <f t="shared" si="0"/>
        <v>否</v>
      </c>
    </row>
    <row r="44" s="147" customFormat="1" ht="36" customHeight="1" spans="1:6">
      <c r="A44" s="343">
        <v>11011</v>
      </c>
      <c r="B44" s="336" t="s">
        <v>113</v>
      </c>
      <c r="C44" s="239">
        <v>115200</v>
      </c>
      <c r="D44" s="362">
        <f>SUM(D45:D46)</f>
        <v>55350</v>
      </c>
      <c r="E44" s="309">
        <f t="shared" si="4"/>
        <v>-0.52</v>
      </c>
      <c r="F44" s="335" t="str">
        <f t="shared" si="0"/>
        <v>是</v>
      </c>
    </row>
    <row r="45" s="147" customFormat="1" ht="36" customHeight="1" spans="1:6">
      <c r="A45" s="343"/>
      <c r="B45" s="336" t="s">
        <v>115</v>
      </c>
      <c r="C45" s="239">
        <v>65300</v>
      </c>
      <c r="D45" s="314"/>
      <c r="E45" s="309">
        <f t="shared" si="4"/>
        <v>-1</v>
      </c>
      <c r="F45" s="335" t="str">
        <f t="shared" si="0"/>
        <v>是</v>
      </c>
    </row>
    <row r="46" s="147" customFormat="1" ht="36" customHeight="1" spans="1:6">
      <c r="A46" s="343"/>
      <c r="B46" s="336" t="s">
        <v>116</v>
      </c>
      <c r="C46" s="239">
        <v>49900</v>
      </c>
      <c r="D46" s="314">
        <v>55350</v>
      </c>
      <c r="E46" s="309">
        <f t="shared" si="4"/>
        <v>0.109</v>
      </c>
      <c r="F46" s="335" t="str">
        <f t="shared" si="0"/>
        <v>是</v>
      </c>
    </row>
    <row r="47" s="147" customFormat="1" ht="36" customHeight="1" spans="1:6">
      <c r="A47" s="346"/>
      <c r="B47" s="347" t="s">
        <v>118</v>
      </c>
      <c r="C47" s="240">
        <f>SUM(C28:C28,C29)</f>
        <v>176443</v>
      </c>
      <c r="D47" s="240">
        <f>SUM(D28:D28,D29)</f>
        <v>201777</v>
      </c>
      <c r="E47" s="309">
        <f t="shared" si="4"/>
        <v>0.144</v>
      </c>
      <c r="F47" s="335" t="str">
        <f t="shared" si="0"/>
        <v>是</v>
      </c>
    </row>
    <row r="48" s="147" customFormat="1" ht="39.95" customHeight="1" spans="2:5">
      <c r="B48" s="348"/>
      <c r="C48" s="364"/>
      <c r="D48" s="364"/>
      <c r="E48" s="364"/>
    </row>
    <row r="50" spans="3:4">
      <c r="C50" s="365"/>
      <c r="D50" s="365"/>
    </row>
  </sheetData>
  <autoFilter xmlns:etc="http://www.wps.cn/officeDocument/2017/etCustomData" ref="A3:F47" etc:filterBottomFollowUsedRange="0">
    <filterColumn colId="5">
      <customFilters>
        <customFilter operator="equal" val="是"/>
      </customFilters>
    </filterColumn>
    <extLst/>
  </autoFilter>
  <mergeCells count="2">
    <mergeCell ref="A1:E1"/>
    <mergeCell ref="B48:E48"/>
  </mergeCells>
  <conditionalFormatting sqref="B29">
    <cfRule type="expression" dxfId="1" priority="6" stopIfTrue="1">
      <formula>"len($A:$A)=3"</formula>
    </cfRule>
  </conditionalFormatting>
  <conditionalFormatting sqref="D44">
    <cfRule type="expression" dxfId="1" priority="1" stopIfTrue="1">
      <formula>"len($A:$A)=3"</formula>
    </cfRule>
  </conditionalFormatting>
  <conditionalFormatting sqref="C29:D30 C42:C46">
    <cfRule type="expression" dxfId="1" priority="7" stopIfTrue="1">
      <formula>"len($A:$A)=3"</formula>
    </cfRule>
  </conditionalFormatting>
  <conditionalFormatting sqref="B31:B39 B41">
    <cfRule type="expression" dxfId="1" priority="4" stopIfTrue="1">
      <formula>"len($A:$A)=3"</formula>
    </cfRule>
  </conditionalFormatting>
  <conditionalFormatting sqref="C31:C41 D40">
    <cfRule type="expression" dxfId="1" priority="5" stopIfTrue="1">
      <formula>"len($A:$A)=3"</formula>
    </cfRule>
  </conditionalFormatting>
  <printOptions horizontalCentered="1"/>
  <pageMargins left="0.471527777777778" right="0.393055555555556" top="0.747916666666667" bottom="0.747916666666667" header="0.313888888888889" footer="0.313888888888889"/>
  <pageSetup paperSize="9" scale="75" orientation="portrait"/>
  <headerFooter alignWithMargins="0">
    <oddFooter>&amp;C&amp;16- &amp;P -</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dimension ref="A1:G280"/>
  <sheetViews>
    <sheetView showGridLines="0" showZeros="0" view="pageBreakPreview" zoomScale="70" zoomScaleNormal="115" workbookViewId="0">
      <pane ySplit="3" topLeftCell="A192" activePane="bottomLeft" state="frozen"/>
      <selection/>
      <selection pane="bottomLeft" activeCell="B208" sqref="B208"/>
    </sheetView>
  </sheetViews>
  <sheetFormatPr defaultColWidth="9" defaultRowHeight="14.25" outlineLevelCol="6"/>
  <cols>
    <col min="1" max="1" width="10.875" style="264" customWidth="1"/>
    <col min="2" max="2" width="50.75" style="264" customWidth="1"/>
    <col min="3" max="4" width="20.625" style="264" customWidth="1"/>
    <col min="5" max="5" width="20.625" style="350" customWidth="1"/>
    <col min="6" max="6" width="3.75" style="269" hidden="1" customWidth="1"/>
    <col min="7" max="7" width="9" style="264" hidden="1" customWidth="1"/>
    <col min="8" max="16384" width="9" style="264"/>
  </cols>
  <sheetData>
    <row r="1" s="349" customFormat="1" ht="45" customHeight="1" spans="1:5">
      <c r="A1" s="351"/>
      <c r="B1" s="268" t="s">
        <v>1332</v>
      </c>
      <c r="C1" s="268"/>
      <c r="D1" s="268"/>
      <c r="E1" s="268"/>
    </row>
    <row r="2" s="270" customFormat="1" ht="24.95" customHeight="1" spans="2:6">
      <c r="B2" s="271"/>
      <c r="C2" s="271"/>
      <c r="D2" s="271"/>
      <c r="E2" s="272" t="s">
        <v>1</v>
      </c>
      <c r="F2" s="273"/>
    </row>
    <row r="3" s="277" customFormat="1" ht="45" customHeight="1" spans="1:7">
      <c r="A3" s="274" t="s">
        <v>2</v>
      </c>
      <c r="B3" s="275" t="s">
        <v>3</v>
      </c>
      <c r="C3" s="123" t="s">
        <v>4</v>
      </c>
      <c r="D3" s="123" t="s">
        <v>5</v>
      </c>
      <c r="E3" s="123" t="s">
        <v>6</v>
      </c>
      <c r="F3" s="276" t="s">
        <v>7</v>
      </c>
      <c r="G3" s="277" t="s">
        <v>223</v>
      </c>
    </row>
    <row r="4" ht="38.1" customHeight="1" spans="1:7">
      <c r="A4" s="278" t="s">
        <v>1333</v>
      </c>
      <c r="B4" s="279" t="s">
        <v>1334</v>
      </c>
      <c r="C4" s="308">
        <f>SUM(C5,C11,C17)</f>
        <v>2</v>
      </c>
      <c r="D4" s="308">
        <f>SUM(D5,D11,D17)</f>
        <v>187</v>
      </c>
      <c r="E4" s="309">
        <f t="shared" ref="E4:E6" si="0">(D4-C4)/C4</f>
        <v>92.5</v>
      </c>
      <c r="F4" s="282" t="str">
        <f t="shared" ref="F4:F67" si="1">IF(LEN(A4)=3,"是",IF(B4&lt;&gt;"",IF(SUM(C4:D4)&lt;&gt;0,"是","否"),"是"))</f>
        <v>是</v>
      </c>
      <c r="G4" s="264" t="str">
        <f t="shared" ref="G4:G67" si="2">IF(LEN(A4)=3,"类",IF(LEN(A4)=5,"款","项"))</f>
        <v>类</v>
      </c>
    </row>
    <row r="5" ht="38.1" customHeight="1" spans="1:7">
      <c r="A5" s="284" t="s">
        <v>1335</v>
      </c>
      <c r="B5" s="336" t="s">
        <v>1336</v>
      </c>
      <c r="C5" s="314">
        <f>SUM(C6:C10)</f>
        <v>2</v>
      </c>
      <c r="D5" s="314">
        <f>SUM(D6:D10)</f>
        <v>187</v>
      </c>
      <c r="E5" s="312">
        <f t="shared" si="0"/>
        <v>92.5</v>
      </c>
      <c r="F5" s="282" t="str">
        <f t="shared" si="1"/>
        <v>是</v>
      </c>
      <c r="G5" s="264" t="str">
        <f t="shared" si="2"/>
        <v>款</v>
      </c>
    </row>
    <row r="6" ht="36" customHeight="1" spans="1:7">
      <c r="A6" s="284" t="s">
        <v>1337</v>
      </c>
      <c r="B6" s="285" t="s">
        <v>1338</v>
      </c>
      <c r="C6" s="286">
        <v>2</v>
      </c>
      <c r="D6" s="352">
        <v>91</v>
      </c>
      <c r="E6" s="312">
        <f t="shared" si="0"/>
        <v>44.5</v>
      </c>
      <c r="F6" s="282" t="str">
        <f t="shared" si="1"/>
        <v>是</v>
      </c>
      <c r="G6" s="264" t="str">
        <f t="shared" si="2"/>
        <v>项</v>
      </c>
    </row>
    <row r="7" ht="36" customHeight="1" spans="1:7">
      <c r="A7" s="284" t="s">
        <v>1339</v>
      </c>
      <c r="B7" s="285" t="s">
        <v>1340</v>
      </c>
      <c r="C7" s="286">
        <v>0</v>
      </c>
      <c r="D7" s="352">
        <v>0</v>
      </c>
      <c r="E7" s="312"/>
      <c r="F7" s="282" t="str">
        <f t="shared" si="1"/>
        <v>否</v>
      </c>
      <c r="G7" s="264" t="str">
        <f t="shared" si="2"/>
        <v>项</v>
      </c>
    </row>
    <row r="8" ht="36" customHeight="1" spans="1:7">
      <c r="A8" s="284" t="s">
        <v>1341</v>
      </c>
      <c r="B8" s="285" t="s">
        <v>1342</v>
      </c>
      <c r="C8" s="286">
        <v>0</v>
      </c>
      <c r="D8" s="352">
        <v>0</v>
      </c>
      <c r="E8" s="312"/>
      <c r="F8" s="282" t="str">
        <f t="shared" si="1"/>
        <v>否</v>
      </c>
      <c r="G8" s="264" t="str">
        <f t="shared" si="2"/>
        <v>项</v>
      </c>
    </row>
    <row r="9" s="265" customFormat="1" ht="36" customHeight="1" spans="1:7">
      <c r="A9" s="284" t="s">
        <v>1343</v>
      </c>
      <c r="B9" s="285" t="s">
        <v>1344</v>
      </c>
      <c r="C9" s="286">
        <v>0</v>
      </c>
      <c r="D9" s="352">
        <v>0</v>
      </c>
      <c r="E9" s="309"/>
      <c r="F9" s="282" t="str">
        <f t="shared" si="1"/>
        <v>否</v>
      </c>
      <c r="G9" s="264" t="str">
        <f t="shared" si="2"/>
        <v>项</v>
      </c>
    </row>
    <row r="10" ht="36" customHeight="1" spans="1:7">
      <c r="A10" s="284" t="s">
        <v>1345</v>
      </c>
      <c r="B10" s="285" t="s">
        <v>1346</v>
      </c>
      <c r="C10" s="286">
        <v>0</v>
      </c>
      <c r="D10" s="352">
        <v>96</v>
      </c>
      <c r="E10" s="312"/>
      <c r="F10" s="282" t="str">
        <f t="shared" si="1"/>
        <v>是</v>
      </c>
      <c r="G10" s="264" t="str">
        <f t="shared" si="2"/>
        <v>项</v>
      </c>
    </row>
    <row r="11" ht="38.1" customHeight="1" spans="1:7">
      <c r="A11" s="284" t="s">
        <v>1347</v>
      </c>
      <c r="B11" s="336" t="s">
        <v>1348</v>
      </c>
      <c r="C11" s="314">
        <f>SUM(C12:C16)</f>
        <v>0</v>
      </c>
      <c r="D11" s="314">
        <f>SUM(D12:D16)</f>
        <v>0</v>
      </c>
      <c r="E11" s="312"/>
      <c r="F11" s="282" t="str">
        <f t="shared" si="1"/>
        <v>否</v>
      </c>
      <c r="G11" s="264" t="str">
        <f t="shared" si="2"/>
        <v>款</v>
      </c>
    </row>
    <row r="12" s="265" customFormat="1" ht="36" customHeight="1" spans="1:7">
      <c r="A12" s="284" t="s">
        <v>1349</v>
      </c>
      <c r="B12" s="285" t="s">
        <v>1350</v>
      </c>
      <c r="C12" s="286">
        <v>0</v>
      </c>
      <c r="D12" s="352">
        <v>0</v>
      </c>
      <c r="E12" s="309"/>
      <c r="F12" s="282" t="str">
        <f t="shared" si="1"/>
        <v>否</v>
      </c>
      <c r="G12" s="264" t="str">
        <f t="shared" si="2"/>
        <v>项</v>
      </c>
    </row>
    <row r="13" ht="36" customHeight="1" spans="1:7">
      <c r="A13" s="284" t="s">
        <v>1351</v>
      </c>
      <c r="B13" s="285" t="s">
        <v>1352</v>
      </c>
      <c r="C13" s="286">
        <v>0</v>
      </c>
      <c r="D13" s="352">
        <v>0</v>
      </c>
      <c r="E13" s="309"/>
      <c r="F13" s="282" t="str">
        <f t="shared" si="1"/>
        <v>否</v>
      </c>
      <c r="G13" s="264" t="str">
        <f t="shared" si="2"/>
        <v>项</v>
      </c>
    </row>
    <row r="14" s="265" customFormat="1" ht="36" customHeight="1" spans="1:7">
      <c r="A14" s="284" t="s">
        <v>1353</v>
      </c>
      <c r="B14" s="285" t="s">
        <v>1354</v>
      </c>
      <c r="C14" s="286">
        <v>0</v>
      </c>
      <c r="D14" s="352">
        <v>0</v>
      </c>
      <c r="E14" s="312"/>
      <c r="F14" s="282" t="str">
        <f t="shared" si="1"/>
        <v>否</v>
      </c>
      <c r="G14" s="264" t="str">
        <f t="shared" si="2"/>
        <v>项</v>
      </c>
    </row>
    <row r="15" ht="36" customHeight="1" spans="1:7">
      <c r="A15" s="284" t="s">
        <v>1355</v>
      </c>
      <c r="B15" s="285" t="s">
        <v>1356</v>
      </c>
      <c r="C15" s="286">
        <v>0</v>
      </c>
      <c r="D15" s="352">
        <v>0</v>
      </c>
      <c r="E15" s="312"/>
      <c r="F15" s="282" t="str">
        <f t="shared" si="1"/>
        <v>否</v>
      </c>
      <c r="G15" s="264" t="str">
        <f t="shared" si="2"/>
        <v>项</v>
      </c>
    </row>
    <row r="16" ht="36" customHeight="1" spans="1:7">
      <c r="A16" s="284" t="s">
        <v>1357</v>
      </c>
      <c r="B16" s="285" t="s">
        <v>1358</v>
      </c>
      <c r="C16" s="286">
        <v>0</v>
      </c>
      <c r="D16" s="352">
        <v>0</v>
      </c>
      <c r="E16" s="312"/>
      <c r="F16" s="282" t="str">
        <f t="shared" si="1"/>
        <v>否</v>
      </c>
      <c r="G16" s="264" t="str">
        <f t="shared" si="2"/>
        <v>项</v>
      </c>
    </row>
    <row r="17" s="265" customFormat="1" ht="36" customHeight="1" spans="1:7">
      <c r="A17" s="284" t="s">
        <v>1359</v>
      </c>
      <c r="B17" s="336" t="s">
        <v>1360</v>
      </c>
      <c r="C17" s="314">
        <f>SUM(C18:C19)</f>
        <v>0</v>
      </c>
      <c r="D17" s="314">
        <f>SUM(D18:D19)</f>
        <v>0</v>
      </c>
      <c r="E17" s="309"/>
      <c r="F17" s="282" t="str">
        <f t="shared" si="1"/>
        <v>否</v>
      </c>
      <c r="G17" s="264" t="str">
        <f t="shared" si="2"/>
        <v>款</v>
      </c>
    </row>
    <row r="18" s="265" customFormat="1" ht="36" customHeight="1" spans="1:7">
      <c r="A18" s="284" t="s">
        <v>1361</v>
      </c>
      <c r="B18" s="285" t="s">
        <v>1362</v>
      </c>
      <c r="C18" s="286">
        <v>0</v>
      </c>
      <c r="D18" s="352">
        <v>0</v>
      </c>
      <c r="E18" s="309"/>
      <c r="F18" s="282" t="str">
        <f t="shared" si="1"/>
        <v>否</v>
      </c>
      <c r="G18" s="264" t="str">
        <f t="shared" si="2"/>
        <v>项</v>
      </c>
    </row>
    <row r="19" s="265" customFormat="1" ht="36" customHeight="1" spans="1:7">
      <c r="A19" s="284" t="s">
        <v>1363</v>
      </c>
      <c r="B19" s="285" t="s">
        <v>1364</v>
      </c>
      <c r="C19" s="286">
        <v>0</v>
      </c>
      <c r="D19" s="352">
        <v>0</v>
      </c>
      <c r="E19" s="309"/>
      <c r="F19" s="282" t="str">
        <f t="shared" si="1"/>
        <v>否</v>
      </c>
      <c r="G19" s="264" t="str">
        <f t="shared" si="2"/>
        <v>项</v>
      </c>
    </row>
    <row r="20" ht="38.1" customHeight="1" spans="1:7">
      <c r="A20" s="289" t="s">
        <v>1365</v>
      </c>
      <c r="B20" s="290" t="s">
        <v>1366</v>
      </c>
      <c r="C20" s="308">
        <f>SUM(C21,C25,C29)</f>
        <v>851</v>
      </c>
      <c r="D20" s="308">
        <f>SUM(D21,D25,D29)</f>
        <v>0</v>
      </c>
      <c r="E20" s="309">
        <f t="shared" ref="E20:E23" si="3">(D20-C20)/C20</f>
        <v>-1</v>
      </c>
      <c r="F20" s="282" t="str">
        <f t="shared" si="1"/>
        <v>是</v>
      </c>
      <c r="G20" s="264" t="str">
        <f t="shared" si="2"/>
        <v>类</v>
      </c>
    </row>
    <row r="21" ht="38.1" customHeight="1" spans="1:7">
      <c r="A21" s="292" t="s">
        <v>1367</v>
      </c>
      <c r="B21" s="353" t="s">
        <v>1368</v>
      </c>
      <c r="C21" s="314">
        <f>SUM(C22:C24)</f>
        <v>751</v>
      </c>
      <c r="D21" s="314">
        <f>SUM(D22:D24)</f>
        <v>0</v>
      </c>
      <c r="E21" s="312">
        <f t="shared" si="3"/>
        <v>-1</v>
      </c>
      <c r="F21" s="282" t="str">
        <f t="shared" si="1"/>
        <v>是</v>
      </c>
      <c r="G21" s="264" t="str">
        <f t="shared" si="2"/>
        <v>款</v>
      </c>
    </row>
    <row r="22" ht="36" customHeight="1" spans="1:7">
      <c r="A22" s="292" t="s">
        <v>1369</v>
      </c>
      <c r="B22" s="293" t="s">
        <v>1370</v>
      </c>
      <c r="C22" s="286">
        <v>271</v>
      </c>
      <c r="D22" s="352">
        <v>0</v>
      </c>
      <c r="E22" s="312">
        <f t="shared" si="3"/>
        <v>-1</v>
      </c>
      <c r="F22" s="282" t="str">
        <f t="shared" si="1"/>
        <v>是</v>
      </c>
      <c r="G22" s="264" t="str">
        <f t="shared" si="2"/>
        <v>项</v>
      </c>
    </row>
    <row r="23" ht="36" customHeight="1" spans="1:7">
      <c r="A23" s="292" t="s">
        <v>1371</v>
      </c>
      <c r="B23" s="293" t="s">
        <v>1372</v>
      </c>
      <c r="C23" s="286">
        <v>480</v>
      </c>
      <c r="D23" s="352">
        <v>0</v>
      </c>
      <c r="E23" s="312">
        <f t="shared" si="3"/>
        <v>-1</v>
      </c>
      <c r="F23" s="282" t="str">
        <f t="shared" si="1"/>
        <v>是</v>
      </c>
      <c r="G23" s="264" t="str">
        <f t="shared" si="2"/>
        <v>项</v>
      </c>
    </row>
    <row r="24" ht="36" customHeight="1" spans="1:7">
      <c r="A24" s="292" t="s">
        <v>1373</v>
      </c>
      <c r="B24" s="293" t="s">
        <v>1374</v>
      </c>
      <c r="C24" s="286">
        <v>0</v>
      </c>
      <c r="D24" s="352">
        <v>0</v>
      </c>
      <c r="E24" s="312"/>
      <c r="F24" s="282" t="str">
        <f t="shared" si="1"/>
        <v>否</v>
      </c>
      <c r="G24" s="264" t="str">
        <f t="shared" si="2"/>
        <v>项</v>
      </c>
    </row>
    <row r="25" ht="38.1" customHeight="1" spans="1:7">
      <c r="A25" s="292" t="s">
        <v>1375</v>
      </c>
      <c r="B25" s="353" t="s">
        <v>1376</v>
      </c>
      <c r="C25" s="314">
        <f>SUM(C26:C28)</f>
        <v>100</v>
      </c>
      <c r="D25" s="314">
        <f>SUM(D26:D28)</f>
        <v>0</v>
      </c>
      <c r="E25" s="312">
        <f>(D25-C25)/C25</f>
        <v>-1</v>
      </c>
      <c r="F25" s="282" t="str">
        <f t="shared" si="1"/>
        <v>是</v>
      </c>
      <c r="G25" s="264" t="str">
        <f t="shared" si="2"/>
        <v>款</v>
      </c>
    </row>
    <row r="26" s="265" customFormat="1" ht="36" customHeight="1" spans="1:7">
      <c r="A26" s="292" t="s">
        <v>1377</v>
      </c>
      <c r="B26" s="293" t="s">
        <v>1370</v>
      </c>
      <c r="C26" s="286">
        <v>0</v>
      </c>
      <c r="D26" s="352">
        <v>0</v>
      </c>
      <c r="E26" s="312"/>
      <c r="F26" s="282" t="str">
        <f t="shared" si="1"/>
        <v>否</v>
      </c>
      <c r="G26" s="264" t="str">
        <f t="shared" si="2"/>
        <v>项</v>
      </c>
    </row>
    <row r="27" ht="36" customHeight="1" spans="1:7">
      <c r="A27" s="292" t="s">
        <v>1378</v>
      </c>
      <c r="B27" s="293" t="s">
        <v>1372</v>
      </c>
      <c r="C27" s="286">
        <v>100</v>
      </c>
      <c r="D27" s="352">
        <v>0</v>
      </c>
      <c r="E27" s="312">
        <f>(D27-C27)/C27</f>
        <v>-1</v>
      </c>
      <c r="F27" s="282" t="str">
        <f t="shared" si="1"/>
        <v>是</v>
      </c>
      <c r="G27" s="264" t="str">
        <f t="shared" si="2"/>
        <v>项</v>
      </c>
    </row>
    <row r="28" ht="36" customHeight="1" spans="1:7">
      <c r="A28" s="292" t="s">
        <v>1379</v>
      </c>
      <c r="B28" s="293" t="s">
        <v>1380</v>
      </c>
      <c r="C28" s="286">
        <v>0</v>
      </c>
      <c r="D28" s="352">
        <v>0</v>
      </c>
      <c r="E28" s="312"/>
      <c r="F28" s="282" t="str">
        <f t="shared" si="1"/>
        <v>否</v>
      </c>
      <c r="G28" s="264" t="str">
        <f t="shared" si="2"/>
        <v>项</v>
      </c>
    </row>
    <row r="29" s="263" customFormat="1" ht="36" customHeight="1" spans="1:7">
      <c r="A29" s="292" t="s">
        <v>1381</v>
      </c>
      <c r="B29" s="353" t="s">
        <v>1382</v>
      </c>
      <c r="C29" s="314">
        <f>SUM(C30:C31)</f>
        <v>0</v>
      </c>
      <c r="D29" s="314">
        <f>SUM(D30:D31)</f>
        <v>0</v>
      </c>
      <c r="E29" s="309"/>
      <c r="F29" s="282" t="str">
        <f t="shared" si="1"/>
        <v>否</v>
      </c>
      <c r="G29" s="264" t="str">
        <f t="shared" si="2"/>
        <v>款</v>
      </c>
    </row>
    <row r="30" s="265" customFormat="1" ht="36" customHeight="1" spans="1:7">
      <c r="A30" s="292" t="s">
        <v>1383</v>
      </c>
      <c r="B30" s="293" t="s">
        <v>1372</v>
      </c>
      <c r="C30" s="286">
        <v>0</v>
      </c>
      <c r="D30" s="352">
        <v>0</v>
      </c>
      <c r="E30" s="309"/>
      <c r="F30" s="282" t="str">
        <f t="shared" si="1"/>
        <v>否</v>
      </c>
      <c r="G30" s="264" t="str">
        <f t="shared" si="2"/>
        <v>项</v>
      </c>
    </row>
    <row r="31" s="265" customFormat="1" ht="36" customHeight="1" spans="1:7">
      <c r="A31" s="292" t="s">
        <v>1384</v>
      </c>
      <c r="B31" s="293" t="s">
        <v>1385</v>
      </c>
      <c r="C31" s="286">
        <v>0</v>
      </c>
      <c r="D31" s="352">
        <v>0</v>
      </c>
      <c r="E31" s="309"/>
      <c r="F31" s="282" t="str">
        <f t="shared" si="1"/>
        <v>否</v>
      </c>
      <c r="G31" s="264" t="str">
        <f t="shared" si="2"/>
        <v>项</v>
      </c>
    </row>
    <row r="32" ht="38.1" customHeight="1" spans="1:7">
      <c r="A32" s="278" t="s">
        <v>1386</v>
      </c>
      <c r="B32" s="279" t="s">
        <v>1387</v>
      </c>
      <c r="C32" s="308">
        <f>SUM(C33,C38)</f>
        <v>0</v>
      </c>
      <c r="D32" s="308">
        <f>SUM(D33,D38)</f>
        <v>0</v>
      </c>
      <c r="E32" s="309"/>
      <c r="F32" s="282" t="str">
        <f t="shared" si="1"/>
        <v>是</v>
      </c>
      <c r="G32" s="264" t="str">
        <f t="shared" si="2"/>
        <v>类</v>
      </c>
    </row>
    <row r="33" ht="38.1" customHeight="1" spans="1:7">
      <c r="A33" s="284" t="s">
        <v>1388</v>
      </c>
      <c r="B33" s="336" t="s">
        <v>1389</v>
      </c>
      <c r="C33" s="314">
        <f>SUM(C34:C37)</f>
        <v>0</v>
      </c>
      <c r="D33" s="314">
        <f>SUM(D34:D37)</f>
        <v>0</v>
      </c>
      <c r="E33" s="312"/>
      <c r="F33" s="282" t="str">
        <f t="shared" si="1"/>
        <v>否</v>
      </c>
      <c r="G33" s="264" t="str">
        <f t="shared" si="2"/>
        <v>款</v>
      </c>
    </row>
    <row r="34" s="265" customFormat="1" ht="36" customHeight="1" spans="1:7">
      <c r="A34" s="284">
        <v>2116001</v>
      </c>
      <c r="B34" s="285" t="s">
        <v>1390</v>
      </c>
      <c r="C34" s="286">
        <v>0</v>
      </c>
      <c r="D34" s="352">
        <v>0</v>
      </c>
      <c r="E34" s="312"/>
      <c r="F34" s="282" t="str">
        <f t="shared" si="1"/>
        <v>否</v>
      </c>
      <c r="G34" s="264" t="str">
        <f t="shared" si="2"/>
        <v>项</v>
      </c>
    </row>
    <row r="35" s="265" customFormat="1" ht="36" customHeight="1" spans="1:7">
      <c r="A35" s="284">
        <v>2116002</v>
      </c>
      <c r="B35" s="285" t="s">
        <v>1391</v>
      </c>
      <c r="C35" s="286">
        <v>0</v>
      </c>
      <c r="D35" s="352">
        <v>0</v>
      </c>
      <c r="E35" s="312"/>
      <c r="F35" s="282" t="str">
        <f t="shared" si="1"/>
        <v>否</v>
      </c>
      <c r="G35" s="264" t="str">
        <f t="shared" si="2"/>
        <v>项</v>
      </c>
    </row>
    <row r="36" s="265" customFormat="1" ht="36" customHeight="1" spans="1:7">
      <c r="A36" s="284">
        <v>2116003</v>
      </c>
      <c r="B36" s="285" t="s">
        <v>1392</v>
      </c>
      <c r="C36" s="286">
        <v>0</v>
      </c>
      <c r="D36" s="352">
        <v>0</v>
      </c>
      <c r="E36" s="309"/>
      <c r="F36" s="282" t="str">
        <f t="shared" si="1"/>
        <v>否</v>
      </c>
      <c r="G36" s="264" t="str">
        <f t="shared" si="2"/>
        <v>项</v>
      </c>
    </row>
    <row r="37" s="263" customFormat="1" ht="36" customHeight="1" spans="1:7">
      <c r="A37" s="284">
        <v>2116099</v>
      </c>
      <c r="B37" s="285" t="s">
        <v>1393</v>
      </c>
      <c r="C37" s="286">
        <v>0</v>
      </c>
      <c r="D37" s="352">
        <v>0</v>
      </c>
      <c r="E37" s="309"/>
      <c r="F37" s="282" t="str">
        <f t="shared" si="1"/>
        <v>否</v>
      </c>
      <c r="G37" s="264" t="str">
        <f t="shared" si="2"/>
        <v>项</v>
      </c>
    </row>
    <row r="38" s="265" customFormat="1" ht="36" customHeight="1" spans="1:7">
      <c r="A38" s="284">
        <v>21161</v>
      </c>
      <c r="B38" s="336" t="s">
        <v>1394</v>
      </c>
      <c r="C38" s="286">
        <f>SUM(C39:C42)</f>
        <v>0</v>
      </c>
      <c r="D38" s="286">
        <f>SUM(D39:D42)</f>
        <v>0</v>
      </c>
      <c r="E38" s="309"/>
      <c r="F38" s="282" t="str">
        <f t="shared" si="1"/>
        <v>否</v>
      </c>
      <c r="G38" s="264" t="str">
        <f t="shared" si="2"/>
        <v>款</v>
      </c>
    </row>
    <row r="39" ht="36" customHeight="1" spans="1:7">
      <c r="A39" s="284">
        <v>2116101</v>
      </c>
      <c r="B39" s="285" t="s">
        <v>1395</v>
      </c>
      <c r="C39" s="286">
        <v>0</v>
      </c>
      <c r="D39" s="352">
        <v>0</v>
      </c>
      <c r="E39" s="309"/>
      <c r="F39" s="282" t="str">
        <f t="shared" si="1"/>
        <v>否</v>
      </c>
      <c r="G39" s="264" t="str">
        <f t="shared" si="2"/>
        <v>项</v>
      </c>
    </row>
    <row r="40" ht="36" customHeight="1" spans="1:7">
      <c r="A40" s="284">
        <v>2116102</v>
      </c>
      <c r="B40" s="285" t="s">
        <v>1396</v>
      </c>
      <c r="C40" s="286">
        <v>0</v>
      </c>
      <c r="D40" s="352">
        <v>0</v>
      </c>
      <c r="E40" s="309"/>
      <c r="F40" s="282" t="str">
        <f t="shared" si="1"/>
        <v>否</v>
      </c>
      <c r="G40" s="264" t="str">
        <f t="shared" si="2"/>
        <v>项</v>
      </c>
    </row>
    <row r="41" ht="36" customHeight="1" spans="1:7">
      <c r="A41" s="284">
        <v>2116103</v>
      </c>
      <c r="B41" s="285" t="s">
        <v>1397</v>
      </c>
      <c r="C41" s="286">
        <v>0</v>
      </c>
      <c r="D41" s="352">
        <v>0</v>
      </c>
      <c r="E41" s="309"/>
      <c r="F41" s="282" t="str">
        <f t="shared" si="1"/>
        <v>否</v>
      </c>
      <c r="G41" s="264" t="str">
        <f t="shared" si="2"/>
        <v>项</v>
      </c>
    </row>
    <row r="42" ht="36" customHeight="1" spans="1:7">
      <c r="A42" s="284">
        <v>2116104</v>
      </c>
      <c r="B42" s="285" t="s">
        <v>1398</v>
      </c>
      <c r="C42" s="286">
        <v>0</v>
      </c>
      <c r="D42" s="352">
        <v>0</v>
      </c>
      <c r="E42" s="309"/>
      <c r="F42" s="282" t="str">
        <f t="shared" si="1"/>
        <v>否</v>
      </c>
      <c r="G42" s="264" t="str">
        <f t="shared" si="2"/>
        <v>项</v>
      </c>
    </row>
    <row r="43" ht="38.1" customHeight="1" spans="1:7">
      <c r="A43" s="278" t="s">
        <v>1399</v>
      </c>
      <c r="B43" s="279" t="s">
        <v>1400</v>
      </c>
      <c r="C43" s="308">
        <f>SUM(C44,C60,C64,C65,C71,C75,C79,C83,C89,C92)</f>
        <v>18280</v>
      </c>
      <c r="D43" s="308">
        <f>SUM(D44,D60,D64,D65,D71,D75,D79,D83,D89,D92)</f>
        <v>64033</v>
      </c>
      <c r="E43" s="309">
        <f t="shared" ref="E43:E50" si="4">(D43-C43)/C43</f>
        <v>2.503</v>
      </c>
      <c r="F43" s="282" t="str">
        <f t="shared" si="1"/>
        <v>是</v>
      </c>
      <c r="G43" s="264" t="str">
        <f t="shared" si="2"/>
        <v>类</v>
      </c>
    </row>
    <row r="44" ht="38.1" customHeight="1" spans="1:7">
      <c r="A44" s="284" t="s">
        <v>1401</v>
      </c>
      <c r="B44" s="336" t="s">
        <v>1402</v>
      </c>
      <c r="C44" s="314">
        <f>SUM(C45:C59)</f>
        <v>16820</v>
      </c>
      <c r="D44" s="314">
        <f>SUM(D45:D59)</f>
        <v>62265</v>
      </c>
      <c r="E44" s="312">
        <f t="shared" si="4"/>
        <v>2.702</v>
      </c>
      <c r="F44" s="282" t="str">
        <f t="shared" si="1"/>
        <v>是</v>
      </c>
      <c r="G44" s="264" t="str">
        <f t="shared" si="2"/>
        <v>款</v>
      </c>
    </row>
    <row r="45" ht="36" customHeight="1" spans="1:7">
      <c r="A45" s="284" t="s">
        <v>1403</v>
      </c>
      <c r="B45" s="285" t="s">
        <v>1404</v>
      </c>
      <c r="C45" s="286">
        <v>9902</v>
      </c>
      <c r="D45" s="352">
        <v>24747</v>
      </c>
      <c r="E45" s="312">
        <f t="shared" si="4"/>
        <v>1.499</v>
      </c>
      <c r="F45" s="282" t="str">
        <f t="shared" si="1"/>
        <v>是</v>
      </c>
      <c r="G45" s="264" t="str">
        <f t="shared" si="2"/>
        <v>项</v>
      </c>
    </row>
    <row r="46" ht="36" customHeight="1" spans="1:7">
      <c r="A46" s="284" t="s">
        <v>1405</v>
      </c>
      <c r="B46" s="285" t="s">
        <v>1406</v>
      </c>
      <c r="C46" s="286">
        <v>344</v>
      </c>
      <c r="D46" s="352">
        <v>18014</v>
      </c>
      <c r="E46" s="312">
        <f t="shared" si="4"/>
        <v>51.366</v>
      </c>
      <c r="F46" s="282" t="str">
        <f t="shared" si="1"/>
        <v>是</v>
      </c>
      <c r="G46" s="264" t="str">
        <f t="shared" si="2"/>
        <v>项</v>
      </c>
    </row>
    <row r="47" ht="36" customHeight="1" spans="1:7">
      <c r="A47" s="284" t="s">
        <v>1407</v>
      </c>
      <c r="B47" s="285" t="s">
        <v>1408</v>
      </c>
      <c r="C47" s="286">
        <v>1254</v>
      </c>
      <c r="D47" s="352">
        <v>0</v>
      </c>
      <c r="E47" s="312">
        <f t="shared" si="4"/>
        <v>-1</v>
      </c>
      <c r="F47" s="282" t="str">
        <f t="shared" si="1"/>
        <v>是</v>
      </c>
      <c r="G47" s="264" t="str">
        <f t="shared" si="2"/>
        <v>项</v>
      </c>
    </row>
    <row r="48" ht="36" customHeight="1" spans="1:7">
      <c r="A48" s="284" t="s">
        <v>1409</v>
      </c>
      <c r="B48" s="285" t="s">
        <v>1410</v>
      </c>
      <c r="C48" s="286">
        <v>1044</v>
      </c>
      <c r="D48" s="352">
        <v>2548</v>
      </c>
      <c r="E48" s="312">
        <f t="shared" si="4"/>
        <v>1.441</v>
      </c>
      <c r="F48" s="282" t="str">
        <f t="shared" si="1"/>
        <v>是</v>
      </c>
      <c r="G48" s="264" t="str">
        <f t="shared" si="2"/>
        <v>项</v>
      </c>
    </row>
    <row r="49" ht="36" customHeight="1" spans="1:7">
      <c r="A49" s="284" t="s">
        <v>1411</v>
      </c>
      <c r="B49" s="285" t="s">
        <v>1412</v>
      </c>
      <c r="C49" s="286">
        <v>365</v>
      </c>
      <c r="D49" s="352">
        <v>2000</v>
      </c>
      <c r="E49" s="312">
        <f t="shared" si="4"/>
        <v>4.479</v>
      </c>
      <c r="F49" s="282" t="str">
        <f t="shared" si="1"/>
        <v>是</v>
      </c>
      <c r="G49" s="264" t="str">
        <f t="shared" si="2"/>
        <v>项</v>
      </c>
    </row>
    <row r="50" ht="36" customHeight="1" spans="1:7">
      <c r="A50" s="284" t="s">
        <v>1413</v>
      </c>
      <c r="B50" s="285" t="s">
        <v>1414</v>
      </c>
      <c r="C50" s="286">
        <v>60</v>
      </c>
      <c r="D50" s="352">
        <v>703</v>
      </c>
      <c r="E50" s="312">
        <f t="shared" si="4"/>
        <v>10.717</v>
      </c>
      <c r="F50" s="282" t="str">
        <f t="shared" si="1"/>
        <v>是</v>
      </c>
      <c r="G50" s="264" t="str">
        <f t="shared" si="2"/>
        <v>项</v>
      </c>
    </row>
    <row r="51" ht="36" customHeight="1" spans="1:7">
      <c r="A51" s="284" t="s">
        <v>1415</v>
      </c>
      <c r="B51" s="285" t="s">
        <v>1416</v>
      </c>
      <c r="C51" s="286">
        <v>0</v>
      </c>
      <c r="D51" s="352">
        <v>29</v>
      </c>
      <c r="E51" s="312"/>
      <c r="F51" s="282" t="str">
        <f t="shared" si="1"/>
        <v>是</v>
      </c>
      <c r="G51" s="264" t="str">
        <f t="shared" si="2"/>
        <v>项</v>
      </c>
    </row>
    <row r="52" ht="36" customHeight="1" spans="1:7">
      <c r="A52" s="284" t="s">
        <v>1417</v>
      </c>
      <c r="B52" s="285" t="s">
        <v>1418</v>
      </c>
      <c r="C52" s="286">
        <v>0</v>
      </c>
      <c r="D52" s="352">
        <v>0</v>
      </c>
      <c r="E52" s="312"/>
      <c r="F52" s="282" t="str">
        <f t="shared" si="1"/>
        <v>否</v>
      </c>
      <c r="G52" s="264" t="str">
        <f t="shared" si="2"/>
        <v>项</v>
      </c>
    </row>
    <row r="53" ht="36" customHeight="1" spans="1:7">
      <c r="A53" s="284" t="s">
        <v>1419</v>
      </c>
      <c r="B53" s="285" t="s">
        <v>1420</v>
      </c>
      <c r="C53" s="286">
        <v>1180</v>
      </c>
      <c r="D53" s="352">
        <v>0</v>
      </c>
      <c r="E53" s="312">
        <f t="shared" ref="E53:E59" si="5">(D53-C53)/C53</f>
        <v>-1</v>
      </c>
      <c r="F53" s="282" t="str">
        <f t="shared" si="1"/>
        <v>是</v>
      </c>
      <c r="G53" s="264" t="str">
        <f t="shared" si="2"/>
        <v>项</v>
      </c>
    </row>
    <row r="54" ht="36" customHeight="1" spans="1:7">
      <c r="A54" s="284" t="s">
        <v>1421</v>
      </c>
      <c r="B54" s="285" t="s">
        <v>1422</v>
      </c>
      <c r="C54" s="286">
        <v>0</v>
      </c>
      <c r="D54" s="352">
        <v>523</v>
      </c>
      <c r="E54" s="312"/>
      <c r="F54" s="282" t="str">
        <f t="shared" si="1"/>
        <v>是</v>
      </c>
      <c r="G54" s="264" t="str">
        <f t="shared" si="2"/>
        <v>项</v>
      </c>
    </row>
    <row r="55" ht="36" customHeight="1" spans="1:7">
      <c r="A55" s="284" t="s">
        <v>1423</v>
      </c>
      <c r="B55" s="285" t="s">
        <v>1089</v>
      </c>
      <c r="C55" s="286">
        <v>0</v>
      </c>
      <c r="D55" s="352">
        <v>0</v>
      </c>
      <c r="E55" s="312"/>
      <c r="F55" s="282" t="str">
        <f t="shared" si="1"/>
        <v>否</v>
      </c>
      <c r="G55" s="264" t="str">
        <f t="shared" si="2"/>
        <v>项</v>
      </c>
    </row>
    <row r="56" ht="36" customHeight="1" spans="1:7">
      <c r="A56" s="284" t="s">
        <v>1424</v>
      </c>
      <c r="B56" s="295" t="s">
        <v>1425</v>
      </c>
      <c r="C56" s="286">
        <v>781</v>
      </c>
      <c r="D56" s="352">
        <v>2630</v>
      </c>
      <c r="E56" s="309">
        <f t="shared" si="5"/>
        <v>2.367</v>
      </c>
      <c r="F56" s="282" t="str">
        <f t="shared" si="1"/>
        <v>是</v>
      </c>
      <c r="G56" s="264" t="str">
        <f t="shared" si="2"/>
        <v>项</v>
      </c>
    </row>
    <row r="57" ht="36" customHeight="1" spans="1:7">
      <c r="A57" s="284" t="s">
        <v>1426</v>
      </c>
      <c r="B57" s="295" t="s">
        <v>1427</v>
      </c>
      <c r="C57" s="286">
        <v>874</v>
      </c>
      <c r="D57" s="352">
        <v>0</v>
      </c>
      <c r="E57" s="309">
        <f t="shared" si="5"/>
        <v>-1</v>
      </c>
      <c r="F57" s="282" t="str">
        <f t="shared" si="1"/>
        <v>是</v>
      </c>
      <c r="G57" s="264" t="str">
        <f t="shared" si="2"/>
        <v>项</v>
      </c>
    </row>
    <row r="58" ht="36" customHeight="1" spans="1:7">
      <c r="A58" s="284" t="s">
        <v>1428</v>
      </c>
      <c r="B58" s="295" t="s">
        <v>1429</v>
      </c>
      <c r="C58" s="286">
        <v>2</v>
      </c>
      <c r="D58" s="352">
        <v>2957</v>
      </c>
      <c r="E58" s="309">
        <f t="shared" si="5"/>
        <v>1477.5</v>
      </c>
      <c r="F58" s="282" t="str">
        <f t="shared" si="1"/>
        <v>是</v>
      </c>
      <c r="G58" s="264" t="str">
        <f t="shared" si="2"/>
        <v>项</v>
      </c>
    </row>
    <row r="59" ht="36" customHeight="1" spans="1:7">
      <c r="A59" s="284" t="s">
        <v>1430</v>
      </c>
      <c r="B59" s="285" t="s">
        <v>1431</v>
      </c>
      <c r="C59" s="286">
        <v>1014</v>
      </c>
      <c r="D59" s="352">
        <v>8114</v>
      </c>
      <c r="E59" s="312">
        <f t="shared" si="5"/>
        <v>7.002</v>
      </c>
      <c r="F59" s="282" t="str">
        <f t="shared" si="1"/>
        <v>是</v>
      </c>
      <c r="G59" s="264" t="str">
        <f t="shared" si="2"/>
        <v>项</v>
      </c>
    </row>
    <row r="60" ht="38.1" customHeight="1" spans="1:7">
      <c r="A60" s="284" t="s">
        <v>1432</v>
      </c>
      <c r="B60" s="336" t="s">
        <v>1433</v>
      </c>
      <c r="C60" s="314">
        <f>SUM(C61:C63)</f>
        <v>0</v>
      </c>
      <c r="D60" s="314">
        <f>SUM(D61:D63)</f>
        <v>0</v>
      </c>
      <c r="E60" s="312"/>
      <c r="F60" s="282" t="str">
        <f t="shared" si="1"/>
        <v>否</v>
      </c>
      <c r="G60" s="264" t="str">
        <f t="shared" si="2"/>
        <v>款</v>
      </c>
    </row>
    <row r="61" ht="36" customHeight="1" spans="1:7">
      <c r="A61" s="284" t="s">
        <v>1434</v>
      </c>
      <c r="B61" s="285" t="s">
        <v>1404</v>
      </c>
      <c r="C61" s="286">
        <v>0</v>
      </c>
      <c r="D61" s="352">
        <v>0</v>
      </c>
      <c r="E61" s="312"/>
      <c r="F61" s="282" t="str">
        <f t="shared" si="1"/>
        <v>否</v>
      </c>
      <c r="G61" s="264" t="str">
        <f t="shared" si="2"/>
        <v>项</v>
      </c>
    </row>
    <row r="62" ht="36" customHeight="1" spans="1:7">
      <c r="A62" s="284" t="s">
        <v>1435</v>
      </c>
      <c r="B62" s="285" t="s">
        <v>1406</v>
      </c>
      <c r="C62" s="286">
        <v>0</v>
      </c>
      <c r="D62" s="352">
        <v>0</v>
      </c>
      <c r="E62" s="312"/>
      <c r="F62" s="282" t="str">
        <f t="shared" si="1"/>
        <v>否</v>
      </c>
      <c r="G62" s="264" t="str">
        <f t="shared" si="2"/>
        <v>项</v>
      </c>
    </row>
    <row r="63" ht="36" customHeight="1" spans="1:7">
      <c r="A63" s="284" t="s">
        <v>1436</v>
      </c>
      <c r="B63" s="285" t="s">
        <v>1437</v>
      </c>
      <c r="C63" s="286">
        <v>0</v>
      </c>
      <c r="D63" s="352">
        <v>0</v>
      </c>
      <c r="E63" s="312"/>
      <c r="F63" s="282" t="str">
        <f t="shared" si="1"/>
        <v>否</v>
      </c>
      <c r="G63" s="264" t="str">
        <f t="shared" si="2"/>
        <v>项</v>
      </c>
    </row>
    <row r="64" ht="38.1" customHeight="1" spans="1:7">
      <c r="A64" s="284" t="s">
        <v>1438</v>
      </c>
      <c r="B64" s="336" t="s">
        <v>1439</v>
      </c>
      <c r="C64" s="286"/>
      <c r="D64" s="314"/>
      <c r="E64" s="312"/>
      <c r="F64" s="282" t="str">
        <f t="shared" si="1"/>
        <v>否</v>
      </c>
      <c r="G64" s="264" t="str">
        <f t="shared" si="2"/>
        <v>款</v>
      </c>
    </row>
    <row r="65" ht="38.1" customHeight="1" spans="1:7">
      <c r="A65" s="284" t="s">
        <v>1440</v>
      </c>
      <c r="B65" s="336" t="s">
        <v>1441</v>
      </c>
      <c r="C65" s="314">
        <f>SUM(C66:C70)</f>
        <v>0</v>
      </c>
      <c r="D65" s="314">
        <f>SUM(D66:D70)</f>
        <v>0</v>
      </c>
      <c r="E65" s="312"/>
      <c r="F65" s="282" t="str">
        <f t="shared" si="1"/>
        <v>否</v>
      </c>
      <c r="G65" s="264" t="str">
        <f t="shared" si="2"/>
        <v>款</v>
      </c>
    </row>
    <row r="66" ht="36" customHeight="1" spans="1:7">
      <c r="A66" s="284" t="s">
        <v>1442</v>
      </c>
      <c r="B66" s="285" t="s">
        <v>1443</v>
      </c>
      <c r="C66" s="286"/>
      <c r="D66" s="352">
        <v>0</v>
      </c>
      <c r="E66" s="312"/>
      <c r="F66" s="282" t="str">
        <f t="shared" si="1"/>
        <v>否</v>
      </c>
      <c r="G66" s="264" t="str">
        <f t="shared" si="2"/>
        <v>项</v>
      </c>
    </row>
    <row r="67" ht="36" customHeight="1" spans="1:7">
      <c r="A67" s="284" t="s">
        <v>1444</v>
      </c>
      <c r="B67" s="285" t="s">
        <v>1445</v>
      </c>
      <c r="C67" s="286"/>
      <c r="D67" s="352">
        <v>0</v>
      </c>
      <c r="E67" s="312"/>
      <c r="F67" s="282" t="str">
        <f t="shared" si="1"/>
        <v>否</v>
      </c>
      <c r="G67" s="264" t="str">
        <f t="shared" si="2"/>
        <v>项</v>
      </c>
    </row>
    <row r="68" ht="36" customHeight="1" spans="1:7">
      <c r="A68" s="284" t="s">
        <v>1446</v>
      </c>
      <c r="B68" s="285" t="s">
        <v>1447</v>
      </c>
      <c r="C68" s="286"/>
      <c r="D68" s="352">
        <v>0</v>
      </c>
      <c r="E68" s="312"/>
      <c r="F68" s="282" t="str">
        <f t="shared" ref="F68:F131" si="6">IF(LEN(A68)=3,"是",IF(B68&lt;&gt;"",IF(SUM(C68:D68)&lt;&gt;0,"是","否"),"是"))</f>
        <v>否</v>
      </c>
      <c r="G68" s="264" t="str">
        <f t="shared" ref="G68:G131" si="7">IF(LEN(A68)=3,"类",IF(LEN(A68)=5,"款","项"))</f>
        <v>项</v>
      </c>
    </row>
    <row r="69" ht="36" customHeight="1" spans="1:7">
      <c r="A69" s="284" t="s">
        <v>1448</v>
      </c>
      <c r="B69" s="285" t="s">
        <v>1449</v>
      </c>
      <c r="C69" s="286"/>
      <c r="D69" s="352">
        <v>0</v>
      </c>
      <c r="E69" s="312"/>
      <c r="F69" s="282" t="str">
        <f t="shared" si="6"/>
        <v>否</v>
      </c>
      <c r="G69" s="264" t="str">
        <f t="shared" si="7"/>
        <v>项</v>
      </c>
    </row>
    <row r="70" ht="36" customHeight="1" spans="1:7">
      <c r="A70" s="284" t="s">
        <v>1450</v>
      </c>
      <c r="B70" s="285" t="s">
        <v>1451</v>
      </c>
      <c r="C70" s="286"/>
      <c r="D70" s="352">
        <v>0</v>
      </c>
      <c r="E70" s="312"/>
      <c r="F70" s="282" t="str">
        <f t="shared" si="6"/>
        <v>否</v>
      </c>
      <c r="G70" s="264" t="str">
        <f t="shared" si="7"/>
        <v>项</v>
      </c>
    </row>
    <row r="71" ht="38.1" customHeight="1" spans="1:7">
      <c r="A71" s="284" t="s">
        <v>1452</v>
      </c>
      <c r="B71" s="336" t="s">
        <v>1453</v>
      </c>
      <c r="C71" s="314">
        <f>SUM(C72:C74)</f>
        <v>1460</v>
      </c>
      <c r="D71" s="314">
        <f>SUM(D72:D74)</f>
        <v>1768</v>
      </c>
      <c r="E71" s="312">
        <f>(D71-C71)/C71</f>
        <v>0.211</v>
      </c>
      <c r="F71" s="282" t="str">
        <f t="shared" si="6"/>
        <v>是</v>
      </c>
      <c r="G71" s="264" t="str">
        <f t="shared" si="7"/>
        <v>款</v>
      </c>
    </row>
    <row r="72" ht="36" customHeight="1" spans="1:7">
      <c r="A72" s="284" t="s">
        <v>1454</v>
      </c>
      <c r="B72" s="285" t="s">
        <v>1455</v>
      </c>
      <c r="C72" s="286">
        <v>1460</v>
      </c>
      <c r="D72" s="352">
        <v>1768</v>
      </c>
      <c r="E72" s="312">
        <f>(D72-C72)/C72</f>
        <v>0.211</v>
      </c>
      <c r="F72" s="282" t="str">
        <f t="shared" si="6"/>
        <v>是</v>
      </c>
      <c r="G72" s="264" t="str">
        <f t="shared" si="7"/>
        <v>项</v>
      </c>
    </row>
    <row r="73" ht="36" customHeight="1" spans="1:7">
      <c r="A73" s="284" t="s">
        <v>1456</v>
      </c>
      <c r="B73" s="285" t="s">
        <v>1457</v>
      </c>
      <c r="C73" s="286">
        <v>0</v>
      </c>
      <c r="D73" s="352">
        <v>0</v>
      </c>
      <c r="E73" s="312"/>
      <c r="F73" s="282" t="str">
        <f t="shared" si="6"/>
        <v>否</v>
      </c>
      <c r="G73" s="264" t="str">
        <f t="shared" si="7"/>
        <v>项</v>
      </c>
    </row>
    <row r="74" ht="36" customHeight="1" spans="1:7">
      <c r="A74" s="284" t="s">
        <v>1458</v>
      </c>
      <c r="B74" s="285" t="s">
        <v>1459</v>
      </c>
      <c r="C74" s="286">
        <v>0</v>
      </c>
      <c r="D74" s="352">
        <v>0</v>
      </c>
      <c r="E74" s="312"/>
      <c r="F74" s="282" t="str">
        <f t="shared" si="6"/>
        <v>否</v>
      </c>
      <c r="G74" s="264" t="str">
        <f t="shared" si="7"/>
        <v>项</v>
      </c>
    </row>
    <row r="75" ht="38.1" customHeight="1" spans="1:7">
      <c r="A75" s="284" t="s">
        <v>1460</v>
      </c>
      <c r="B75" s="336" t="s">
        <v>1461</v>
      </c>
      <c r="C75" s="314">
        <f>SUM(C76:C78)</f>
        <v>0</v>
      </c>
      <c r="D75" s="314">
        <f>SUM(D76:D78)</f>
        <v>0</v>
      </c>
      <c r="E75" s="312"/>
      <c r="F75" s="282" t="str">
        <f t="shared" si="6"/>
        <v>否</v>
      </c>
      <c r="G75" s="264" t="str">
        <f t="shared" si="7"/>
        <v>款</v>
      </c>
    </row>
    <row r="76" ht="36" customHeight="1" spans="1:7">
      <c r="A76" s="284" t="s">
        <v>1462</v>
      </c>
      <c r="B76" s="285" t="s">
        <v>1404</v>
      </c>
      <c r="C76" s="286"/>
      <c r="D76" s="352">
        <v>0</v>
      </c>
      <c r="E76" s="312"/>
      <c r="F76" s="282" t="str">
        <f t="shared" si="6"/>
        <v>否</v>
      </c>
      <c r="G76" s="264" t="str">
        <f t="shared" si="7"/>
        <v>项</v>
      </c>
    </row>
    <row r="77" ht="36" customHeight="1" spans="1:7">
      <c r="A77" s="284" t="s">
        <v>1463</v>
      </c>
      <c r="B77" s="285" t="s">
        <v>1406</v>
      </c>
      <c r="C77" s="286"/>
      <c r="D77" s="352">
        <v>0</v>
      </c>
      <c r="E77" s="309"/>
      <c r="F77" s="282" t="str">
        <f t="shared" si="6"/>
        <v>否</v>
      </c>
      <c r="G77" s="264" t="str">
        <f t="shared" si="7"/>
        <v>项</v>
      </c>
    </row>
    <row r="78" ht="36" customHeight="1" spans="1:7">
      <c r="A78" s="284" t="s">
        <v>1464</v>
      </c>
      <c r="B78" s="285" t="s">
        <v>1465</v>
      </c>
      <c r="C78" s="286"/>
      <c r="D78" s="352">
        <v>0</v>
      </c>
      <c r="E78" s="312"/>
      <c r="F78" s="282" t="str">
        <f t="shared" si="6"/>
        <v>否</v>
      </c>
      <c r="G78" s="264" t="str">
        <f t="shared" si="7"/>
        <v>项</v>
      </c>
    </row>
    <row r="79" s="265" customFormat="1" ht="38.1" customHeight="1" spans="1:7">
      <c r="A79" s="284" t="s">
        <v>1466</v>
      </c>
      <c r="B79" s="336" t="s">
        <v>1467</v>
      </c>
      <c r="C79" s="314">
        <f>SUM(C80:C82)</f>
        <v>0</v>
      </c>
      <c r="D79" s="314">
        <f>SUM(D80:D82)</f>
        <v>0</v>
      </c>
      <c r="E79" s="312"/>
      <c r="F79" s="282" t="str">
        <f t="shared" si="6"/>
        <v>否</v>
      </c>
      <c r="G79" s="264" t="str">
        <f t="shared" si="7"/>
        <v>款</v>
      </c>
    </row>
    <row r="80" s="265" customFormat="1" ht="36" customHeight="1" spans="1:7">
      <c r="A80" s="284" t="s">
        <v>1468</v>
      </c>
      <c r="B80" s="285" t="s">
        <v>1404</v>
      </c>
      <c r="C80" s="286"/>
      <c r="D80" s="352">
        <v>0</v>
      </c>
      <c r="E80" s="312"/>
      <c r="F80" s="282" t="str">
        <f t="shared" si="6"/>
        <v>否</v>
      </c>
      <c r="G80" s="264" t="str">
        <f t="shared" si="7"/>
        <v>项</v>
      </c>
    </row>
    <row r="81" s="265" customFormat="1" ht="36" customHeight="1" spans="1:7">
      <c r="A81" s="284" t="s">
        <v>1469</v>
      </c>
      <c r="B81" s="285" t="s">
        <v>1406</v>
      </c>
      <c r="C81" s="286"/>
      <c r="D81" s="352">
        <v>0</v>
      </c>
      <c r="E81" s="312"/>
      <c r="F81" s="282" t="str">
        <f t="shared" si="6"/>
        <v>否</v>
      </c>
      <c r="G81" s="264" t="str">
        <f t="shared" si="7"/>
        <v>项</v>
      </c>
    </row>
    <row r="82" s="265" customFormat="1" ht="36" customHeight="1" spans="1:7">
      <c r="A82" s="284" t="s">
        <v>1470</v>
      </c>
      <c r="B82" s="285" t="s">
        <v>1471</v>
      </c>
      <c r="C82" s="286"/>
      <c r="D82" s="352">
        <v>0</v>
      </c>
      <c r="E82" s="312"/>
      <c r="F82" s="282" t="str">
        <f t="shared" si="6"/>
        <v>否</v>
      </c>
      <c r="G82" s="264" t="str">
        <f t="shared" si="7"/>
        <v>项</v>
      </c>
    </row>
    <row r="83" s="265" customFormat="1" ht="38.1" customHeight="1" spans="1:7">
      <c r="A83" s="284" t="s">
        <v>1472</v>
      </c>
      <c r="B83" s="336" t="s">
        <v>1473</v>
      </c>
      <c r="C83" s="314">
        <f>SUM(C84:C88)</f>
        <v>0</v>
      </c>
      <c r="D83" s="314">
        <f>SUM(D84:D88)</f>
        <v>0</v>
      </c>
      <c r="E83" s="312"/>
      <c r="F83" s="282" t="str">
        <f t="shared" si="6"/>
        <v>否</v>
      </c>
      <c r="G83" s="264" t="str">
        <f t="shared" si="7"/>
        <v>款</v>
      </c>
    </row>
    <row r="84" s="265" customFormat="1" ht="36" customHeight="1" spans="1:7">
      <c r="A84" s="284" t="s">
        <v>1474</v>
      </c>
      <c r="B84" s="285" t="s">
        <v>1443</v>
      </c>
      <c r="C84" s="286"/>
      <c r="D84" s="352">
        <v>0</v>
      </c>
      <c r="E84" s="312"/>
      <c r="F84" s="282" t="str">
        <f t="shared" si="6"/>
        <v>否</v>
      </c>
      <c r="G84" s="264" t="str">
        <f t="shared" si="7"/>
        <v>项</v>
      </c>
    </row>
    <row r="85" s="265" customFormat="1" ht="36" customHeight="1" spans="1:7">
      <c r="A85" s="284" t="s">
        <v>1475</v>
      </c>
      <c r="B85" s="285" t="s">
        <v>1445</v>
      </c>
      <c r="C85" s="286"/>
      <c r="D85" s="352">
        <v>0</v>
      </c>
      <c r="E85" s="312"/>
      <c r="F85" s="282" t="str">
        <f t="shared" si="6"/>
        <v>否</v>
      </c>
      <c r="G85" s="264" t="str">
        <f t="shared" si="7"/>
        <v>项</v>
      </c>
    </row>
    <row r="86" s="265" customFormat="1" ht="36" customHeight="1" spans="1:7">
      <c r="A86" s="284" t="s">
        <v>1476</v>
      </c>
      <c r="B86" s="285" t="s">
        <v>1447</v>
      </c>
      <c r="C86" s="286"/>
      <c r="D86" s="352">
        <v>0</v>
      </c>
      <c r="E86" s="309"/>
      <c r="F86" s="282" t="str">
        <f t="shared" si="6"/>
        <v>否</v>
      </c>
      <c r="G86" s="264" t="str">
        <f t="shared" si="7"/>
        <v>项</v>
      </c>
    </row>
    <row r="87" s="265" customFormat="1" ht="36" customHeight="1" spans="1:7">
      <c r="A87" s="284" t="s">
        <v>1477</v>
      </c>
      <c r="B87" s="285" t="s">
        <v>1449</v>
      </c>
      <c r="C87" s="286"/>
      <c r="D87" s="352">
        <v>0</v>
      </c>
      <c r="E87" s="309"/>
      <c r="F87" s="282" t="str">
        <f t="shared" si="6"/>
        <v>否</v>
      </c>
      <c r="G87" s="264" t="str">
        <f t="shared" si="7"/>
        <v>项</v>
      </c>
    </row>
    <row r="88" s="265" customFormat="1" ht="36" customHeight="1" spans="1:7">
      <c r="A88" s="284" t="s">
        <v>1478</v>
      </c>
      <c r="B88" s="285" t="s">
        <v>1479</v>
      </c>
      <c r="C88" s="286"/>
      <c r="D88" s="352">
        <v>0</v>
      </c>
      <c r="E88" s="312"/>
      <c r="F88" s="282" t="str">
        <f t="shared" si="6"/>
        <v>否</v>
      </c>
      <c r="G88" s="264" t="str">
        <f t="shared" si="7"/>
        <v>项</v>
      </c>
    </row>
    <row r="89" s="265" customFormat="1" ht="36" customHeight="1" spans="1:7">
      <c r="A89" s="284" t="s">
        <v>1480</v>
      </c>
      <c r="B89" s="336" t="s">
        <v>1481</v>
      </c>
      <c r="C89" s="286">
        <f>SUM(C90:C91)</f>
        <v>0</v>
      </c>
      <c r="D89" s="286">
        <f>SUM(D90:D91)</f>
        <v>0</v>
      </c>
      <c r="E89" s="312"/>
      <c r="F89" s="282" t="str">
        <f t="shared" si="6"/>
        <v>否</v>
      </c>
      <c r="G89" s="264" t="str">
        <f t="shared" si="7"/>
        <v>款</v>
      </c>
    </row>
    <row r="90" s="265" customFormat="1" ht="36" customHeight="1" spans="1:7">
      <c r="A90" s="284" t="s">
        <v>1482</v>
      </c>
      <c r="B90" s="285" t="s">
        <v>1455</v>
      </c>
      <c r="C90" s="286"/>
      <c r="D90" s="352">
        <v>0</v>
      </c>
      <c r="E90" s="309"/>
      <c r="F90" s="282" t="str">
        <f t="shared" si="6"/>
        <v>否</v>
      </c>
      <c r="G90" s="264" t="str">
        <f t="shared" si="7"/>
        <v>项</v>
      </c>
    </row>
    <row r="91" s="265" customFormat="1" ht="36" customHeight="1" spans="1:7">
      <c r="A91" s="284" t="s">
        <v>1483</v>
      </c>
      <c r="B91" s="285" t="s">
        <v>1484</v>
      </c>
      <c r="C91" s="286"/>
      <c r="D91" s="352">
        <v>0</v>
      </c>
      <c r="E91" s="312"/>
      <c r="F91" s="282" t="str">
        <f t="shared" si="6"/>
        <v>否</v>
      </c>
      <c r="G91" s="264" t="str">
        <f t="shared" si="7"/>
        <v>项</v>
      </c>
    </row>
    <row r="92" s="265" customFormat="1" ht="38.1" customHeight="1" spans="1:7">
      <c r="A92" s="284" t="s">
        <v>1485</v>
      </c>
      <c r="B92" s="336" t="s">
        <v>1486</v>
      </c>
      <c r="C92" s="314">
        <f>SUM(C93:C100)</f>
        <v>0</v>
      </c>
      <c r="D92" s="314">
        <f>SUM(D93:D100)</f>
        <v>0</v>
      </c>
      <c r="E92" s="312"/>
      <c r="F92" s="282" t="str">
        <f t="shared" si="6"/>
        <v>否</v>
      </c>
      <c r="G92" s="264" t="str">
        <f t="shared" si="7"/>
        <v>款</v>
      </c>
    </row>
    <row r="93" s="265" customFormat="1" ht="36" customHeight="1" spans="1:7">
      <c r="A93" s="284" t="s">
        <v>1487</v>
      </c>
      <c r="B93" s="285" t="s">
        <v>1404</v>
      </c>
      <c r="C93" s="286"/>
      <c r="D93" s="352">
        <v>0</v>
      </c>
      <c r="E93" s="312"/>
      <c r="F93" s="282" t="str">
        <f t="shared" si="6"/>
        <v>否</v>
      </c>
      <c r="G93" s="264" t="str">
        <f t="shared" si="7"/>
        <v>项</v>
      </c>
    </row>
    <row r="94" s="265" customFormat="1" ht="36" customHeight="1" spans="1:7">
      <c r="A94" s="284" t="s">
        <v>1488</v>
      </c>
      <c r="B94" s="285" t="s">
        <v>1406</v>
      </c>
      <c r="C94" s="286"/>
      <c r="D94" s="352">
        <v>0</v>
      </c>
      <c r="E94" s="309"/>
      <c r="F94" s="282" t="str">
        <f t="shared" si="6"/>
        <v>否</v>
      </c>
      <c r="G94" s="264" t="str">
        <f t="shared" si="7"/>
        <v>项</v>
      </c>
    </row>
    <row r="95" s="265" customFormat="1" ht="36" customHeight="1" spans="1:7">
      <c r="A95" s="284" t="s">
        <v>1489</v>
      </c>
      <c r="B95" s="285" t="s">
        <v>1408</v>
      </c>
      <c r="C95" s="286"/>
      <c r="D95" s="352">
        <v>0</v>
      </c>
      <c r="E95" s="309"/>
      <c r="F95" s="282" t="str">
        <f t="shared" si="6"/>
        <v>否</v>
      </c>
      <c r="G95" s="264" t="str">
        <f t="shared" si="7"/>
        <v>项</v>
      </c>
    </row>
    <row r="96" s="265" customFormat="1" ht="36" customHeight="1" spans="1:7">
      <c r="A96" s="284" t="s">
        <v>1490</v>
      </c>
      <c r="B96" s="285" t="s">
        <v>1410</v>
      </c>
      <c r="C96" s="286"/>
      <c r="D96" s="352">
        <v>0</v>
      </c>
      <c r="E96" s="309"/>
      <c r="F96" s="282" t="str">
        <f t="shared" si="6"/>
        <v>否</v>
      </c>
      <c r="G96" s="264" t="str">
        <f t="shared" si="7"/>
        <v>项</v>
      </c>
    </row>
    <row r="97" s="265" customFormat="1" ht="36" customHeight="1" spans="1:7">
      <c r="A97" s="284" t="s">
        <v>1491</v>
      </c>
      <c r="B97" s="285" t="s">
        <v>1416</v>
      </c>
      <c r="C97" s="286"/>
      <c r="D97" s="352">
        <v>0</v>
      </c>
      <c r="E97" s="309"/>
      <c r="F97" s="282" t="str">
        <f t="shared" si="6"/>
        <v>否</v>
      </c>
      <c r="G97" s="264" t="str">
        <f t="shared" si="7"/>
        <v>项</v>
      </c>
    </row>
    <row r="98" s="265" customFormat="1" ht="36" customHeight="1" spans="1:7">
      <c r="A98" s="284" t="s">
        <v>1492</v>
      </c>
      <c r="B98" s="285" t="s">
        <v>1420</v>
      </c>
      <c r="C98" s="286"/>
      <c r="D98" s="352">
        <v>0</v>
      </c>
      <c r="E98" s="309"/>
      <c r="F98" s="282" t="str">
        <f t="shared" si="6"/>
        <v>否</v>
      </c>
      <c r="G98" s="264" t="str">
        <f t="shared" si="7"/>
        <v>项</v>
      </c>
    </row>
    <row r="99" ht="36" customHeight="1" spans="1:7">
      <c r="A99" s="284" t="s">
        <v>1493</v>
      </c>
      <c r="B99" s="285" t="s">
        <v>1422</v>
      </c>
      <c r="C99" s="286"/>
      <c r="D99" s="352">
        <v>0</v>
      </c>
      <c r="E99" s="309"/>
      <c r="F99" s="282" t="str">
        <f t="shared" si="6"/>
        <v>否</v>
      </c>
      <c r="G99" s="264" t="str">
        <f t="shared" si="7"/>
        <v>项</v>
      </c>
    </row>
    <row r="100" s="265" customFormat="1" ht="36" customHeight="1" spans="1:7">
      <c r="A100" s="284" t="s">
        <v>1494</v>
      </c>
      <c r="B100" s="285" t="s">
        <v>1495</v>
      </c>
      <c r="C100" s="286"/>
      <c r="D100" s="352">
        <v>0</v>
      </c>
      <c r="E100" s="309"/>
      <c r="F100" s="282" t="str">
        <f t="shared" si="6"/>
        <v>否</v>
      </c>
      <c r="G100" s="264" t="str">
        <f t="shared" si="7"/>
        <v>项</v>
      </c>
    </row>
    <row r="101" s="265" customFormat="1" ht="38.1" customHeight="1" spans="1:7">
      <c r="A101" s="278" t="s">
        <v>1496</v>
      </c>
      <c r="B101" s="279" t="s">
        <v>1497</v>
      </c>
      <c r="C101" s="308">
        <f>SUM(C102,C107,C112,C117,C120,C125,C129,C133)</f>
        <v>667</v>
      </c>
      <c r="D101" s="308">
        <f>SUM(D102,D107,D112,D117,D120,D125,D129,D133)</f>
        <v>5213</v>
      </c>
      <c r="E101" s="309">
        <f t="shared" ref="E101:E103" si="8">(D101-C101)/C101</f>
        <v>6.816</v>
      </c>
      <c r="F101" s="282" t="str">
        <f t="shared" si="6"/>
        <v>是</v>
      </c>
      <c r="G101" s="264" t="str">
        <f t="shared" si="7"/>
        <v>类</v>
      </c>
    </row>
    <row r="102" s="265" customFormat="1" ht="38.1" customHeight="1" spans="1:7">
      <c r="A102" s="284" t="s">
        <v>1498</v>
      </c>
      <c r="B102" s="336" t="s">
        <v>1499</v>
      </c>
      <c r="C102" s="314">
        <f>SUM(C103:C106)</f>
        <v>667</v>
      </c>
      <c r="D102" s="314">
        <f>SUM(D103:D106)</f>
        <v>5127</v>
      </c>
      <c r="E102" s="312">
        <f t="shared" si="8"/>
        <v>6.687</v>
      </c>
      <c r="F102" s="282" t="str">
        <f t="shared" si="6"/>
        <v>是</v>
      </c>
      <c r="G102" s="264" t="str">
        <f t="shared" si="7"/>
        <v>款</v>
      </c>
    </row>
    <row r="103" s="265" customFormat="1" ht="36" customHeight="1" spans="1:7">
      <c r="A103" s="284" t="s">
        <v>1500</v>
      </c>
      <c r="B103" s="285" t="s">
        <v>1501</v>
      </c>
      <c r="C103" s="286">
        <v>277</v>
      </c>
      <c r="D103" s="352">
        <v>2438</v>
      </c>
      <c r="E103" s="312">
        <f t="shared" si="8"/>
        <v>7.801</v>
      </c>
      <c r="F103" s="282" t="str">
        <f t="shared" si="6"/>
        <v>是</v>
      </c>
      <c r="G103" s="264" t="str">
        <f t="shared" si="7"/>
        <v>项</v>
      </c>
    </row>
    <row r="104" s="265" customFormat="1" ht="36" customHeight="1" spans="1:7">
      <c r="A104" s="284" t="s">
        <v>1502</v>
      </c>
      <c r="B104" s="285" t="s">
        <v>1503</v>
      </c>
      <c r="C104" s="286">
        <v>0</v>
      </c>
      <c r="D104" s="352">
        <v>39</v>
      </c>
      <c r="E104" s="309"/>
      <c r="F104" s="282" t="str">
        <f t="shared" si="6"/>
        <v>是</v>
      </c>
      <c r="G104" s="264" t="str">
        <f t="shared" si="7"/>
        <v>项</v>
      </c>
    </row>
    <row r="105" s="265" customFormat="1" ht="36" customHeight="1" spans="1:7">
      <c r="A105" s="284" t="s">
        <v>1504</v>
      </c>
      <c r="B105" s="285" t="s">
        <v>1505</v>
      </c>
      <c r="C105" s="286">
        <v>0</v>
      </c>
      <c r="D105" s="352">
        <v>0</v>
      </c>
      <c r="E105" s="309"/>
      <c r="F105" s="282" t="str">
        <f t="shared" si="6"/>
        <v>否</v>
      </c>
      <c r="G105" s="264" t="str">
        <f t="shared" si="7"/>
        <v>项</v>
      </c>
    </row>
    <row r="106" s="265" customFormat="1" ht="36" customHeight="1" spans="1:7">
      <c r="A106" s="284" t="s">
        <v>1506</v>
      </c>
      <c r="B106" s="285" t="s">
        <v>1507</v>
      </c>
      <c r="C106" s="286">
        <v>390</v>
      </c>
      <c r="D106" s="352">
        <v>2650</v>
      </c>
      <c r="E106" s="312">
        <f>(D106-C106)/C106</f>
        <v>5.795</v>
      </c>
      <c r="F106" s="282" t="str">
        <f t="shared" si="6"/>
        <v>是</v>
      </c>
      <c r="G106" s="264" t="str">
        <f t="shared" si="7"/>
        <v>项</v>
      </c>
    </row>
    <row r="107" s="265" customFormat="1" ht="36" customHeight="1" spans="1:7">
      <c r="A107" s="284" t="s">
        <v>1508</v>
      </c>
      <c r="B107" s="336" t="s">
        <v>1509</v>
      </c>
      <c r="C107" s="314">
        <f>SUM(C108:C111)</f>
        <v>0</v>
      </c>
      <c r="D107" s="314">
        <f>SUM(D108:D111)</f>
        <v>0</v>
      </c>
      <c r="E107" s="309"/>
      <c r="F107" s="282" t="str">
        <f t="shared" si="6"/>
        <v>否</v>
      </c>
      <c r="G107" s="264" t="str">
        <f t="shared" si="7"/>
        <v>款</v>
      </c>
    </row>
    <row r="108" s="265" customFormat="1" ht="36" customHeight="1" spans="1:7">
      <c r="A108" s="284" t="s">
        <v>1510</v>
      </c>
      <c r="B108" s="285" t="s">
        <v>1501</v>
      </c>
      <c r="C108" s="286"/>
      <c r="D108" s="352">
        <v>0</v>
      </c>
      <c r="E108" s="309"/>
      <c r="F108" s="282" t="str">
        <f t="shared" si="6"/>
        <v>否</v>
      </c>
      <c r="G108" s="264" t="str">
        <f t="shared" si="7"/>
        <v>项</v>
      </c>
    </row>
    <row r="109" s="265" customFormat="1" ht="36" customHeight="1" spans="1:7">
      <c r="A109" s="284" t="s">
        <v>1511</v>
      </c>
      <c r="B109" s="285" t="s">
        <v>1503</v>
      </c>
      <c r="C109" s="286"/>
      <c r="D109" s="352">
        <v>0</v>
      </c>
      <c r="E109" s="309"/>
      <c r="F109" s="282" t="str">
        <f t="shared" si="6"/>
        <v>否</v>
      </c>
      <c r="G109" s="264" t="str">
        <f t="shared" si="7"/>
        <v>项</v>
      </c>
    </row>
    <row r="110" s="265" customFormat="1" ht="36" customHeight="1" spans="1:7">
      <c r="A110" s="284" t="s">
        <v>1512</v>
      </c>
      <c r="B110" s="285" t="s">
        <v>1513</v>
      </c>
      <c r="C110" s="286"/>
      <c r="D110" s="352">
        <v>0</v>
      </c>
      <c r="E110" s="309"/>
      <c r="F110" s="282" t="str">
        <f t="shared" si="6"/>
        <v>否</v>
      </c>
      <c r="G110" s="264" t="str">
        <f t="shared" si="7"/>
        <v>项</v>
      </c>
    </row>
    <row r="111" s="265" customFormat="1" ht="36" customHeight="1" spans="1:7">
      <c r="A111" s="284" t="s">
        <v>1514</v>
      </c>
      <c r="B111" s="285" t="s">
        <v>1515</v>
      </c>
      <c r="C111" s="286"/>
      <c r="D111" s="352">
        <v>0</v>
      </c>
      <c r="E111" s="309"/>
      <c r="F111" s="282" t="str">
        <f t="shared" si="6"/>
        <v>否</v>
      </c>
      <c r="G111" s="264" t="str">
        <f t="shared" si="7"/>
        <v>项</v>
      </c>
    </row>
    <row r="112" s="265" customFormat="1" ht="38.1" customHeight="1" spans="1:7">
      <c r="A112" s="284" t="s">
        <v>1516</v>
      </c>
      <c r="B112" s="336" t="s">
        <v>1517</v>
      </c>
      <c r="C112" s="314">
        <f>SUM(C113:C116)</f>
        <v>0</v>
      </c>
      <c r="D112" s="314">
        <f>SUM(D113:D116)</f>
        <v>0</v>
      </c>
      <c r="E112" s="312"/>
      <c r="F112" s="282" t="str">
        <f t="shared" si="6"/>
        <v>否</v>
      </c>
      <c r="G112" s="264" t="str">
        <f t="shared" si="7"/>
        <v>款</v>
      </c>
    </row>
    <row r="113" s="265" customFormat="1" ht="36" customHeight="1" spans="1:7">
      <c r="A113" s="284" t="s">
        <v>1518</v>
      </c>
      <c r="B113" s="285" t="s">
        <v>891</v>
      </c>
      <c r="C113" s="286"/>
      <c r="D113" s="352">
        <v>0</v>
      </c>
      <c r="E113" s="309"/>
      <c r="F113" s="282" t="str">
        <f t="shared" si="6"/>
        <v>否</v>
      </c>
      <c r="G113" s="264" t="str">
        <f t="shared" si="7"/>
        <v>项</v>
      </c>
    </row>
    <row r="114" s="265" customFormat="1" ht="36" customHeight="1" spans="1:7">
      <c r="A114" s="284" t="s">
        <v>1519</v>
      </c>
      <c r="B114" s="285" t="s">
        <v>1520</v>
      </c>
      <c r="C114" s="286"/>
      <c r="D114" s="352">
        <v>0</v>
      </c>
      <c r="E114" s="309"/>
      <c r="F114" s="282" t="str">
        <f t="shared" si="6"/>
        <v>否</v>
      </c>
      <c r="G114" s="264" t="str">
        <f t="shared" si="7"/>
        <v>项</v>
      </c>
    </row>
    <row r="115" s="265" customFormat="1" ht="36" customHeight="1" spans="1:7">
      <c r="A115" s="284" t="s">
        <v>1521</v>
      </c>
      <c r="B115" s="285" t="s">
        <v>1522</v>
      </c>
      <c r="C115" s="286"/>
      <c r="D115" s="352">
        <v>0</v>
      </c>
      <c r="E115" s="309"/>
      <c r="F115" s="282" t="str">
        <f t="shared" si="6"/>
        <v>否</v>
      </c>
      <c r="G115" s="264" t="str">
        <f t="shared" si="7"/>
        <v>项</v>
      </c>
    </row>
    <row r="116" ht="36" customHeight="1" spans="1:7">
      <c r="A116" s="284" t="s">
        <v>1523</v>
      </c>
      <c r="B116" s="285" t="s">
        <v>1524</v>
      </c>
      <c r="C116" s="286"/>
      <c r="D116" s="352">
        <v>0</v>
      </c>
      <c r="E116" s="312"/>
      <c r="F116" s="282" t="str">
        <f t="shared" si="6"/>
        <v>否</v>
      </c>
      <c r="G116" s="264" t="str">
        <f t="shared" si="7"/>
        <v>项</v>
      </c>
    </row>
    <row r="117" s="265" customFormat="1" ht="36" customHeight="1" spans="1:7">
      <c r="A117" s="297">
        <v>21370</v>
      </c>
      <c r="B117" s="336" t="s">
        <v>1525</v>
      </c>
      <c r="C117" s="286">
        <f>SUM(C118:C119)</f>
        <v>0</v>
      </c>
      <c r="D117" s="286">
        <f>SUM(D118:D119)</f>
        <v>0</v>
      </c>
      <c r="E117" s="309"/>
      <c r="F117" s="282" t="str">
        <f t="shared" si="6"/>
        <v>否</v>
      </c>
      <c r="G117" s="264" t="str">
        <f t="shared" si="7"/>
        <v>款</v>
      </c>
    </row>
    <row r="118" s="265" customFormat="1" ht="36" customHeight="1" spans="1:7">
      <c r="A118" s="297">
        <v>2137001</v>
      </c>
      <c r="B118" s="285" t="s">
        <v>1501</v>
      </c>
      <c r="C118" s="286"/>
      <c r="D118" s="352">
        <v>0</v>
      </c>
      <c r="E118" s="309"/>
      <c r="F118" s="282" t="str">
        <f t="shared" si="6"/>
        <v>否</v>
      </c>
      <c r="G118" s="264" t="str">
        <f t="shared" si="7"/>
        <v>项</v>
      </c>
    </row>
    <row r="119" s="265" customFormat="1" ht="36" customHeight="1" spans="1:7">
      <c r="A119" s="297">
        <v>2137099</v>
      </c>
      <c r="B119" s="285" t="s">
        <v>1526</v>
      </c>
      <c r="C119" s="286"/>
      <c r="D119" s="352">
        <v>0</v>
      </c>
      <c r="E119" s="309"/>
      <c r="F119" s="282" t="str">
        <f t="shared" si="6"/>
        <v>否</v>
      </c>
      <c r="G119" s="264" t="str">
        <f t="shared" si="7"/>
        <v>项</v>
      </c>
    </row>
    <row r="120" s="265" customFormat="1" ht="38.1" customHeight="1" spans="1:7">
      <c r="A120" s="297">
        <v>21371</v>
      </c>
      <c r="B120" s="336" t="s">
        <v>1527</v>
      </c>
      <c r="C120" s="314">
        <f>SUM(C121:C124)</f>
        <v>0</v>
      </c>
      <c r="D120" s="314">
        <f>SUM(D121:D124)</f>
        <v>0</v>
      </c>
      <c r="E120" s="309"/>
      <c r="F120" s="282" t="str">
        <f t="shared" si="6"/>
        <v>否</v>
      </c>
      <c r="G120" s="264" t="str">
        <f t="shared" si="7"/>
        <v>款</v>
      </c>
    </row>
    <row r="121" s="265" customFormat="1" ht="36" customHeight="1" spans="1:7">
      <c r="A121" s="297">
        <v>2137101</v>
      </c>
      <c r="B121" s="285" t="s">
        <v>891</v>
      </c>
      <c r="C121" s="286"/>
      <c r="D121" s="352">
        <v>0</v>
      </c>
      <c r="E121" s="309"/>
      <c r="F121" s="282" t="str">
        <f t="shared" si="6"/>
        <v>否</v>
      </c>
      <c r="G121" s="264" t="str">
        <f t="shared" si="7"/>
        <v>项</v>
      </c>
    </row>
    <row r="122" s="265" customFormat="1" ht="36" customHeight="1" spans="1:7">
      <c r="A122" s="297">
        <v>2137102</v>
      </c>
      <c r="B122" s="285" t="s">
        <v>1528</v>
      </c>
      <c r="C122" s="286"/>
      <c r="D122" s="352">
        <v>0</v>
      </c>
      <c r="E122" s="309"/>
      <c r="F122" s="282" t="str">
        <f t="shared" si="6"/>
        <v>否</v>
      </c>
      <c r="G122" s="264" t="str">
        <f t="shared" si="7"/>
        <v>项</v>
      </c>
    </row>
    <row r="123" s="265" customFormat="1" ht="36" customHeight="1" spans="1:7">
      <c r="A123" s="297">
        <v>2137103</v>
      </c>
      <c r="B123" s="285" t="s">
        <v>1522</v>
      </c>
      <c r="C123" s="286"/>
      <c r="D123" s="352">
        <v>0</v>
      </c>
      <c r="E123" s="309"/>
      <c r="F123" s="282" t="str">
        <f t="shared" si="6"/>
        <v>否</v>
      </c>
      <c r="G123" s="264" t="str">
        <f t="shared" si="7"/>
        <v>项</v>
      </c>
    </row>
    <row r="124" s="265" customFormat="1" ht="36" customHeight="1" spans="1:7">
      <c r="A124" s="297">
        <v>2137199</v>
      </c>
      <c r="B124" s="285" t="s">
        <v>1529</v>
      </c>
      <c r="C124" s="286"/>
      <c r="D124" s="352">
        <v>0</v>
      </c>
      <c r="E124" s="309"/>
      <c r="F124" s="282" t="str">
        <f t="shared" si="6"/>
        <v>否</v>
      </c>
      <c r="G124" s="264" t="str">
        <f t="shared" si="7"/>
        <v>项</v>
      </c>
    </row>
    <row r="125" s="265" customFormat="1" ht="36" customHeight="1" spans="1:7">
      <c r="A125" s="298">
        <v>21372</v>
      </c>
      <c r="B125" s="354" t="s">
        <v>1530</v>
      </c>
      <c r="C125" s="286">
        <f>SUM(C126:C128)</f>
        <v>0</v>
      </c>
      <c r="D125" s="286">
        <f>SUM(D126:D128)</f>
        <v>9</v>
      </c>
      <c r="E125" s="309"/>
      <c r="F125" s="282" t="str">
        <f t="shared" si="6"/>
        <v>是</v>
      </c>
      <c r="G125" s="264" t="str">
        <f t="shared" si="7"/>
        <v>款</v>
      </c>
    </row>
    <row r="126" s="265" customFormat="1" ht="36" customHeight="1" spans="1:7">
      <c r="A126" s="298">
        <v>2137201</v>
      </c>
      <c r="B126" s="300" t="s">
        <v>1531</v>
      </c>
      <c r="C126" s="286"/>
      <c r="D126" s="352">
        <v>6</v>
      </c>
      <c r="E126" s="309"/>
      <c r="F126" s="282" t="str">
        <f t="shared" si="6"/>
        <v>是</v>
      </c>
      <c r="G126" s="264" t="str">
        <f t="shared" si="7"/>
        <v>项</v>
      </c>
    </row>
    <row r="127" s="265" customFormat="1" ht="36" customHeight="1" spans="1:7">
      <c r="A127" s="298">
        <v>2137202</v>
      </c>
      <c r="B127" s="300" t="s">
        <v>1532</v>
      </c>
      <c r="C127" s="286"/>
      <c r="D127" s="352">
        <v>3</v>
      </c>
      <c r="E127" s="309"/>
      <c r="F127" s="282" t="str">
        <f t="shared" si="6"/>
        <v>是</v>
      </c>
      <c r="G127" s="264" t="str">
        <f t="shared" si="7"/>
        <v>项</v>
      </c>
    </row>
    <row r="128" s="265" customFormat="1" ht="36" customHeight="1" spans="1:7">
      <c r="A128" s="298">
        <v>2137299</v>
      </c>
      <c r="B128" s="300" t="s">
        <v>1533</v>
      </c>
      <c r="C128" s="286"/>
      <c r="D128" s="352">
        <v>0</v>
      </c>
      <c r="E128" s="309"/>
      <c r="F128" s="282" t="str">
        <f t="shared" si="6"/>
        <v>否</v>
      </c>
      <c r="G128" s="264" t="str">
        <f t="shared" si="7"/>
        <v>项</v>
      </c>
    </row>
    <row r="129" s="265" customFormat="1" ht="36" customHeight="1" spans="1:7">
      <c r="A129" s="298">
        <v>21373</v>
      </c>
      <c r="B129" s="354" t="s">
        <v>1534</v>
      </c>
      <c r="C129" s="286">
        <f>SUM(C130:C132)</f>
        <v>0</v>
      </c>
      <c r="D129" s="286">
        <f>SUM(D130:D132)</f>
        <v>77</v>
      </c>
      <c r="E129" s="309"/>
      <c r="F129" s="282" t="str">
        <f t="shared" si="6"/>
        <v>是</v>
      </c>
      <c r="G129" s="264" t="str">
        <f t="shared" si="7"/>
        <v>款</v>
      </c>
    </row>
    <row r="130" s="265" customFormat="1" ht="36" customHeight="1" spans="1:7">
      <c r="A130" s="298">
        <v>2137301</v>
      </c>
      <c r="B130" s="300" t="s">
        <v>1531</v>
      </c>
      <c r="C130" s="286"/>
      <c r="D130" s="352">
        <v>0</v>
      </c>
      <c r="E130" s="309"/>
      <c r="F130" s="282" t="str">
        <f t="shared" si="6"/>
        <v>否</v>
      </c>
      <c r="G130" s="264" t="str">
        <f t="shared" si="7"/>
        <v>项</v>
      </c>
    </row>
    <row r="131" s="265" customFormat="1" ht="36" customHeight="1" spans="1:7">
      <c r="A131" s="298">
        <v>2137302</v>
      </c>
      <c r="B131" s="300" t="s">
        <v>1532</v>
      </c>
      <c r="C131" s="286"/>
      <c r="D131" s="352">
        <v>0</v>
      </c>
      <c r="E131" s="309"/>
      <c r="F131" s="282" t="str">
        <f t="shared" si="6"/>
        <v>否</v>
      </c>
      <c r="G131" s="264" t="str">
        <f t="shared" si="7"/>
        <v>项</v>
      </c>
    </row>
    <row r="132" s="265" customFormat="1" ht="36" customHeight="1" spans="1:7">
      <c r="A132" s="298">
        <v>2137399</v>
      </c>
      <c r="B132" s="300" t="s">
        <v>1535</v>
      </c>
      <c r="C132" s="286"/>
      <c r="D132" s="352">
        <v>77</v>
      </c>
      <c r="E132" s="309"/>
      <c r="F132" s="282" t="str">
        <f t="shared" ref="F132:F195" si="9">IF(LEN(A132)=3,"是",IF(B132&lt;&gt;"",IF(SUM(C132:D132)&lt;&gt;0,"是","否"),"是"))</f>
        <v>是</v>
      </c>
      <c r="G132" s="264" t="str">
        <f t="shared" ref="G132:G195" si="10">IF(LEN(A132)=3,"类",IF(LEN(A132)=5,"款","项"))</f>
        <v>项</v>
      </c>
    </row>
    <row r="133" s="265" customFormat="1" ht="36" customHeight="1" spans="1:7">
      <c r="A133" s="298">
        <v>21374</v>
      </c>
      <c r="B133" s="354" t="s">
        <v>1536</v>
      </c>
      <c r="C133" s="286">
        <f>SUM(C134:C135)</f>
        <v>0</v>
      </c>
      <c r="D133" s="286">
        <f>SUM(D134:D135)</f>
        <v>0</v>
      </c>
      <c r="E133" s="309"/>
      <c r="F133" s="282" t="str">
        <f t="shared" si="9"/>
        <v>否</v>
      </c>
      <c r="G133" s="264" t="str">
        <f t="shared" si="10"/>
        <v>款</v>
      </c>
    </row>
    <row r="134" s="265" customFormat="1" ht="36" customHeight="1" spans="1:7">
      <c r="A134" s="298">
        <v>2137401</v>
      </c>
      <c r="B134" s="300" t="s">
        <v>1532</v>
      </c>
      <c r="C134" s="286"/>
      <c r="D134" s="352">
        <v>0</v>
      </c>
      <c r="E134" s="309"/>
      <c r="F134" s="282" t="str">
        <f t="shared" si="9"/>
        <v>否</v>
      </c>
      <c r="G134" s="264" t="str">
        <f t="shared" si="10"/>
        <v>项</v>
      </c>
    </row>
    <row r="135" s="265" customFormat="1" ht="36" customHeight="1" spans="1:7">
      <c r="A135" s="298">
        <v>2137499</v>
      </c>
      <c r="B135" s="300" t="s">
        <v>1537</v>
      </c>
      <c r="C135" s="286"/>
      <c r="D135" s="352">
        <v>0</v>
      </c>
      <c r="E135" s="309"/>
      <c r="F135" s="282" t="str">
        <f t="shared" si="9"/>
        <v>否</v>
      </c>
      <c r="G135" s="264" t="str">
        <f t="shared" si="10"/>
        <v>项</v>
      </c>
    </row>
    <row r="136" s="265" customFormat="1" ht="38.1" customHeight="1" spans="1:7">
      <c r="A136" s="278" t="s">
        <v>1538</v>
      </c>
      <c r="B136" s="279" t="s">
        <v>1539</v>
      </c>
      <c r="C136" s="308">
        <f>SUM(C137,C142,C147,C156,C163,C173,C176,C179:C179)</f>
        <v>0</v>
      </c>
      <c r="D136" s="308">
        <f>SUM(D137,D142,D147,D156,D163,D173,D176,D179:D179)</f>
        <v>5</v>
      </c>
      <c r="E136" s="309"/>
      <c r="F136" s="282" t="str">
        <f t="shared" si="9"/>
        <v>是</v>
      </c>
      <c r="G136" s="264" t="str">
        <f t="shared" si="10"/>
        <v>类</v>
      </c>
    </row>
    <row r="137" s="265" customFormat="1" ht="36" customHeight="1" spans="1:7">
      <c r="A137" s="284" t="s">
        <v>1540</v>
      </c>
      <c r="B137" s="336" t="s">
        <v>1541</v>
      </c>
      <c r="C137" s="314">
        <f>SUM(C138:C141)</f>
        <v>0</v>
      </c>
      <c r="D137" s="314">
        <f>SUM(D138:D141)</f>
        <v>0</v>
      </c>
      <c r="E137" s="309"/>
      <c r="F137" s="282" t="str">
        <f t="shared" si="9"/>
        <v>否</v>
      </c>
      <c r="G137" s="264" t="str">
        <f t="shared" si="10"/>
        <v>款</v>
      </c>
    </row>
    <row r="138" s="265" customFormat="1" ht="36" customHeight="1" spans="1:7">
      <c r="A138" s="284" t="s">
        <v>1542</v>
      </c>
      <c r="B138" s="285" t="s">
        <v>923</v>
      </c>
      <c r="C138" s="286"/>
      <c r="D138" s="352">
        <v>0</v>
      </c>
      <c r="E138" s="309"/>
      <c r="F138" s="282" t="str">
        <f t="shared" si="9"/>
        <v>否</v>
      </c>
      <c r="G138" s="264" t="str">
        <f t="shared" si="10"/>
        <v>项</v>
      </c>
    </row>
    <row r="139" s="265" customFormat="1" ht="36" customHeight="1" spans="1:7">
      <c r="A139" s="284" t="s">
        <v>1543</v>
      </c>
      <c r="B139" s="285" t="s">
        <v>924</v>
      </c>
      <c r="C139" s="286"/>
      <c r="D139" s="352">
        <v>0</v>
      </c>
      <c r="E139" s="309"/>
      <c r="F139" s="282" t="str">
        <f t="shared" si="9"/>
        <v>否</v>
      </c>
      <c r="G139" s="264" t="str">
        <f t="shared" si="10"/>
        <v>项</v>
      </c>
    </row>
    <row r="140" s="265" customFormat="1" ht="36" customHeight="1" spans="1:7">
      <c r="A140" s="284" t="s">
        <v>1544</v>
      </c>
      <c r="B140" s="285" t="s">
        <v>1545</v>
      </c>
      <c r="C140" s="286"/>
      <c r="D140" s="352">
        <v>0</v>
      </c>
      <c r="E140" s="309"/>
      <c r="F140" s="282" t="str">
        <f t="shared" si="9"/>
        <v>否</v>
      </c>
      <c r="G140" s="264" t="str">
        <f t="shared" si="10"/>
        <v>项</v>
      </c>
    </row>
    <row r="141" s="265" customFormat="1" ht="36" customHeight="1" spans="1:7">
      <c r="A141" s="284" t="s">
        <v>1546</v>
      </c>
      <c r="B141" s="285" t="s">
        <v>1547</v>
      </c>
      <c r="C141" s="286"/>
      <c r="D141" s="352">
        <v>0</v>
      </c>
      <c r="E141" s="309"/>
      <c r="F141" s="282" t="str">
        <f t="shared" si="9"/>
        <v>否</v>
      </c>
      <c r="G141" s="264" t="str">
        <f t="shared" si="10"/>
        <v>项</v>
      </c>
    </row>
    <row r="142" s="265" customFormat="1" ht="38.1" customHeight="1" spans="1:7">
      <c r="A142" s="284" t="s">
        <v>1548</v>
      </c>
      <c r="B142" s="336" t="s">
        <v>1549</v>
      </c>
      <c r="C142" s="314">
        <f>SUM(C143:C146)</f>
        <v>0</v>
      </c>
      <c r="D142" s="314">
        <f>SUM(D143:D146)</f>
        <v>0</v>
      </c>
      <c r="E142" s="309"/>
      <c r="F142" s="282" t="str">
        <f t="shared" si="9"/>
        <v>否</v>
      </c>
      <c r="G142" s="264" t="str">
        <f t="shared" si="10"/>
        <v>款</v>
      </c>
    </row>
    <row r="143" s="265" customFormat="1" ht="36" customHeight="1" spans="1:7">
      <c r="A143" s="284" t="s">
        <v>1550</v>
      </c>
      <c r="B143" s="285" t="s">
        <v>1545</v>
      </c>
      <c r="C143" s="286"/>
      <c r="D143" s="352">
        <v>0</v>
      </c>
      <c r="E143" s="309"/>
      <c r="F143" s="282" t="str">
        <f t="shared" si="9"/>
        <v>否</v>
      </c>
      <c r="G143" s="264" t="str">
        <f t="shared" si="10"/>
        <v>项</v>
      </c>
    </row>
    <row r="144" s="265" customFormat="1" ht="36" customHeight="1" spans="1:7">
      <c r="A144" s="284" t="s">
        <v>1551</v>
      </c>
      <c r="B144" s="285" t="s">
        <v>1552</v>
      </c>
      <c r="C144" s="286"/>
      <c r="D144" s="352">
        <v>0</v>
      </c>
      <c r="E144" s="309"/>
      <c r="F144" s="282" t="str">
        <f t="shared" si="9"/>
        <v>否</v>
      </c>
      <c r="G144" s="264" t="str">
        <f t="shared" si="10"/>
        <v>项</v>
      </c>
    </row>
    <row r="145" s="265" customFormat="1" ht="36" customHeight="1" spans="1:7">
      <c r="A145" s="284" t="s">
        <v>1553</v>
      </c>
      <c r="B145" s="285" t="s">
        <v>1554</v>
      </c>
      <c r="C145" s="286"/>
      <c r="D145" s="352">
        <v>0</v>
      </c>
      <c r="E145" s="309"/>
      <c r="F145" s="282" t="str">
        <f t="shared" si="9"/>
        <v>否</v>
      </c>
      <c r="G145" s="264" t="str">
        <f t="shared" si="10"/>
        <v>项</v>
      </c>
    </row>
    <row r="146" s="265" customFormat="1" ht="36" customHeight="1" spans="1:7">
      <c r="A146" s="284" t="s">
        <v>1555</v>
      </c>
      <c r="B146" s="285" t="s">
        <v>1556</v>
      </c>
      <c r="C146" s="286"/>
      <c r="D146" s="352">
        <v>0</v>
      </c>
      <c r="E146" s="309"/>
      <c r="F146" s="282" t="str">
        <f t="shared" si="9"/>
        <v>否</v>
      </c>
      <c r="G146" s="264" t="str">
        <f t="shared" si="10"/>
        <v>项</v>
      </c>
    </row>
    <row r="147" s="265" customFormat="1" ht="36" customHeight="1" spans="1:7">
      <c r="A147" s="284" t="s">
        <v>1557</v>
      </c>
      <c r="B147" s="336" t="s">
        <v>1558</v>
      </c>
      <c r="C147" s="286">
        <f>SUM(C148:C155)</f>
        <v>0</v>
      </c>
      <c r="D147" s="286">
        <f>SUM(D148:D155)</f>
        <v>0</v>
      </c>
      <c r="E147" s="309"/>
      <c r="F147" s="282" t="str">
        <f t="shared" si="9"/>
        <v>否</v>
      </c>
      <c r="G147" s="264" t="str">
        <f t="shared" si="10"/>
        <v>款</v>
      </c>
    </row>
    <row r="148" s="265" customFormat="1" ht="36" customHeight="1" spans="1:7">
      <c r="A148" s="284" t="s">
        <v>1559</v>
      </c>
      <c r="B148" s="285" t="s">
        <v>1560</v>
      </c>
      <c r="C148" s="286"/>
      <c r="D148" s="352">
        <v>0</v>
      </c>
      <c r="E148" s="309"/>
      <c r="F148" s="282" t="str">
        <f t="shared" si="9"/>
        <v>否</v>
      </c>
      <c r="G148" s="264" t="str">
        <f t="shared" si="10"/>
        <v>项</v>
      </c>
    </row>
    <row r="149" s="265" customFormat="1" ht="36" customHeight="1" spans="1:7">
      <c r="A149" s="284" t="s">
        <v>1561</v>
      </c>
      <c r="B149" s="285" t="s">
        <v>1562</v>
      </c>
      <c r="C149" s="286"/>
      <c r="D149" s="352">
        <v>0</v>
      </c>
      <c r="E149" s="309"/>
      <c r="F149" s="282" t="str">
        <f t="shared" si="9"/>
        <v>否</v>
      </c>
      <c r="G149" s="264" t="str">
        <f t="shared" si="10"/>
        <v>项</v>
      </c>
    </row>
    <row r="150" s="265" customFormat="1" ht="36" customHeight="1" spans="1:7">
      <c r="A150" s="284" t="s">
        <v>1563</v>
      </c>
      <c r="B150" s="285" t="s">
        <v>1564</v>
      </c>
      <c r="C150" s="286"/>
      <c r="D150" s="352">
        <v>0</v>
      </c>
      <c r="E150" s="309"/>
      <c r="F150" s="282" t="str">
        <f t="shared" si="9"/>
        <v>否</v>
      </c>
      <c r="G150" s="264" t="str">
        <f t="shared" si="10"/>
        <v>项</v>
      </c>
    </row>
    <row r="151" s="265" customFormat="1" ht="36" customHeight="1" spans="1:7">
      <c r="A151" s="284" t="s">
        <v>1565</v>
      </c>
      <c r="B151" s="285" t="s">
        <v>1566</v>
      </c>
      <c r="C151" s="286"/>
      <c r="D151" s="352">
        <v>0</v>
      </c>
      <c r="E151" s="309"/>
      <c r="F151" s="282" t="str">
        <f t="shared" si="9"/>
        <v>否</v>
      </c>
      <c r="G151" s="264" t="str">
        <f t="shared" si="10"/>
        <v>项</v>
      </c>
    </row>
    <row r="152" s="265" customFormat="1" ht="36" customHeight="1" spans="1:7">
      <c r="A152" s="284" t="s">
        <v>1567</v>
      </c>
      <c r="B152" s="285" t="s">
        <v>1568</v>
      </c>
      <c r="C152" s="286"/>
      <c r="D152" s="352">
        <v>0</v>
      </c>
      <c r="E152" s="309"/>
      <c r="F152" s="282" t="str">
        <f t="shared" si="9"/>
        <v>否</v>
      </c>
      <c r="G152" s="264" t="str">
        <f t="shared" si="10"/>
        <v>项</v>
      </c>
    </row>
    <row r="153" s="265" customFormat="1" ht="36" customHeight="1" spans="1:7">
      <c r="A153" s="284" t="s">
        <v>1569</v>
      </c>
      <c r="B153" s="285" t="s">
        <v>1570</v>
      </c>
      <c r="C153" s="286"/>
      <c r="D153" s="352">
        <v>0</v>
      </c>
      <c r="E153" s="309"/>
      <c r="F153" s="282" t="str">
        <f t="shared" si="9"/>
        <v>否</v>
      </c>
      <c r="G153" s="264" t="str">
        <f t="shared" si="10"/>
        <v>项</v>
      </c>
    </row>
    <row r="154" s="265" customFormat="1" ht="36" customHeight="1" spans="1:7">
      <c r="A154" s="284" t="s">
        <v>1571</v>
      </c>
      <c r="B154" s="285" t="s">
        <v>1572</v>
      </c>
      <c r="C154" s="286"/>
      <c r="D154" s="352">
        <v>0</v>
      </c>
      <c r="E154" s="309"/>
      <c r="F154" s="282" t="str">
        <f t="shared" si="9"/>
        <v>否</v>
      </c>
      <c r="G154" s="264" t="str">
        <f t="shared" si="10"/>
        <v>项</v>
      </c>
    </row>
    <row r="155" s="265" customFormat="1" ht="36" customHeight="1" spans="1:7">
      <c r="A155" s="284" t="s">
        <v>1573</v>
      </c>
      <c r="B155" s="285" t="s">
        <v>1574</v>
      </c>
      <c r="C155" s="286"/>
      <c r="D155" s="352">
        <v>0</v>
      </c>
      <c r="E155" s="309"/>
      <c r="F155" s="282" t="str">
        <f t="shared" si="9"/>
        <v>否</v>
      </c>
      <c r="G155" s="264" t="str">
        <f t="shared" si="10"/>
        <v>项</v>
      </c>
    </row>
    <row r="156" s="265" customFormat="1" ht="36" customHeight="1" spans="1:7">
      <c r="A156" s="284" t="s">
        <v>1575</v>
      </c>
      <c r="B156" s="336" t="s">
        <v>1576</v>
      </c>
      <c r="C156" s="286">
        <f>SUM(C157:C162)</f>
        <v>0</v>
      </c>
      <c r="D156" s="286">
        <f>SUM(D157:D162)</f>
        <v>0</v>
      </c>
      <c r="E156" s="309"/>
      <c r="F156" s="282" t="str">
        <f t="shared" si="9"/>
        <v>否</v>
      </c>
      <c r="G156" s="264" t="str">
        <f t="shared" si="10"/>
        <v>款</v>
      </c>
    </row>
    <row r="157" s="265" customFormat="1" ht="36" customHeight="1" spans="1:7">
      <c r="A157" s="284" t="s">
        <v>1577</v>
      </c>
      <c r="B157" s="285" t="s">
        <v>1578</v>
      </c>
      <c r="C157" s="286"/>
      <c r="D157" s="352">
        <v>0</v>
      </c>
      <c r="E157" s="309"/>
      <c r="F157" s="282" t="str">
        <f t="shared" si="9"/>
        <v>否</v>
      </c>
      <c r="G157" s="264" t="str">
        <f t="shared" si="10"/>
        <v>项</v>
      </c>
    </row>
    <row r="158" s="265" customFormat="1" ht="36" customHeight="1" spans="1:7">
      <c r="A158" s="284" t="s">
        <v>1579</v>
      </c>
      <c r="B158" s="285" t="s">
        <v>1580</v>
      </c>
      <c r="C158" s="286"/>
      <c r="D158" s="352">
        <v>0</v>
      </c>
      <c r="E158" s="309"/>
      <c r="F158" s="282" t="str">
        <f t="shared" si="9"/>
        <v>否</v>
      </c>
      <c r="G158" s="264" t="str">
        <f t="shared" si="10"/>
        <v>项</v>
      </c>
    </row>
    <row r="159" s="265" customFormat="1" ht="36" customHeight="1" spans="1:7">
      <c r="A159" s="284" t="s">
        <v>1581</v>
      </c>
      <c r="B159" s="285" t="s">
        <v>1582</v>
      </c>
      <c r="C159" s="286"/>
      <c r="D159" s="352">
        <v>0</v>
      </c>
      <c r="E159" s="309"/>
      <c r="F159" s="282" t="str">
        <f t="shared" si="9"/>
        <v>否</v>
      </c>
      <c r="G159" s="264" t="str">
        <f t="shared" si="10"/>
        <v>项</v>
      </c>
    </row>
    <row r="160" s="265" customFormat="1" ht="36" customHeight="1" spans="1:7">
      <c r="A160" s="284" t="s">
        <v>1583</v>
      </c>
      <c r="B160" s="285" t="s">
        <v>1584</v>
      </c>
      <c r="C160" s="286"/>
      <c r="D160" s="352">
        <v>0</v>
      </c>
      <c r="E160" s="309"/>
      <c r="F160" s="282" t="str">
        <f t="shared" si="9"/>
        <v>否</v>
      </c>
      <c r="G160" s="264" t="str">
        <f t="shared" si="10"/>
        <v>项</v>
      </c>
    </row>
    <row r="161" s="265" customFormat="1" ht="36" customHeight="1" spans="1:7">
      <c r="A161" s="284" t="s">
        <v>1585</v>
      </c>
      <c r="B161" s="285" t="s">
        <v>1586</v>
      </c>
      <c r="C161" s="286"/>
      <c r="D161" s="352">
        <v>0</v>
      </c>
      <c r="E161" s="309"/>
      <c r="F161" s="282" t="str">
        <f t="shared" si="9"/>
        <v>否</v>
      </c>
      <c r="G161" s="264" t="str">
        <f t="shared" si="10"/>
        <v>项</v>
      </c>
    </row>
    <row r="162" ht="36" customHeight="1" spans="1:7">
      <c r="A162" s="284" t="s">
        <v>1587</v>
      </c>
      <c r="B162" s="285" t="s">
        <v>1588</v>
      </c>
      <c r="C162" s="286"/>
      <c r="D162" s="352">
        <v>0</v>
      </c>
      <c r="E162" s="309"/>
      <c r="F162" s="282" t="str">
        <f t="shared" si="9"/>
        <v>否</v>
      </c>
      <c r="G162" s="264" t="str">
        <f t="shared" si="10"/>
        <v>项</v>
      </c>
    </row>
    <row r="163" ht="38.1" customHeight="1" spans="1:7">
      <c r="A163" s="284" t="s">
        <v>1589</v>
      </c>
      <c r="B163" s="336" t="s">
        <v>1590</v>
      </c>
      <c r="C163" s="314">
        <f>SUM(C164:C172)</f>
        <v>0</v>
      </c>
      <c r="D163" s="314">
        <f>SUM(D164:D172)</f>
        <v>5</v>
      </c>
      <c r="E163" s="312"/>
      <c r="F163" s="282" t="str">
        <f t="shared" si="9"/>
        <v>是</v>
      </c>
      <c r="G163" s="264" t="str">
        <f t="shared" si="10"/>
        <v>款</v>
      </c>
    </row>
    <row r="164" s="265" customFormat="1" ht="36" customHeight="1" spans="1:7">
      <c r="A164" s="284" t="s">
        <v>1591</v>
      </c>
      <c r="B164" s="285" t="s">
        <v>1592</v>
      </c>
      <c r="C164" s="286"/>
      <c r="D164" s="352">
        <v>0</v>
      </c>
      <c r="E164" s="312"/>
      <c r="F164" s="282" t="str">
        <f t="shared" si="9"/>
        <v>否</v>
      </c>
      <c r="G164" s="264" t="str">
        <f t="shared" si="10"/>
        <v>项</v>
      </c>
    </row>
    <row r="165" s="265" customFormat="1" ht="36" customHeight="1" spans="1:7">
      <c r="A165" s="284" t="s">
        <v>1593</v>
      </c>
      <c r="B165" s="285" t="s">
        <v>950</v>
      </c>
      <c r="C165" s="286"/>
      <c r="D165" s="352">
        <v>0</v>
      </c>
      <c r="E165" s="309"/>
      <c r="F165" s="282" t="str">
        <f t="shared" si="9"/>
        <v>否</v>
      </c>
      <c r="G165" s="264" t="str">
        <f t="shared" si="10"/>
        <v>项</v>
      </c>
    </row>
    <row r="166" s="265" customFormat="1" ht="36" customHeight="1" spans="1:7">
      <c r="A166" s="284" t="s">
        <v>1594</v>
      </c>
      <c r="B166" s="285" t="s">
        <v>1595</v>
      </c>
      <c r="C166" s="286"/>
      <c r="D166" s="352">
        <v>0</v>
      </c>
      <c r="E166" s="312"/>
      <c r="F166" s="282" t="str">
        <f t="shared" si="9"/>
        <v>否</v>
      </c>
      <c r="G166" s="264" t="str">
        <f t="shared" si="10"/>
        <v>项</v>
      </c>
    </row>
    <row r="167" s="265" customFormat="1" ht="36" customHeight="1" spans="1:7">
      <c r="A167" s="284" t="s">
        <v>1596</v>
      </c>
      <c r="B167" s="285" t="s">
        <v>1597</v>
      </c>
      <c r="C167" s="286"/>
      <c r="D167" s="352">
        <v>0</v>
      </c>
      <c r="E167" s="312"/>
      <c r="F167" s="282" t="str">
        <f t="shared" si="9"/>
        <v>否</v>
      </c>
      <c r="G167" s="264" t="str">
        <f t="shared" si="10"/>
        <v>项</v>
      </c>
    </row>
    <row r="168" s="265" customFormat="1" ht="36" customHeight="1" spans="1:7">
      <c r="A168" s="284" t="s">
        <v>1598</v>
      </c>
      <c r="B168" s="285" t="s">
        <v>1599</v>
      </c>
      <c r="C168" s="286"/>
      <c r="D168" s="352">
        <v>0</v>
      </c>
      <c r="E168" s="309"/>
      <c r="F168" s="282" t="str">
        <f t="shared" si="9"/>
        <v>否</v>
      </c>
      <c r="G168" s="264" t="str">
        <f t="shared" si="10"/>
        <v>项</v>
      </c>
    </row>
    <row r="169" s="265" customFormat="1" ht="36" customHeight="1" spans="1:7">
      <c r="A169" s="284" t="s">
        <v>1600</v>
      </c>
      <c r="B169" s="285" t="s">
        <v>1601</v>
      </c>
      <c r="C169" s="286"/>
      <c r="D169" s="352">
        <v>0</v>
      </c>
      <c r="E169" s="312"/>
      <c r="F169" s="282" t="str">
        <f t="shared" si="9"/>
        <v>否</v>
      </c>
      <c r="G169" s="264" t="str">
        <f t="shared" si="10"/>
        <v>项</v>
      </c>
    </row>
    <row r="170" s="265" customFormat="1" ht="36" customHeight="1" spans="1:7">
      <c r="A170" s="284" t="s">
        <v>1602</v>
      </c>
      <c r="B170" s="285" t="s">
        <v>1603</v>
      </c>
      <c r="C170" s="286"/>
      <c r="D170" s="352">
        <v>0</v>
      </c>
      <c r="E170" s="309"/>
      <c r="F170" s="282" t="str">
        <f t="shared" si="9"/>
        <v>否</v>
      </c>
      <c r="G170" s="264" t="str">
        <f t="shared" si="10"/>
        <v>项</v>
      </c>
    </row>
    <row r="171" s="265" customFormat="1" ht="36" customHeight="1" spans="1:7">
      <c r="A171" s="284">
        <v>2146909</v>
      </c>
      <c r="B171" s="285" t="s">
        <v>1604</v>
      </c>
      <c r="C171" s="286"/>
      <c r="D171" s="352">
        <v>0</v>
      </c>
      <c r="E171" s="309"/>
      <c r="F171" s="282" t="str">
        <f t="shared" si="9"/>
        <v>否</v>
      </c>
      <c r="G171" s="264" t="str">
        <f t="shared" si="10"/>
        <v>项</v>
      </c>
    </row>
    <row r="172" ht="36" customHeight="1" spans="1:7">
      <c r="A172" s="284" t="s">
        <v>1605</v>
      </c>
      <c r="B172" s="285" t="s">
        <v>1606</v>
      </c>
      <c r="C172" s="286"/>
      <c r="D172" s="352">
        <v>5</v>
      </c>
      <c r="E172" s="309"/>
      <c r="F172" s="282" t="str">
        <f t="shared" si="9"/>
        <v>是</v>
      </c>
      <c r="G172" s="264" t="str">
        <f t="shared" si="10"/>
        <v>项</v>
      </c>
    </row>
    <row r="173" s="265" customFormat="1" ht="36" customHeight="1" spans="1:7">
      <c r="A173" s="284" t="s">
        <v>1607</v>
      </c>
      <c r="B173" s="336" t="s">
        <v>1608</v>
      </c>
      <c r="C173" s="286">
        <f>SUM(C174:C175)</f>
        <v>0</v>
      </c>
      <c r="D173" s="286">
        <f>SUM(D174:D175)</f>
        <v>0</v>
      </c>
      <c r="E173" s="312"/>
      <c r="F173" s="282" t="str">
        <f t="shared" si="9"/>
        <v>否</v>
      </c>
      <c r="G173" s="264" t="str">
        <f t="shared" si="10"/>
        <v>款</v>
      </c>
    </row>
    <row r="174" s="265" customFormat="1" ht="36" customHeight="1" spans="1:7">
      <c r="A174" s="284" t="s">
        <v>1609</v>
      </c>
      <c r="B174" s="285" t="s">
        <v>923</v>
      </c>
      <c r="C174" s="286"/>
      <c r="D174" s="352">
        <v>0</v>
      </c>
      <c r="E174" s="312"/>
      <c r="F174" s="282" t="str">
        <f t="shared" si="9"/>
        <v>否</v>
      </c>
      <c r="G174" s="264" t="str">
        <f t="shared" si="10"/>
        <v>项</v>
      </c>
    </row>
    <row r="175" s="265" customFormat="1" ht="36" customHeight="1" spans="1:7">
      <c r="A175" s="284" t="s">
        <v>1610</v>
      </c>
      <c r="B175" s="285" t="s">
        <v>1611</v>
      </c>
      <c r="C175" s="286"/>
      <c r="D175" s="352">
        <v>0</v>
      </c>
      <c r="E175" s="309"/>
      <c r="F175" s="282" t="str">
        <f t="shared" si="9"/>
        <v>否</v>
      </c>
      <c r="G175" s="264" t="str">
        <f t="shared" si="10"/>
        <v>项</v>
      </c>
    </row>
    <row r="176" s="265" customFormat="1" ht="38.1" customHeight="1" spans="1:7">
      <c r="A176" s="284" t="s">
        <v>1612</v>
      </c>
      <c r="B176" s="336" t="s">
        <v>1613</v>
      </c>
      <c r="C176" s="314">
        <f>SUM(C177:C178)</f>
        <v>0</v>
      </c>
      <c r="D176" s="314">
        <f>SUM(D177:D178)</f>
        <v>0</v>
      </c>
      <c r="E176" s="312"/>
      <c r="F176" s="282" t="str">
        <f t="shared" si="9"/>
        <v>否</v>
      </c>
      <c r="G176" s="264" t="str">
        <f t="shared" si="10"/>
        <v>款</v>
      </c>
    </row>
    <row r="177" s="265" customFormat="1" ht="36" customHeight="1" spans="1:7">
      <c r="A177" s="284" t="s">
        <v>1614</v>
      </c>
      <c r="B177" s="285" t="s">
        <v>923</v>
      </c>
      <c r="C177" s="286"/>
      <c r="D177" s="352">
        <v>0</v>
      </c>
      <c r="E177" s="312"/>
      <c r="F177" s="282" t="str">
        <f t="shared" si="9"/>
        <v>否</v>
      </c>
      <c r="G177" s="264" t="str">
        <f t="shared" si="10"/>
        <v>项</v>
      </c>
    </row>
    <row r="178" s="265" customFormat="1" ht="36" customHeight="1" spans="1:7">
      <c r="A178" s="284" t="s">
        <v>1615</v>
      </c>
      <c r="B178" s="285" t="s">
        <v>1616</v>
      </c>
      <c r="C178" s="286"/>
      <c r="D178" s="352">
        <v>0</v>
      </c>
      <c r="E178" s="312"/>
      <c r="F178" s="282" t="str">
        <f t="shared" si="9"/>
        <v>否</v>
      </c>
      <c r="G178" s="264" t="str">
        <f t="shared" si="10"/>
        <v>项</v>
      </c>
    </row>
    <row r="179" s="265" customFormat="1" ht="36" customHeight="1" spans="1:7">
      <c r="A179" s="284" t="s">
        <v>1617</v>
      </c>
      <c r="B179" s="336" t="s">
        <v>1618</v>
      </c>
      <c r="C179" s="286"/>
      <c r="D179" s="286"/>
      <c r="E179" s="309"/>
      <c r="F179" s="282" t="str">
        <f t="shared" si="9"/>
        <v>否</v>
      </c>
      <c r="G179" s="264" t="str">
        <f t="shared" si="10"/>
        <v>款</v>
      </c>
    </row>
    <row r="180" ht="38.1" customHeight="1" spans="1:7">
      <c r="A180" s="278" t="s">
        <v>1619</v>
      </c>
      <c r="B180" s="279" t="s">
        <v>1620</v>
      </c>
      <c r="C180" s="308">
        <f>SUM(C181)</f>
        <v>0</v>
      </c>
      <c r="D180" s="308">
        <f>SUM(D181)</f>
        <v>0</v>
      </c>
      <c r="E180" s="309"/>
      <c r="F180" s="282" t="str">
        <f t="shared" si="9"/>
        <v>是</v>
      </c>
      <c r="G180" s="264" t="str">
        <f t="shared" si="10"/>
        <v>类</v>
      </c>
    </row>
    <row r="181" s="265" customFormat="1" ht="38.1" customHeight="1" spans="1:7">
      <c r="A181" s="284" t="s">
        <v>1621</v>
      </c>
      <c r="B181" s="336" t="s">
        <v>1622</v>
      </c>
      <c r="C181" s="314">
        <f>SUM(C182:C183)</f>
        <v>0</v>
      </c>
      <c r="D181" s="314">
        <f>SUM(D182:D183)</f>
        <v>0</v>
      </c>
      <c r="E181" s="312"/>
      <c r="F181" s="282" t="str">
        <f t="shared" si="9"/>
        <v>否</v>
      </c>
      <c r="G181" s="264" t="str">
        <f t="shared" si="10"/>
        <v>款</v>
      </c>
    </row>
    <row r="182" s="265" customFormat="1" ht="36" customHeight="1" spans="1:7">
      <c r="A182" s="284" t="s">
        <v>1623</v>
      </c>
      <c r="B182" s="285" t="s">
        <v>1624</v>
      </c>
      <c r="C182" s="286"/>
      <c r="D182" s="352">
        <v>0</v>
      </c>
      <c r="E182" s="312"/>
      <c r="F182" s="282" t="str">
        <f t="shared" si="9"/>
        <v>否</v>
      </c>
      <c r="G182" s="264" t="str">
        <f t="shared" si="10"/>
        <v>项</v>
      </c>
    </row>
    <row r="183" s="265" customFormat="1" ht="36" customHeight="1" spans="1:7">
      <c r="A183" s="284" t="s">
        <v>1625</v>
      </c>
      <c r="B183" s="285" t="s">
        <v>1626</v>
      </c>
      <c r="C183" s="286"/>
      <c r="D183" s="352">
        <v>0</v>
      </c>
      <c r="E183" s="309"/>
      <c r="F183" s="282" t="str">
        <f t="shared" si="9"/>
        <v>否</v>
      </c>
      <c r="G183" s="264" t="str">
        <f t="shared" si="10"/>
        <v>项</v>
      </c>
    </row>
    <row r="184" s="265" customFormat="1" ht="38.1" customHeight="1" spans="1:7">
      <c r="A184" s="278" t="s">
        <v>1627</v>
      </c>
      <c r="B184" s="279" t="s">
        <v>1628</v>
      </c>
      <c r="C184" s="308">
        <f>SUM(C186:C189,C198,C200)</f>
        <v>69791</v>
      </c>
      <c r="D184" s="308">
        <f>SUM(D186:D189,D198,D200)</f>
        <v>2150</v>
      </c>
      <c r="E184" s="309">
        <f t="shared" ref="E184:E187" si="11">(D184-C184)/C184</f>
        <v>-0.969</v>
      </c>
      <c r="F184" s="282" t="str">
        <f t="shared" si="9"/>
        <v>是</v>
      </c>
      <c r="G184" s="264" t="str">
        <f t="shared" si="10"/>
        <v>类</v>
      </c>
    </row>
    <row r="185" ht="38.1" customHeight="1" spans="1:7">
      <c r="A185" s="284" t="s">
        <v>1629</v>
      </c>
      <c r="B185" s="336" t="s">
        <v>1630</v>
      </c>
      <c r="C185" s="314">
        <f>SUM(C186:C188)</f>
        <v>68095</v>
      </c>
      <c r="D185" s="314">
        <f>SUM(D186:D188)</f>
        <v>0</v>
      </c>
      <c r="E185" s="312">
        <f t="shared" si="11"/>
        <v>-1</v>
      </c>
      <c r="F185" s="282" t="str">
        <f t="shared" si="9"/>
        <v>是</v>
      </c>
      <c r="G185" s="264" t="str">
        <f t="shared" si="10"/>
        <v>款</v>
      </c>
    </row>
    <row r="186" ht="36" customHeight="1" spans="1:7">
      <c r="A186" s="284" t="s">
        <v>1631</v>
      </c>
      <c r="B186" s="285" t="s">
        <v>1632</v>
      </c>
      <c r="C186" s="286">
        <v>0</v>
      </c>
      <c r="D186" s="352">
        <v>0</v>
      </c>
      <c r="E186" s="312"/>
      <c r="F186" s="282" t="str">
        <f t="shared" si="9"/>
        <v>否</v>
      </c>
      <c r="G186" s="264" t="str">
        <f t="shared" si="10"/>
        <v>项</v>
      </c>
    </row>
    <row r="187" s="265" customFormat="1" ht="36" customHeight="1" spans="1:7">
      <c r="A187" s="284" t="s">
        <v>1633</v>
      </c>
      <c r="B187" s="285" t="s">
        <v>1634</v>
      </c>
      <c r="C187" s="286">
        <v>68095</v>
      </c>
      <c r="D187" s="352">
        <v>0</v>
      </c>
      <c r="E187" s="312">
        <f t="shared" si="11"/>
        <v>-1</v>
      </c>
      <c r="F187" s="282" t="str">
        <f t="shared" si="9"/>
        <v>是</v>
      </c>
      <c r="G187" s="264" t="str">
        <f t="shared" si="10"/>
        <v>项</v>
      </c>
    </row>
    <row r="188" s="265" customFormat="1" ht="36" customHeight="1" spans="1:7">
      <c r="A188" s="284" t="s">
        <v>1635</v>
      </c>
      <c r="B188" s="285" t="s">
        <v>1636</v>
      </c>
      <c r="C188" s="286">
        <v>0</v>
      </c>
      <c r="D188" s="352">
        <v>0</v>
      </c>
      <c r="E188" s="309"/>
      <c r="F188" s="282" t="str">
        <f t="shared" si="9"/>
        <v>否</v>
      </c>
      <c r="G188" s="264" t="str">
        <f t="shared" si="10"/>
        <v>项</v>
      </c>
    </row>
    <row r="189" ht="38.1" customHeight="1" spans="1:7">
      <c r="A189" s="284" t="s">
        <v>1637</v>
      </c>
      <c r="B189" s="336" t="s">
        <v>1638</v>
      </c>
      <c r="C189" s="314">
        <f>SUM(C190:C197)</f>
        <v>15</v>
      </c>
      <c r="D189" s="314">
        <f>SUM(D190:D197)</f>
        <v>13</v>
      </c>
      <c r="E189" s="312">
        <f>(D189-C189)/C189</f>
        <v>-0.133</v>
      </c>
      <c r="F189" s="282" t="str">
        <f t="shared" si="9"/>
        <v>是</v>
      </c>
      <c r="G189" s="264" t="str">
        <f t="shared" si="10"/>
        <v>款</v>
      </c>
    </row>
    <row r="190" s="265" customFormat="1" ht="36" customHeight="1" spans="1:7">
      <c r="A190" s="284" t="s">
        <v>1639</v>
      </c>
      <c r="B190" s="285" t="s">
        <v>1640</v>
      </c>
      <c r="C190" s="286">
        <v>0</v>
      </c>
      <c r="D190" s="352">
        <v>0</v>
      </c>
      <c r="E190" s="312"/>
      <c r="F190" s="282" t="str">
        <f t="shared" si="9"/>
        <v>否</v>
      </c>
      <c r="G190" s="264" t="str">
        <f t="shared" si="10"/>
        <v>项</v>
      </c>
    </row>
    <row r="191" ht="36" customHeight="1" spans="1:7">
      <c r="A191" s="284" t="s">
        <v>1641</v>
      </c>
      <c r="B191" s="285" t="s">
        <v>1642</v>
      </c>
      <c r="C191" s="286">
        <v>0</v>
      </c>
      <c r="D191" s="352">
        <v>0</v>
      </c>
      <c r="E191" s="312"/>
      <c r="F191" s="282" t="str">
        <f t="shared" si="9"/>
        <v>否</v>
      </c>
      <c r="G191" s="264" t="str">
        <f t="shared" si="10"/>
        <v>项</v>
      </c>
    </row>
    <row r="192" ht="36" customHeight="1" spans="1:7">
      <c r="A192" s="284" t="s">
        <v>1643</v>
      </c>
      <c r="B192" s="285" t="s">
        <v>1644</v>
      </c>
      <c r="C192" s="286">
        <v>15</v>
      </c>
      <c r="D192" s="352">
        <v>13</v>
      </c>
      <c r="E192" s="312">
        <f>(D192-C192)/C192</f>
        <v>-0.133</v>
      </c>
      <c r="F192" s="282" t="str">
        <f t="shared" si="9"/>
        <v>是</v>
      </c>
      <c r="G192" s="264" t="str">
        <f t="shared" si="10"/>
        <v>项</v>
      </c>
    </row>
    <row r="193" ht="36" customHeight="1" spans="1:7">
      <c r="A193" s="284" t="s">
        <v>1645</v>
      </c>
      <c r="B193" s="285" t="s">
        <v>1646</v>
      </c>
      <c r="C193" s="286">
        <v>0</v>
      </c>
      <c r="D193" s="352">
        <v>0</v>
      </c>
      <c r="E193" s="312"/>
      <c r="F193" s="282" t="str">
        <f t="shared" si="9"/>
        <v>否</v>
      </c>
      <c r="G193" s="264" t="str">
        <f t="shared" si="10"/>
        <v>项</v>
      </c>
    </row>
    <row r="194" s="265" customFormat="1" ht="36" customHeight="1" spans="1:7">
      <c r="A194" s="284" t="s">
        <v>1647</v>
      </c>
      <c r="B194" s="285" t="s">
        <v>1648</v>
      </c>
      <c r="C194" s="286">
        <v>0</v>
      </c>
      <c r="D194" s="352">
        <v>0</v>
      </c>
      <c r="E194" s="309"/>
      <c r="F194" s="282" t="str">
        <f t="shared" si="9"/>
        <v>否</v>
      </c>
      <c r="G194" s="264" t="str">
        <f t="shared" si="10"/>
        <v>项</v>
      </c>
    </row>
    <row r="195" ht="36" customHeight="1" spans="1:7">
      <c r="A195" s="284" t="s">
        <v>1649</v>
      </c>
      <c r="B195" s="285" t="s">
        <v>1650</v>
      </c>
      <c r="C195" s="286">
        <v>0</v>
      </c>
      <c r="D195" s="352">
        <v>0</v>
      </c>
      <c r="E195" s="309"/>
      <c r="F195" s="282" t="str">
        <f t="shared" si="9"/>
        <v>否</v>
      </c>
      <c r="G195" s="264" t="str">
        <f t="shared" si="10"/>
        <v>项</v>
      </c>
    </row>
    <row r="196" s="265" customFormat="1" ht="36" customHeight="1" spans="1:7">
      <c r="A196" s="284" t="s">
        <v>1651</v>
      </c>
      <c r="B196" s="285" t="s">
        <v>1652</v>
      </c>
      <c r="C196" s="286">
        <v>0</v>
      </c>
      <c r="D196" s="352">
        <v>0</v>
      </c>
      <c r="E196" s="312"/>
      <c r="F196" s="282" t="str">
        <f t="shared" ref="F196:F259" si="12">IF(LEN(A196)=3,"是",IF(B196&lt;&gt;"",IF(SUM(C196:D196)&lt;&gt;0,"是","否"),"是"))</f>
        <v>否</v>
      </c>
      <c r="G196" s="264" t="str">
        <f t="shared" ref="G196:G259" si="13">IF(LEN(A196)=3,"类",IF(LEN(A196)=5,"款","项"))</f>
        <v>项</v>
      </c>
    </row>
    <row r="197" ht="36" customHeight="1" spans="1:7">
      <c r="A197" s="284" t="s">
        <v>1653</v>
      </c>
      <c r="B197" s="285" t="s">
        <v>1654</v>
      </c>
      <c r="C197" s="286">
        <v>0</v>
      </c>
      <c r="D197" s="352">
        <v>0</v>
      </c>
      <c r="E197" s="309"/>
      <c r="F197" s="282" t="str">
        <f t="shared" si="12"/>
        <v>否</v>
      </c>
      <c r="G197" s="264" t="str">
        <f t="shared" si="13"/>
        <v>项</v>
      </c>
    </row>
    <row r="198" ht="36" customHeight="1" spans="1:7">
      <c r="A198" s="284">
        <v>22909</v>
      </c>
      <c r="B198" s="355" t="s">
        <v>1655</v>
      </c>
      <c r="C198" s="286">
        <f>C199</f>
        <v>0</v>
      </c>
      <c r="D198" s="286">
        <f>D199</f>
        <v>0</v>
      </c>
      <c r="E198" s="309"/>
      <c r="F198" s="282" t="str">
        <f t="shared" si="12"/>
        <v>否</v>
      </c>
      <c r="G198" s="264" t="str">
        <f t="shared" si="13"/>
        <v>款</v>
      </c>
    </row>
    <row r="199" s="265" customFormat="1" ht="36" customHeight="1" spans="1:7">
      <c r="A199" s="356">
        <v>2290901</v>
      </c>
      <c r="B199" s="300" t="s">
        <v>1656</v>
      </c>
      <c r="C199" s="286"/>
      <c r="D199" s="352">
        <v>0</v>
      </c>
      <c r="E199" s="309"/>
      <c r="F199" s="282" t="str">
        <f t="shared" si="12"/>
        <v>否</v>
      </c>
      <c r="G199" s="264" t="str">
        <f t="shared" si="13"/>
        <v>项</v>
      </c>
    </row>
    <row r="200" s="265" customFormat="1" ht="38.1" customHeight="1" spans="1:7">
      <c r="A200" s="284" t="s">
        <v>1657</v>
      </c>
      <c r="B200" s="336" t="s">
        <v>1658</v>
      </c>
      <c r="C200" s="314">
        <f>SUM(C201:C211)</f>
        <v>1681</v>
      </c>
      <c r="D200" s="314">
        <f>SUM(D201:D211)</f>
        <v>2137</v>
      </c>
      <c r="E200" s="309">
        <f t="shared" ref="E200:E203" si="14">(D200-C200)/C200</f>
        <v>0.271</v>
      </c>
      <c r="F200" s="282" t="str">
        <f t="shared" si="12"/>
        <v>是</v>
      </c>
      <c r="G200" s="264" t="str">
        <f t="shared" si="13"/>
        <v>款</v>
      </c>
    </row>
    <row r="201" s="265" customFormat="1" ht="36" customHeight="1" spans="1:7">
      <c r="A201" s="297">
        <v>2296001</v>
      </c>
      <c r="B201" s="285" t="s">
        <v>1659</v>
      </c>
      <c r="C201" s="286">
        <v>0</v>
      </c>
      <c r="D201" s="352">
        <v>0</v>
      </c>
      <c r="E201" s="309"/>
      <c r="F201" s="282" t="str">
        <f t="shared" si="12"/>
        <v>否</v>
      </c>
      <c r="G201" s="264" t="str">
        <f t="shared" si="13"/>
        <v>项</v>
      </c>
    </row>
    <row r="202" s="265" customFormat="1" ht="36" customHeight="1" spans="1:7">
      <c r="A202" s="284" t="s">
        <v>1660</v>
      </c>
      <c r="B202" s="285" t="s">
        <v>1661</v>
      </c>
      <c r="C202" s="286">
        <v>1460</v>
      </c>
      <c r="D202" s="352">
        <v>859</v>
      </c>
      <c r="E202" s="312">
        <f t="shared" si="14"/>
        <v>-0.412</v>
      </c>
      <c r="F202" s="282" t="str">
        <f t="shared" si="12"/>
        <v>是</v>
      </c>
      <c r="G202" s="264" t="str">
        <f t="shared" si="13"/>
        <v>项</v>
      </c>
    </row>
    <row r="203" s="265" customFormat="1" ht="36" customHeight="1" spans="1:7">
      <c r="A203" s="284" t="s">
        <v>1662</v>
      </c>
      <c r="B203" s="285" t="s">
        <v>1663</v>
      </c>
      <c r="C203" s="286">
        <v>8</v>
      </c>
      <c r="D203" s="352">
        <v>609</v>
      </c>
      <c r="E203" s="312">
        <f t="shared" si="14"/>
        <v>75.125</v>
      </c>
      <c r="F203" s="282" t="str">
        <f t="shared" si="12"/>
        <v>是</v>
      </c>
      <c r="G203" s="264" t="str">
        <f t="shared" si="13"/>
        <v>项</v>
      </c>
    </row>
    <row r="204" s="265" customFormat="1" ht="36" customHeight="1" spans="1:7">
      <c r="A204" s="284" t="s">
        <v>1664</v>
      </c>
      <c r="B204" s="285" t="s">
        <v>1665</v>
      </c>
      <c r="C204" s="286">
        <v>0</v>
      </c>
      <c r="D204" s="352">
        <v>0</v>
      </c>
      <c r="E204" s="312"/>
      <c r="F204" s="282" t="str">
        <f t="shared" si="12"/>
        <v>否</v>
      </c>
      <c r="G204" s="264" t="str">
        <f t="shared" si="13"/>
        <v>项</v>
      </c>
    </row>
    <row r="205" s="265" customFormat="1" ht="36" customHeight="1" spans="1:7">
      <c r="A205" s="284" t="s">
        <v>1666</v>
      </c>
      <c r="B205" s="285" t="s">
        <v>1667</v>
      </c>
      <c r="C205" s="286">
        <v>0</v>
      </c>
      <c r="D205" s="352">
        <v>0</v>
      </c>
      <c r="E205" s="312"/>
      <c r="F205" s="282" t="str">
        <f t="shared" si="12"/>
        <v>否</v>
      </c>
      <c r="G205" s="264" t="str">
        <f t="shared" si="13"/>
        <v>项</v>
      </c>
    </row>
    <row r="206" s="265" customFormat="1" ht="36" customHeight="1" spans="1:7">
      <c r="A206" s="284" t="s">
        <v>1668</v>
      </c>
      <c r="B206" s="285" t="s">
        <v>1669</v>
      </c>
      <c r="C206" s="286">
        <v>28</v>
      </c>
      <c r="D206" s="352">
        <v>102</v>
      </c>
      <c r="E206" s="312">
        <f>(D206-C206)/C206</f>
        <v>2.643</v>
      </c>
      <c r="F206" s="282" t="str">
        <f t="shared" si="12"/>
        <v>是</v>
      </c>
      <c r="G206" s="264" t="str">
        <f t="shared" si="13"/>
        <v>项</v>
      </c>
    </row>
    <row r="207" s="265" customFormat="1" ht="36" customHeight="1" spans="1:7">
      <c r="A207" s="284" t="s">
        <v>1670</v>
      </c>
      <c r="B207" s="285" t="s">
        <v>1671</v>
      </c>
      <c r="C207" s="286">
        <v>0</v>
      </c>
      <c r="D207" s="352">
        <v>0</v>
      </c>
      <c r="E207" s="312"/>
      <c r="F207" s="282" t="str">
        <f t="shared" si="12"/>
        <v>否</v>
      </c>
      <c r="G207" s="264" t="str">
        <f t="shared" si="13"/>
        <v>项</v>
      </c>
    </row>
    <row r="208" s="265" customFormat="1" ht="36" customHeight="1" spans="1:7">
      <c r="A208" s="284" t="s">
        <v>1672</v>
      </c>
      <c r="B208" s="285" t="s">
        <v>1673</v>
      </c>
      <c r="C208" s="286">
        <v>0</v>
      </c>
      <c r="D208" s="352">
        <v>0</v>
      </c>
      <c r="E208" s="312"/>
      <c r="F208" s="282" t="str">
        <f t="shared" si="12"/>
        <v>否</v>
      </c>
      <c r="G208" s="264" t="str">
        <f t="shared" si="13"/>
        <v>项</v>
      </c>
    </row>
    <row r="209" s="265" customFormat="1" ht="36" customHeight="1" spans="1:7">
      <c r="A209" s="284" t="s">
        <v>1674</v>
      </c>
      <c r="B209" s="285" t="s">
        <v>1675</v>
      </c>
      <c r="C209" s="286">
        <v>0</v>
      </c>
      <c r="D209" s="352">
        <v>0</v>
      </c>
      <c r="E209" s="309"/>
      <c r="F209" s="282" t="str">
        <f t="shared" si="12"/>
        <v>否</v>
      </c>
      <c r="G209" s="264" t="str">
        <f t="shared" si="13"/>
        <v>项</v>
      </c>
    </row>
    <row r="210" ht="36" customHeight="1" spans="1:7">
      <c r="A210" s="284" t="s">
        <v>1676</v>
      </c>
      <c r="B210" s="285" t="s">
        <v>1677</v>
      </c>
      <c r="C210" s="286">
        <v>0</v>
      </c>
      <c r="D210" s="352">
        <v>0</v>
      </c>
      <c r="E210" s="312"/>
      <c r="F210" s="282" t="str">
        <f t="shared" si="12"/>
        <v>否</v>
      </c>
      <c r="G210" s="264" t="str">
        <f t="shared" si="13"/>
        <v>项</v>
      </c>
    </row>
    <row r="211" s="265" customFormat="1" ht="36" customHeight="1" spans="1:7">
      <c r="A211" s="284" t="s">
        <v>1678</v>
      </c>
      <c r="B211" s="285" t="s">
        <v>1679</v>
      </c>
      <c r="C211" s="286">
        <v>185</v>
      </c>
      <c r="D211" s="352">
        <v>567</v>
      </c>
      <c r="E211" s="312">
        <f t="shared" ref="E211:E213" si="15">(D211-C211)/C211</f>
        <v>2.065</v>
      </c>
      <c r="F211" s="282" t="str">
        <f t="shared" si="12"/>
        <v>是</v>
      </c>
      <c r="G211" s="264" t="str">
        <f t="shared" si="13"/>
        <v>项</v>
      </c>
    </row>
    <row r="212" s="265" customFormat="1" ht="38.1" customHeight="1" spans="1:7">
      <c r="A212" s="278" t="s">
        <v>1680</v>
      </c>
      <c r="B212" s="279" t="s">
        <v>1681</v>
      </c>
      <c r="C212" s="308">
        <f>C213</f>
        <v>13837</v>
      </c>
      <c r="D212" s="308">
        <f>D213</f>
        <v>15040</v>
      </c>
      <c r="E212" s="309">
        <f t="shared" si="15"/>
        <v>0.087</v>
      </c>
      <c r="F212" s="282" t="str">
        <f t="shared" si="12"/>
        <v>是</v>
      </c>
      <c r="G212" s="264" t="str">
        <f t="shared" si="13"/>
        <v>类</v>
      </c>
    </row>
    <row r="213" s="265" customFormat="1" ht="38.1" customHeight="1" spans="1:7">
      <c r="A213" s="284">
        <v>23204</v>
      </c>
      <c r="B213" s="336" t="s">
        <v>1682</v>
      </c>
      <c r="C213" s="314">
        <f>SUM(C214:C229)</f>
        <v>13837</v>
      </c>
      <c r="D213" s="314">
        <f>SUM(D214:D229)</f>
        <v>15040</v>
      </c>
      <c r="E213" s="312">
        <f t="shared" si="15"/>
        <v>0.087</v>
      </c>
      <c r="F213" s="282" t="str">
        <f t="shared" si="12"/>
        <v>是</v>
      </c>
      <c r="G213" s="264" t="str">
        <f t="shared" si="13"/>
        <v>款</v>
      </c>
    </row>
    <row r="214" s="265" customFormat="1" ht="36" customHeight="1" spans="1:7">
      <c r="A214" s="284" t="s">
        <v>1683</v>
      </c>
      <c r="B214" s="285" t="s">
        <v>1684</v>
      </c>
      <c r="C214" s="286">
        <v>0</v>
      </c>
      <c r="D214" s="352">
        <v>0</v>
      </c>
      <c r="E214" s="312"/>
      <c r="F214" s="282" t="str">
        <f t="shared" si="12"/>
        <v>否</v>
      </c>
      <c r="G214" s="264" t="str">
        <f t="shared" si="13"/>
        <v>项</v>
      </c>
    </row>
    <row r="215" s="265" customFormat="1" ht="36" customHeight="1" spans="1:7">
      <c r="A215" s="284" t="s">
        <v>1685</v>
      </c>
      <c r="B215" s="285" t="s">
        <v>1686</v>
      </c>
      <c r="C215" s="286">
        <v>0</v>
      </c>
      <c r="D215" s="352">
        <v>0</v>
      </c>
      <c r="E215" s="312"/>
      <c r="F215" s="282" t="str">
        <f t="shared" si="12"/>
        <v>否</v>
      </c>
      <c r="G215" s="264" t="str">
        <f t="shared" si="13"/>
        <v>项</v>
      </c>
    </row>
    <row r="216" s="265" customFormat="1" ht="36" customHeight="1" spans="1:7">
      <c r="A216" s="284" t="s">
        <v>1687</v>
      </c>
      <c r="B216" s="285" t="s">
        <v>1688</v>
      </c>
      <c r="C216" s="286">
        <v>0</v>
      </c>
      <c r="D216" s="352">
        <v>0</v>
      </c>
      <c r="E216" s="312"/>
      <c r="F216" s="282" t="str">
        <f t="shared" si="12"/>
        <v>否</v>
      </c>
      <c r="G216" s="264" t="str">
        <f t="shared" si="13"/>
        <v>项</v>
      </c>
    </row>
    <row r="217" s="265" customFormat="1" ht="36" customHeight="1" spans="1:7">
      <c r="A217" s="284" t="s">
        <v>1689</v>
      </c>
      <c r="B217" s="285" t="s">
        <v>1690</v>
      </c>
      <c r="C217" s="286">
        <v>7041</v>
      </c>
      <c r="D217" s="352">
        <v>6696</v>
      </c>
      <c r="E217" s="312">
        <f>(D217-C217)/C217</f>
        <v>-0.049</v>
      </c>
      <c r="F217" s="282" t="str">
        <f t="shared" si="12"/>
        <v>是</v>
      </c>
      <c r="G217" s="264" t="str">
        <f t="shared" si="13"/>
        <v>项</v>
      </c>
    </row>
    <row r="218" s="265" customFormat="1" ht="36" customHeight="1" spans="1:7">
      <c r="A218" s="284" t="s">
        <v>1691</v>
      </c>
      <c r="B218" s="285" t="s">
        <v>1692</v>
      </c>
      <c r="C218" s="286">
        <v>0</v>
      </c>
      <c r="D218" s="352">
        <v>0</v>
      </c>
      <c r="E218" s="312"/>
      <c r="F218" s="282" t="str">
        <f t="shared" si="12"/>
        <v>否</v>
      </c>
      <c r="G218" s="264" t="str">
        <f t="shared" si="13"/>
        <v>项</v>
      </c>
    </row>
    <row r="219" s="265" customFormat="1" ht="36" customHeight="1" spans="1:7">
      <c r="A219" s="284" t="s">
        <v>1693</v>
      </c>
      <c r="B219" s="285" t="s">
        <v>1694</v>
      </c>
      <c r="C219" s="286">
        <v>0</v>
      </c>
      <c r="D219" s="352">
        <v>0</v>
      </c>
      <c r="E219" s="312"/>
      <c r="F219" s="282" t="str">
        <f t="shared" si="12"/>
        <v>否</v>
      </c>
      <c r="G219" s="264" t="str">
        <f t="shared" si="13"/>
        <v>项</v>
      </c>
    </row>
    <row r="220" ht="36" customHeight="1" spans="1:7">
      <c r="A220" s="284" t="s">
        <v>1695</v>
      </c>
      <c r="B220" s="285" t="s">
        <v>1696</v>
      </c>
      <c r="C220" s="286">
        <v>0</v>
      </c>
      <c r="D220" s="352">
        <v>0</v>
      </c>
      <c r="E220" s="312"/>
      <c r="F220" s="282" t="str">
        <f t="shared" si="12"/>
        <v>否</v>
      </c>
      <c r="G220" s="264" t="str">
        <f t="shared" si="13"/>
        <v>项</v>
      </c>
    </row>
    <row r="221" s="265" customFormat="1" ht="36" customHeight="1" spans="1:7">
      <c r="A221" s="284" t="s">
        <v>1697</v>
      </c>
      <c r="B221" s="285" t="s">
        <v>1698</v>
      </c>
      <c r="C221" s="286">
        <v>0</v>
      </c>
      <c r="D221" s="352">
        <v>0</v>
      </c>
      <c r="E221" s="312"/>
      <c r="F221" s="282" t="str">
        <f t="shared" si="12"/>
        <v>否</v>
      </c>
      <c r="G221" s="264" t="str">
        <f t="shared" si="13"/>
        <v>项</v>
      </c>
    </row>
    <row r="222" s="265" customFormat="1" ht="36" customHeight="1" spans="1:7">
      <c r="A222" s="284" t="s">
        <v>1699</v>
      </c>
      <c r="B222" s="285" t="s">
        <v>1700</v>
      </c>
      <c r="C222" s="286">
        <v>0</v>
      </c>
      <c r="D222" s="352">
        <v>0</v>
      </c>
      <c r="E222" s="312"/>
      <c r="F222" s="282" t="str">
        <f t="shared" si="12"/>
        <v>否</v>
      </c>
      <c r="G222" s="264" t="str">
        <f t="shared" si="13"/>
        <v>项</v>
      </c>
    </row>
    <row r="223" ht="36" customHeight="1" spans="1:7">
      <c r="A223" s="284" t="s">
        <v>1701</v>
      </c>
      <c r="B223" s="285" t="s">
        <v>1702</v>
      </c>
      <c r="C223" s="286">
        <v>0</v>
      </c>
      <c r="D223" s="352">
        <v>0</v>
      </c>
      <c r="E223" s="312"/>
      <c r="F223" s="282" t="str">
        <f t="shared" si="12"/>
        <v>否</v>
      </c>
      <c r="G223" s="264" t="str">
        <f t="shared" si="13"/>
        <v>项</v>
      </c>
    </row>
    <row r="224" s="265" customFormat="1" ht="36" customHeight="1" spans="1:7">
      <c r="A224" s="284" t="s">
        <v>1703</v>
      </c>
      <c r="B224" s="285" t="s">
        <v>1704</v>
      </c>
      <c r="C224" s="286">
        <v>0</v>
      </c>
      <c r="D224" s="352">
        <v>0</v>
      </c>
      <c r="E224" s="312"/>
      <c r="F224" s="282" t="str">
        <f t="shared" si="12"/>
        <v>否</v>
      </c>
      <c r="G224" s="264" t="str">
        <f t="shared" si="13"/>
        <v>项</v>
      </c>
    </row>
    <row r="225" ht="36" customHeight="1" spans="1:7">
      <c r="A225" s="284" t="s">
        <v>1705</v>
      </c>
      <c r="B225" s="285" t="s">
        <v>1706</v>
      </c>
      <c r="C225" s="286">
        <v>2116</v>
      </c>
      <c r="D225" s="352">
        <v>1768</v>
      </c>
      <c r="E225" s="312">
        <f t="shared" ref="E225:E228" si="16">(D225-C225)/C225</f>
        <v>-0.164</v>
      </c>
      <c r="F225" s="282" t="str">
        <f t="shared" si="12"/>
        <v>是</v>
      </c>
      <c r="G225" s="264" t="str">
        <f t="shared" si="13"/>
        <v>项</v>
      </c>
    </row>
    <row r="226" s="265" customFormat="1" ht="36" customHeight="1" spans="1:7">
      <c r="A226" s="284" t="s">
        <v>1707</v>
      </c>
      <c r="B226" s="285" t="s">
        <v>1708</v>
      </c>
      <c r="C226" s="286">
        <v>1026</v>
      </c>
      <c r="D226" s="352">
        <v>1026</v>
      </c>
      <c r="E226" s="312">
        <f t="shared" si="16"/>
        <v>0</v>
      </c>
      <c r="F226" s="282" t="str">
        <f t="shared" si="12"/>
        <v>是</v>
      </c>
      <c r="G226" s="264" t="str">
        <f t="shared" si="13"/>
        <v>项</v>
      </c>
    </row>
    <row r="227" s="265" customFormat="1" ht="36" customHeight="1" spans="1:7">
      <c r="A227" s="284" t="s">
        <v>1709</v>
      </c>
      <c r="B227" s="285" t="s">
        <v>1710</v>
      </c>
      <c r="C227" s="286">
        <v>93</v>
      </c>
      <c r="D227" s="352">
        <v>93</v>
      </c>
      <c r="E227" s="312">
        <f t="shared" si="16"/>
        <v>0</v>
      </c>
      <c r="F227" s="282" t="str">
        <f t="shared" si="12"/>
        <v>是</v>
      </c>
      <c r="G227" s="264" t="str">
        <f t="shared" si="13"/>
        <v>项</v>
      </c>
    </row>
    <row r="228" s="265" customFormat="1" ht="36" customHeight="1" spans="1:7">
      <c r="A228" s="284" t="s">
        <v>1711</v>
      </c>
      <c r="B228" s="285" t="s">
        <v>1712</v>
      </c>
      <c r="C228" s="286">
        <v>3561</v>
      </c>
      <c r="D228" s="352">
        <v>5457</v>
      </c>
      <c r="E228" s="312">
        <f t="shared" si="16"/>
        <v>0.532</v>
      </c>
      <c r="F228" s="282" t="str">
        <f t="shared" si="12"/>
        <v>是</v>
      </c>
      <c r="G228" s="264" t="str">
        <f t="shared" si="13"/>
        <v>项</v>
      </c>
    </row>
    <row r="229" ht="36" customHeight="1" spans="1:7">
      <c r="A229" s="284" t="s">
        <v>1713</v>
      </c>
      <c r="B229" s="285" t="s">
        <v>1714</v>
      </c>
      <c r="C229" s="286">
        <v>0</v>
      </c>
      <c r="D229" s="352">
        <v>0</v>
      </c>
      <c r="E229" s="312"/>
      <c r="F229" s="282" t="str">
        <f t="shared" si="12"/>
        <v>否</v>
      </c>
      <c r="G229" s="264" t="str">
        <f t="shared" si="13"/>
        <v>项</v>
      </c>
    </row>
    <row r="230" s="265" customFormat="1" ht="38.1" customHeight="1" spans="1:7">
      <c r="A230" s="278" t="s">
        <v>1715</v>
      </c>
      <c r="B230" s="279" t="s">
        <v>1716</v>
      </c>
      <c r="C230" s="308">
        <f>C231</f>
        <v>121</v>
      </c>
      <c r="D230" s="308">
        <f>D231</f>
        <v>265</v>
      </c>
      <c r="E230" s="309">
        <f t="shared" ref="E230:E234" si="17">(D230-C230)/C230</f>
        <v>1.19</v>
      </c>
      <c r="F230" s="282" t="str">
        <f t="shared" si="12"/>
        <v>是</v>
      </c>
      <c r="G230" s="264" t="str">
        <f t="shared" si="13"/>
        <v>类</v>
      </c>
    </row>
    <row r="231" s="265" customFormat="1" ht="38.1" customHeight="1" spans="1:7">
      <c r="A231" s="297">
        <v>23304</v>
      </c>
      <c r="B231" s="336" t="s">
        <v>1717</v>
      </c>
      <c r="C231" s="314">
        <f>SUM(C232:C246)</f>
        <v>121</v>
      </c>
      <c r="D231" s="314">
        <f>SUM(D232:D246)</f>
        <v>265</v>
      </c>
      <c r="E231" s="312">
        <f t="shared" si="17"/>
        <v>1.19</v>
      </c>
      <c r="F231" s="282" t="str">
        <f t="shared" si="12"/>
        <v>是</v>
      </c>
      <c r="G231" s="264" t="str">
        <f t="shared" si="13"/>
        <v>款</v>
      </c>
    </row>
    <row r="232" ht="36" customHeight="1" spans="1:7">
      <c r="A232" s="284" t="s">
        <v>1718</v>
      </c>
      <c r="B232" s="285" t="s">
        <v>1719</v>
      </c>
      <c r="C232" s="286">
        <v>0</v>
      </c>
      <c r="D232" s="352">
        <v>0</v>
      </c>
      <c r="E232" s="312"/>
      <c r="F232" s="282" t="str">
        <f t="shared" si="12"/>
        <v>否</v>
      </c>
      <c r="G232" s="264" t="str">
        <f t="shared" si="13"/>
        <v>项</v>
      </c>
    </row>
    <row r="233" ht="36" customHeight="1" spans="1:7">
      <c r="A233" s="284" t="s">
        <v>1720</v>
      </c>
      <c r="B233" s="285" t="s">
        <v>1721</v>
      </c>
      <c r="C233" s="286">
        <v>0</v>
      </c>
      <c r="D233" s="352">
        <v>0</v>
      </c>
      <c r="E233" s="312"/>
      <c r="F233" s="282" t="str">
        <f t="shared" si="12"/>
        <v>否</v>
      </c>
      <c r="G233" s="264" t="str">
        <f t="shared" si="13"/>
        <v>项</v>
      </c>
    </row>
    <row r="234" s="265" customFormat="1" ht="36" customHeight="1" spans="1:7">
      <c r="A234" s="284" t="s">
        <v>1722</v>
      </c>
      <c r="B234" s="285" t="s">
        <v>1723</v>
      </c>
      <c r="C234" s="286">
        <v>37</v>
      </c>
      <c r="D234" s="352">
        <v>23</v>
      </c>
      <c r="E234" s="312">
        <f t="shared" si="17"/>
        <v>-0.378</v>
      </c>
      <c r="F234" s="282" t="str">
        <f t="shared" si="12"/>
        <v>是</v>
      </c>
      <c r="G234" s="264" t="str">
        <f t="shared" si="13"/>
        <v>项</v>
      </c>
    </row>
    <row r="235" s="265" customFormat="1" ht="36" customHeight="1" spans="1:7">
      <c r="A235" s="284" t="s">
        <v>1724</v>
      </c>
      <c r="B235" s="285" t="s">
        <v>1725</v>
      </c>
      <c r="C235" s="286">
        <v>0</v>
      </c>
      <c r="D235" s="352">
        <v>0</v>
      </c>
      <c r="E235" s="312"/>
      <c r="F235" s="282" t="str">
        <f t="shared" si="12"/>
        <v>否</v>
      </c>
      <c r="G235" s="264" t="str">
        <f t="shared" si="13"/>
        <v>项</v>
      </c>
    </row>
    <row r="236" s="265" customFormat="1" ht="36" customHeight="1" spans="1:7">
      <c r="A236" s="284" t="s">
        <v>1726</v>
      </c>
      <c r="B236" s="285" t="s">
        <v>1727</v>
      </c>
      <c r="C236" s="286">
        <v>0</v>
      </c>
      <c r="D236" s="352">
        <v>0</v>
      </c>
      <c r="E236" s="312"/>
      <c r="F236" s="282" t="str">
        <f t="shared" si="12"/>
        <v>否</v>
      </c>
      <c r="G236" s="264" t="str">
        <f t="shared" si="13"/>
        <v>项</v>
      </c>
    </row>
    <row r="237" ht="36" customHeight="1" spans="1:7">
      <c r="A237" s="284" t="s">
        <v>1728</v>
      </c>
      <c r="B237" s="285" t="s">
        <v>1729</v>
      </c>
      <c r="C237" s="286">
        <v>0</v>
      </c>
      <c r="D237" s="352">
        <v>0</v>
      </c>
      <c r="E237" s="312"/>
      <c r="F237" s="282" t="str">
        <f t="shared" si="12"/>
        <v>否</v>
      </c>
      <c r="G237" s="264" t="str">
        <f t="shared" si="13"/>
        <v>项</v>
      </c>
    </row>
    <row r="238" ht="36" customHeight="1" spans="1:7">
      <c r="A238" s="284" t="s">
        <v>1730</v>
      </c>
      <c r="B238" s="285" t="s">
        <v>1731</v>
      </c>
      <c r="C238" s="286">
        <v>0</v>
      </c>
      <c r="D238" s="352">
        <v>0</v>
      </c>
      <c r="E238" s="312"/>
      <c r="F238" s="282" t="str">
        <f t="shared" si="12"/>
        <v>否</v>
      </c>
      <c r="G238" s="264" t="str">
        <f t="shared" si="13"/>
        <v>项</v>
      </c>
    </row>
    <row r="239" ht="36" customHeight="1" spans="1:7">
      <c r="A239" s="284" t="s">
        <v>1732</v>
      </c>
      <c r="B239" s="285" t="s">
        <v>1733</v>
      </c>
      <c r="C239" s="286">
        <v>0</v>
      </c>
      <c r="D239" s="352">
        <v>0</v>
      </c>
      <c r="E239" s="312"/>
      <c r="F239" s="282" t="str">
        <f t="shared" si="12"/>
        <v>否</v>
      </c>
      <c r="G239" s="264" t="str">
        <f t="shared" si="13"/>
        <v>项</v>
      </c>
    </row>
    <row r="240" ht="36" customHeight="1" spans="1:7">
      <c r="A240" s="284" t="s">
        <v>1734</v>
      </c>
      <c r="B240" s="285" t="s">
        <v>1735</v>
      </c>
      <c r="C240" s="286">
        <v>0</v>
      </c>
      <c r="D240" s="352">
        <v>0</v>
      </c>
      <c r="E240" s="312"/>
      <c r="F240" s="282" t="str">
        <f t="shared" si="12"/>
        <v>否</v>
      </c>
      <c r="G240" s="264" t="str">
        <f t="shared" si="13"/>
        <v>项</v>
      </c>
    </row>
    <row r="241" ht="36" customHeight="1" spans="1:7">
      <c r="A241" s="284" t="s">
        <v>1736</v>
      </c>
      <c r="B241" s="285" t="s">
        <v>1737</v>
      </c>
      <c r="C241" s="286">
        <v>0</v>
      </c>
      <c r="D241" s="352">
        <v>0</v>
      </c>
      <c r="E241" s="312"/>
      <c r="F241" s="282" t="str">
        <f t="shared" si="12"/>
        <v>否</v>
      </c>
      <c r="G241" s="264" t="str">
        <f t="shared" si="13"/>
        <v>项</v>
      </c>
    </row>
    <row r="242" ht="36" customHeight="1" spans="1:7">
      <c r="A242" s="284" t="s">
        <v>1738</v>
      </c>
      <c r="B242" s="285" t="s">
        <v>1739</v>
      </c>
      <c r="C242" s="286">
        <v>17</v>
      </c>
      <c r="D242" s="352">
        <v>42</v>
      </c>
      <c r="E242" s="312">
        <f t="shared" ref="E242:E249" si="18">(D242-C242)/C242</f>
        <v>1.471</v>
      </c>
      <c r="F242" s="282" t="str">
        <f t="shared" si="12"/>
        <v>是</v>
      </c>
      <c r="G242" s="264" t="str">
        <f t="shared" si="13"/>
        <v>项</v>
      </c>
    </row>
    <row r="243" ht="36" customHeight="1" spans="1:7">
      <c r="A243" s="284" t="s">
        <v>1740</v>
      </c>
      <c r="B243" s="285" t="s">
        <v>1741</v>
      </c>
      <c r="C243" s="286">
        <v>0</v>
      </c>
      <c r="D243" s="352">
        <v>0</v>
      </c>
      <c r="E243" s="312"/>
      <c r="F243" s="282" t="str">
        <f t="shared" si="12"/>
        <v>否</v>
      </c>
      <c r="G243" s="264" t="str">
        <f t="shared" si="13"/>
        <v>项</v>
      </c>
    </row>
    <row r="244" s="265" customFormat="1" ht="36" customHeight="1" spans="1:7">
      <c r="A244" s="284" t="s">
        <v>1742</v>
      </c>
      <c r="B244" s="285" t="s">
        <v>1743</v>
      </c>
      <c r="C244" s="286">
        <v>0</v>
      </c>
      <c r="D244" s="352">
        <v>0</v>
      </c>
      <c r="E244" s="312"/>
      <c r="F244" s="282" t="str">
        <f t="shared" si="12"/>
        <v>否</v>
      </c>
      <c r="G244" s="264" t="str">
        <f t="shared" si="13"/>
        <v>项</v>
      </c>
    </row>
    <row r="245" ht="36" customHeight="1" spans="1:7">
      <c r="A245" s="284" t="s">
        <v>1744</v>
      </c>
      <c r="B245" s="285" t="s">
        <v>1745</v>
      </c>
      <c r="C245" s="286">
        <v>67</v>
      </c>
      <c r="D245" s="352">
        <v>200</v>
      </c>
      <c r="E245" s="312">
        <f t="shared" si="18"/>
        <v>1.985</v>
      </c>
      <c r="F245" s="282" t="str">
        <f t="shared" si="12"/>
        <v>是</v>
      </c>
      <c r="G245" s="264" t="str">
        <f t="shared" si="13"/>
        <v>项</v>
      </c>
    </row>
    <row r="246" ht="36" customHeight="1" spans="1:7">
      <c r="A246" s="284" t="s">
        <v>1746</v>
      </c>
      <c r="B246" s="285" t="s">
        <v>1747</v>
      </c>
      <c r="C246" s="286">
        <v>0</v>
      </c>
      <c r="D246" s="352">
        <v>0</v>
      </c>
      <c r="E246" s="312"/>
      <c r="F246" s="282" t="str">
        <f t="shared" si="12"/>
        <v>否</v>
      </c>
      <c r="G246" s="264" t="str">
        <f t="shared" si="13"/>
        <v>项</v>
      </c>
    </row>
    <row r="247" ht="38.1" customHeight="1" spans="1:7">
      <c r="A247" s="296" t="s">
        <v>1748</v>
      </c>
      <c r="B247" s="279" t="s">
        <v>1749</v>
      </c>
      <c r="C247" s="308">
        <f>SUM(C248,C261)</f>
        <v>1513</v>
      </c>
      <c r="D247" s="308">
        <f>SUM(D248,D261)</f>
        <v>1383</v>
      </c>
      <c r="E247" s="309">
        <f t="shared" si="18"/>
        <v>-0.086</v>
      </c>
      <c r="F247" s="282" t="str">
        <f t="shared" si="12"/>
        <v>是</v>
      </c>
      <c r="G247" s="264" t="str">
        <f t="shared" si="13"/>
        <v>类</v>
      </c>
    </row>
    <row r="248" ht="38.1" customHeight="1" spans="1:7">
      <c r="A248" s="297" t="s">
        <v>1750</v>
      </c>
      <c r="B248" s="336" t="s">
        <v>1751</v>
      </c>
      <c r="C248" s="314">
        <f>SUM(C249:C260)</f>
        <v>1513</v>
      </c>
      <c r="D248" s="314">
        <f>SUM(D249:D260)</f>
        <v>1383</v>
      </c>
      <c r="E248" s="312">
        <f t="shared" si="18"/>
        <v>-0.086</v>
      </c>
      <c r="F248" s="282" t="str">
        <f t="shared" si="12"/>
        <v>是</v>
      </c>
      <c r="G248" s="264" t="str">
        <f t="shared" si="13"/>
        <v>款</v>
      </c>
    </row>
    <row r="249" ht="36" customHeight="1" spans="1:7">
      <c r="A249" s="297" t="s">
        <v>1752</v>
      </c>
      <c r="B249" s="285" t="s">
        <v>1753</v>
      </c>
      <c r="C249" s="286">
        <v>1513</v>
      </c>
      <c r="D249" s="352">
        <v>383</v>
      </c>
      <c r="E249" s="312">
        <f t="shared" si="18"/>
        <v>-0.747</v>
      </c>
      <c r="F249" s="282" t="str">
        <f t="shared" si="12"/>
        <v>是</v>
      </c>
      <c r="G249" s="264" t="str">
        <f t="shared" si="13"/>
        <v>项</v>
      </c>
    </row>
    <row r="250" ht="36" customHeight="1" spans="1:7">
      <c r="A250" s="297" t="s">
        <v>1754</v>
      </c>
      <c r="B250" s="285" t="s">
        <v>1755</v>
      </c>
      <c r="C250" s="286">
        <v>0</v>
      </c>
      <c r="D250" s="352">
        <v>0</v>
      </c>
      <c r="E250" s="312"/>
      <c r="F250" s="282" t="str">
        <f t="shared" si="12"/>
        <v>否</v>
      </c>
      <c r="G250" s="264" t="str">
        <f t="shared" si="13"/>
        <v>项</v>
      </c>
    </row>
    <row r="251" ht="36" customHeight="1" spans="1:7">
      <c r="A251" s="297" t="s">
        <v>1756</v>
      </c>
      <c r="B251" s="285" t="s">
        <v>1757</v>
      </c>
      <c r="C251" s="286">
        <v>0</v>
      </c>
      <c r="D251" s="352">
        <v>0</v>
      </c>
      <c r="E251" s="312"/>
      <c r="F251" s="282" t="str">
        <f t="shared" si="12"/>
        <v>否</v>
      </c>
      <c r="G251" s="264" t="str">
        <f t="shared" si="13"/>
        <v>项</v>
      </c>
    </row>
    <row r="252" ht="36" customHeight="1" spans="1:7">
      <c r="A252" s="297" t="s">
        <v>1758</v>
      </c>
      <c r="B252" s="285" t="s">
        <v>1759</v>
      </c>
      <c r="C252" s="286">
        <v>0</v>
      </c>
      <c r="D252" s="352">
        <v>0</v>
      </c>
      <c r="E252" s="312"/>
      <c r="F252" s="282" t="str">
        <f t="shared" si="12"/>
        <v>否</v>
      </c>
      <c r="G252" s="264" t="str">
        <f t="shared" si="13"/>
        <v>项</v>
      </c>
    </row>
    <row r="253" ht="36" customHeight="1" spans="1:7">
      <c r="A253" s="297" t="s">
        <v>1760</v>
      </c>
      <c r="B253" s="285" t="s">
        <v>1761</v>
      </c>
      <c r="C253" s="286">
        <v>0</v>
      </c>
      <c r="D253" s="352">
        <v>0</v>
      </c>
      <c r="E253" s="312"/>
      <c r="F253" s="282" t="str">
        <f t="shared" si="12"/>
        <v>否</v>
      </c>
      <c r="G253" s="264" t="str">
        <f t="shared" si="13"/>
        <v>项</v>
      </c>
    </row>
    <row r="254" ht="36" customHeight="1" spans="1:7">
      <c r="A254" s="297" t="s">
        <v>1762</v>
      </c>
      <c r="B254" s="285" t="s">
        <v>1763</v>
      </c>
      <c r="C254" s="286">
        <v>0</v>
      </c>
      <c r="D254" s="352">
        <v>0</v>
      </c>
      <c r="E254" s="312"/>
      <c r="F254" s="282" t="str">
        <f t="shared" si="12"/>
        <v>否</v>
      </c>
      <c r="G254" s="264" t="str">
        <f t="shared" si="13"/>
        <v>项</v>
      </c>
    </row>
    <row r="255" ht="36" customHeight="1" spans="1:7">
      <c r="A255" s="297" t="s">
        <v>1764</v>
      </c>
      <c r="B255" s="285" t="s">
        <v>1765</v>
      </c>
      <c r="C255" s="286">
        <v>0</v>
      </c>
      <c r="D255" s="352">
        <v>0</v>
      </c>
      <c r="E255" s="312"/>
      <c r="F255" s="282" t="str">
        <f t="shared" si="12"/>
        <v>否</v>
      </c>
      <c r="G255" s="264" t="str">
        <f t="shared" si="13"/>
        <v>项</v>
      </c>
    </row>
    <row r="256" ht="36" customHeight="1" spans="1:7">
      <c r="A256" s="297" t="s">
        <v>1766</v>
      </c>
      <c r="B256" s="285" t="s">
        <v>1767</v>
      </c>
      <c r="C256" s="286">
        <v>0</v>
      </c>
      <c r="D256" s="352">
        <v>0</v>
      </c>
      <c r="E256" s="312"/>
      <c r="F256" s="282" t="str">
        <f t="shared" si="12"/>
        <v>否</v>
      </c>
      <c r="G256" s="264" t="str">
        <f t="shared" si="13"/>
        <v>项</v>
      </c>
    </row>
    <row r="257" ht="36" customHeight="1" spans="1:7">
      <c r="A257" s="297" t="s">
        <v>1768</v>
      </c>
      <c r="B257" s="285" t="s">
        <v>1769</v>
      </c>
      <c r="C257" s="286">
        <v>0</v>
      </c>
      <c r="D257" s="352">
        <v>0</v>
      </c>
      <c r="E257" s="312"/>
      <c r="F257" s="282" t="str">
        <f t="shared" si="12"/>
        <v>否</v>
      </c>
      <c r="G257" s="264" t="str">
        <f t="shared" si="13"/>
        <v>项</v>
      </c>
    </row>
    <row r="258" ht="36" customHeight="1" spans="1:7">
      <c r="A258" s="297" t="s">
        <v>1770</v>
      </c>
      <c r="B258" s="285" t="s">
        <v>1771</v>
      </c>
      <c r="C258" s="286">
        <v>0</v>
      </c>
      <c r="D258" s="352">
        <v>0</v>
      </c>
      <c r="E258" s="312"/>
      <c r="F258" s="282" t="str">
        <f t="shared" si="12"/>
        <v>否</v>
      </c>
      <c r="G258" s="264" t="str">
        <f t="shared" si="13"/>
        <v>项</v>
      </c>
    </row>
    <row r="259" ht="36" customHeight="1" spans="1:7">
      <c r="A259" s="297" t="s">
        <v>1772</v>
      </c>
      <c r="B259" s="285" t="s">
        <v>1773</v>
      </c>
      <c r="C259" s="286">
        <v>0</v>
      </c>
      <c r="D259" s="352">
        <v>0</v>
      </c>
      <c r="E259" s="312"/>
      <c r="F259" s="282" t="str">
        <f t="shared" si="12"/>
        <v>否</v>
      </c>
      <c r="G259" s="264" t="str">
        <f t="shared" si="13"/>
        <v>项</v>
      </c>
    </row>
    <row r="260" ht="36" customHeight="1" spans="1:7">
      <c r="A260" s="297" t="s">
        <v>1774</v>
      </c>
      <c r="B260" s="285" t="s">
        <v>1775</v>
      </c>
      <c r="C260" s="286">
        <v>0</v>
      </c>
      <c r="D260" s="352">
        <v>1000</v>
      </c>
      <c r="E260" s="312"/>
      <c r="F260" s="282" t="str">
        <f t="shared" ref="F260:F279" si="19">IF(LEN(A260)=3,"是",IF(B260&lt;&gt;"",IF(SUM(C260:D260)&lt;&gt;0,"是","否"),"是"))</f>
        <v>是</v>
      </c>
      <c r="G260" s="264" t="str">
        <f t="shared" ref="G260:G279" si="20">IF(LEN(A260)=3,"类",IF(LEN(A260)=5,"款","项"))</f>
        <v>项</v>
      </c>
    </row>
    <row r="261" ht="36" customHeight="1" spans="1:7">
      <c r="A261" s="297" t="s">
        <v>1776</v>
      </c>
      <c r="B261" s="336" t="s">
        <v>1777</v>
      </c>
      <c r="C261" s="314">
        <f>SUM(C262:C267)</f>
        <v>0</v>
      </c>
      <c r="D261" s="314">
        <f>SUM(D262:D267)</f>
        <v>0</v>
      </c>
      <c r="E261" s="312"/>
      <c r="F261" s="282" t="str">
        <f t="shared" si="19"/>
        <v>否</v>
      </c>
      <c r="G261" s="264" t="str">
        <f t="shared" si="20"/>
        <v>款</v>
      </c>
    </row>
    <row r="262" ht="36" customHeight="1" spans="1:7">
      <c r="A262" s="297" t="s">
        <v>1778</v>
      </c>
      <c r="B262" s="285" t="s">
        <v>1002</v>
      </c>
      <c r="C262" s="286"/>
      <c r="D262" s="352">
        <v>0</v>
      </c>
      <c r="E262" s="312"/>
      <c r="F262" s="282" t="str">
        <f t="shared" si="19"/>
        <v>否</v>
      </c>
      <c r="G262" s="264" t="str">
        <f t="shared" si="20"/>
        <v>项</v>
      </c>
    </row>
    <row r="263" ht="36" customHeight="1" spans="1:7">
      <c r="A263" s="297" t="s">
        <v>1779</v>
      </c>
      <c r="B263" s="285" t="s">
        <v>1042</v>
      </c>
      <c r="C263" s="286"/>
      <c r="D263" s="352">
        <v>0</v>
      </c>
      <c r="E263" s="312"/>
      <c r="F263" s="282" t="str">
        <f t="shared" si="19"/>
        <v>否</v>
      </c>
      <c r="G263" s="264" t="str">
        <f t="shared" si="20"/>
        <v>项</v>
      </c>
    </row>
    <row r="264" ht="36" customHeight="1" spans="1:7">
      <c r="A264" s="297" t="s">
        <v>1780</v>
      </c>
      <c r="B264" s="285" t="s">
        <v>1781</v>
      </c>
      <c r="C264" s="286"/>
      <c r="D264" s="352">
        <v>0</v>
      </c>
      <c r="E264" s="312"/>
      <c r="F264" s="282" t="str">
        <f t="shared" si="19"/>
        <v>否</v>
      </c>
      <c r="G264" s="264" t="str">
        <f t="shared" si="20"/>
        <v>项</v>
      </c>
    </row>
    <row r="265" ht="36" customHeight="1" spans="1:7">
      <c r="A265" s="297" t="s">
        <v>1782</v>
      </c>
      <c r="B265" s="285" t="s">
        <v>1783</v>
      </c>
      <c r="C265" s="286"/>
      <c r="D265" s="352">
        <v>0</v>
      </c>
      <c r="E265" s="312"/>
      <c r="F265" s="282" t="str">
        <f t="shared" si="19"/>
        <v>否</v>
      </c>
      <c r="G265" s="264" t="str">
        <f t="shared" si="20"/>
        <v>项</v>
      </c>
    </row>
    <row r="266" ht="36" customHeight="1" spans="1:7">
      <c r="A266" s="297" t="s">
        <v>1784</v>
      </c>
      <c r="B266" s="285" t="s">
        <v>1785</v>
      </c>
      <c r="C266" s="286"/>
      <c r="D266" s="352">
        <v>0</v>
      </c>
      <c r="E266" s="312"/>
      <c r="F266" s="282" t="str">
        <f t="shared" si="19"/>
        <v>否</v>
      </c>
      <c r="G266" s="264" t="str">
        <f t="shared" si="20"/>
        <v>项</v>
      </c>
    </row>
    <row r="267" ht="36" customHeight="1" spans="1:7">
      <c r="A267" s="297" t="s">
        <v>1786</v>
      </c>
      <c r="B267" s="285" t="s">
        <v>1787</v>
      </c>
      <c r="C267" s="286"/>
      <c r="D267" s="352">
        <v>0</v>
      </c>
      <c r="E267" s="312"/>
      <c r="F267" s="282" t="str">
        <f t="shared" si="19"/>
        <v>否</v>
      </c>
      <c r="G267" s="264" t="str">
        <f t="shared" si="20"/>
        <v>项</v>
      </c>
    </row>
    <row r="268" ht="38.1" customHeight="1" spans="1:7">
      <c r="A268" s="278"/>
      <c r="B268" s="279"/>
      <c r="C268" s="314"/>
      <c r="D268" s="314"/>
      <c r="E268" s="312"/>
      <c r="F268" s="282" t="str">
        <f t="shared" si="19"/>
        <v>是</v>
      </c>
      <c r="G268" s="264" t="str">
        <f t="shared" si="20"/>
        <v>项</v>
      </c>
    </row>
    <row r="269" ht="38.1" customHeight="1" spans="1:7">
      <c r="A269" s="304"/>
      <c r="B269" s="338" t="s">
        <v>1788</v>
      </c>
      <c r="C269" s="308">
        <f>SUM(C4,C20,C32,C43,C101,C136,C180,C184,C212,C230,C247)</f>
        <v>105062</v>
      </c>
      <c r="D269" s="308">
        <f>SUM(D4,D20,D32,D43,D101,D136,D180,D184,D212,D230,D247)</f>
        <v>88276</v>
      </c>
      <c r="E269" s="309">
        <f t="shared" ref="E269:E272" si="21">(D269-C269)/C269</f>
        <v>-0.16</v>
      </c>
      <c r="F269" s="282" t="str">
        <f t="shared" si="19"/>
        <v>是</v>
      </c>
      <c r="G269" s="264" t="str">
        <f t="shared" si="20"/>
        <v>项</v>
      </c>
    </row>
    <row r="270" ht="38.1" customHeight="1" spans="1:7">
      <c r="A270" s="306" t="s">
        <v>1789</v>
      </c>
      <c r="B270" s="307" t="s">
        <v>147</v>
      </c>
      <c r="C270" s="308">
        <f>SUM(C271,C273,C275)</f>
        <v>15111</v>
      </c>
      <c r="D270" s="308">
        <f>SUM(D271,D273,D275)</f>
        <v>54121</v>
      </c>
      <c r="E270" s="309">
        <f t="shared" si="21"/>
        <v>2.582</v>
      </c>
      <c r="F270" s="282" t="str">
        <f t="shared" si="19"/>
        <v>是</v>
      </c>
      <c r="G270" s="264" t="str">
        <f t="shared" si="20"/>
        <v>类</v>
      </c>
    </row>
    <row r="271" ht="36" customHeight="1" spans="1:7">
      <c r="A271" s="310" t="s">
        <v>1790</v>
      </c>
      <c r="B271" s="311" t="s">
        <v>148</v>
      </c>
      <c r="C271" s="288">
        <f>C272</f>
        <v>1012</v>
      </c>
      <c r="D271" s="288">
        <f>D272</f>
        <v>3821</v>
      </c>
      <c r="E271" s="309">
        <f t="shared" si="21"/>
        <v>2.776</v>
      </c>
      <c r="F271" s="282" t="str">
        <f t="shared" si="19"/>
        <v>是</v>
      </c>
      <c r="G271" s="264" t="str">
        <f t="shared" si="20"/>
        <v>款</v>
      </c>
    </row>
    <row r="272" ht="36" customHeight="1" spans="1:7">
      <c r="A272" s="310" t="s">
        <v>1791</v>
      </c>
      <c r="B272" s="285" t="s">
        <v>1792</v>
      </c>
      <c r="C272" s="286">
        <v>1012</v>
      </c>
      <c r="D272" s="286">
        <v>3821</v>
      </c>
      <c r="E272" s="312">
        <f t="shared" si="21"/>
        <v>2.776</v>
      </c>
      <c r="F272" s="282" t="str">
        <f t="shared" si="19"/>
        <v>是</v>
      </c>
      <c r="G272" s="264" t="str">
        <f t="shared" si="20"/>
        <v>项</v>
      </c>
    </row>
    <row r="273" ht="38.1" customHeight="1" spans="1:7">
      <c r="A273" s="313" t="s">
        <v>1793</v>
      </c>
      <c r="B273" s="311" t="s">
        <v>151</v>
      </c>
      <c r="C273" s="314">
        <f>C274</f>
        <v>0</v>
      </c>
      <c r="D273" s="314">
        <f>D274</f>
        <v>50300</v>
      </c>
      <c r="E273" s="312"/>
      <c r="F273" s="282" t="str">
        <f t="shared" si="19"/>
        <v>是</v>
      </c>
      <c r="G273" s="264" t="str">
        <f t="shared" si="20"/>
        <v>款</v>
      </c>
    </row>
    <row r="274" ht="36" customHeight="1" spans="1:7">
      <c r="A274" s="313" t="s">
        <v>1794</v>
      </c>
      <c r="B274" s="285" t="s">
        <v>1795</v>
      </c>
      <c r="C274" s="314"/>
      <c r="D274" s="314">
        <v>50300</v>
      </c>
      <c r="E274" s="312"/>
      <c r="F274" s="282" t="str">
        <f t="shared" si="19"/>
        <v>是</v>
      </c>
      <c r="G274" s="264" t="str">
        <f t="shared" si="20"/>
        <v>项</v>
      </c>
    </row>
    <row r="275" ht="38.1" customHeight="1" spans="1:7">
      <c r="A275" s="310" t="s">
        <v>1796</v>
      </c>
      <c r="B275" s="311" t="s">
        <v>1797</v>
      </c>
      <c r="C275" s="314">
        <v>14099</v>
      </c>
      <c r="D275" s="314"/>
      <c r="E275" s="312">
        <f t="shared" ref="E275:E279" si="22">(D275-C275)/C275</f>
        <v>-1</v>
      </c>
      <c r="F275" s="282" t="str">
        <f t="shared" si="19"/>
        <v>是</v>
      </c>
      <c r="G275" s="264" t="str">
        <f t="shared" si="20"/>
        <v>款</v>
      </c>
    </row>
    <row r="276" ht="38.1" customHeight="1" spans="1:7">
      <c r="A276" s="310" t="s">
        <v>1798</v>
      </c>
      <c r="B276" s="316" t="s">
        <v>1799</v>
      </c>
      <c r="C276" s="240">
        <f>SUM(C277:C278)</f>
        <v>56270</v>
      </c>
      <c r="D276" s="240">
        <f>SUM(D277:D278)</f>
        <v>59380</v>
      </c>
      <c r="E276" s="309">
        <f t="shared" si="22"/>
        <v>0.055</v>
      </c>
      <c r="F276" s="282" t="str">
        <f t="shared" si="19"/>
        <v>是</v>
      </c>
      <c r="G276" s="264" t="str">
        <f t="shared" si="20"/>
        <v>类</v>
      </c>
    </row>
    <row r="277" ht="38.1" customHeight="1" spans="1:7">
      <c r="A277" s="310"/>
      <c r="B277" s="311" t="s">
        <v>156</v>
      </c>
      <c r="C277" s="314">
        <v>6370</v>
      </c>
      <c r="D277" s="314">
        <v>4030</v>
      </c>
      <c r="E277" s="312">
        <f t="shared" si="22"/>
        <v>-0.367</v>
      </c>
      <c r="F277" s="282" t="str">
        <f t="shared" si="19"/>
        <v>是</v>
      </c>
      <c r="G277" s="264" t="str">
        <f t="shared" si="20"/>
        <v>项</v>
      </c>
    </row>
    <row r="278" ht="38.1" customHeight="1" spans="1:7">
      <c r="A278" s="310"/>
      <c r="B278" s="311" t="s">
        <v>157</v>
      </c>
      <c r="C278" s="314">
        <v>49900</v>
      </c>
      <c r="D278" s="314">
        <v>55350</v>
      </c>
      <c r="E278" s="312">
        <f t="shared" si="22"/>
        <v>0.109</v>
      </c>
      <c r="F278" s="282" t="str">
        <f t="shared" si="19"/>
        <v>是</v>
      </c>
      <c r="G278" s="264" t="str">
        <f t="shared" si="20"/>
        <v>项</v>
      </c>
    </row>
    <row r="279" ht="38.1" customHeight="1" spans="1:7">
      <c r="A279" s="357"/>
      <c r="B279" s="321" t="s">
        <v>161</v>
      </c>
      <c r="C279" s="240">
        <f>SUM(C269:C270,C276)</f>
        <v>176443</v>
      </c>
      <c r="D279" s="240">
        <f>SUM(D269:D270,D276)</f>
        <v>201777</v>
      </c>
      <c r="E279" s="309">
        <f t="shared" si="22"/>
        <v>0.144</v>
      </c>
      <c r="F279" s="282" t="str">
        <f t="shared" si="19"/>
        <v>是</v>
      </c>
      <c r="G279" s="264" t="str">
        <f t="shared" si="20"/>
        <v>项</v>
      </c>
    </row>
    <row r="280" ht="27" customHeight="1" spans="2:5">
      <c r="B280" s="358" t="s">
        <v>1800</v>
      </c>
      <c r="C280" s="359"/>
      <c r="D280" s="359"/>
      <c r="E280" s="359"/>
    </row>
  </sheetData>
  <autoFilter xmlns:etc="http://www.wps.cn/officeDocument/2017/etCustomData" ref="A3:G280" etc:filterBottomFollowUsedRange="0">
    <extLst/>
  </autoFilter>
  <mergeCells count="2">
    <mergeCell ref="B1:E1"/>
    <mergeCell ref="B280:E280"/>
  </mergeCells>
  <conditionalFormatting sqref="B276">
    <cfRule type="expression" dxfId="1" priority="2" stopIfTrue="1">
      <formula>"len($A:$A)=3"</formula>
    </cfRule>
  </conditionalFormatting>
  <conditionalFormatting sqref="C276:D276">
    <cfRule type="expression" dxfId="1" priority="1" stopIfTrue="1">
      <formula>"len($A:$A)=3"</formula>
    </cfRule>
  </conditionalFormatting>
  <printOptions horizontalCentered="1"/>
  <pageMargins left="0.471527777777778" right="0.393055555555556" top="0.747916666666667" bottom="0.747916666666667" header="0.313888888888889" footer="0.313888888888889"/>
  <pageSetup paperSize="9" scale="75" orientation="portrait"/>
  <headerFooter alignWithMargins="0">
    <oddFooter>&amp;C&amp;16- &amp;P -</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dimension ref="A1:F49"/>
  <sheetViews>
    <sheetView showGridLines="0" showZeros="0" view="pageBreakPreview" zoomScale="70" zoomScaleNormal="115" workbookViewId="0">
      <pane ySplit="3" topLeftCell="A4" activePane="bottomLeft" state="frozen"/>
      <selection/>
      <selection pane="bottomLeft" activeCell="C6" sqref="C6"/>
    </sheetView>
  </sheetViews>
  <sheetFormatPr defaultColWidth="9" defaultRowHeight="14.25" outlineLevelCol="5"/>
  <cols>
    <col min="1" max="1" width="13.25" style="145" customWidth="1"/>
    <col min="2" max="2" width="50.75" style="145" customWidth="1"/>
    <col min="3" max="4" width="20.625" style="147" customWidth="1"/>
    <col min="5" max="5" width="20.625" style="327" customWidth="1"/>
    <col min="6" max="6" width="3.75" style="145" customWidth="1"/>
    <col min="7" max="16384" width="9" style="145"/>
  </cols>
  <sheetData>
    <row r="1" ht="45" customHeight="1" spans="1:6">
      <c r="A1" s="268" t="s">
        <v>1801</v>
      </c>
      <c r="B1" s="268"/>
      <c r="C1" s="268"/>
      <c r="D1" s="268"/>
      <c r="E1" s="268"/>
      <c r="F1" s="147"/>
    </row>
    <row r="2" s="324" customFormat="1" ht="20.1" customHeight="1" spans="1:6">
      <c r="A2" s="328"/>
      <c r="B2" s="329"/>
      <c r="C2" s="330"/>
      <c r="D2" s="329"/>
      <c r="E2" s="331" t="s">
        <v>1</v>
      </c>
      <c r="F2" s="328"/>
    </row>
    <row r="3" s="325" customFormat="1" ht="45" customHeight="1" spans="1:6">
      <c r="A3" s="332" t="s">
        <v>2</v>
      </c>
      <c r="B3" s="333" t="s">
        <v>3</v>
      </c>
      <c r="C3" s="124" t="s">
        <v>163</v>
      </c>
      <c r="D3" s="124" t="s">
        <v>5</v>
      </c>
      <c r="E3" s="124" t="s">
        <v>164</v>
      </c>
      <c r="F3" s="334" t="s">
        <v>7</v>
      </c>
    </row>
    <row r="4" s="326" customFormat="1" ht="36" customHeight="1" spans="1:6">
      <c r="A4" s="284" t="s">
        <v>1281</v>
      </c>
      <c r="B4" s="279" t="s">
        <v>1282</v>
      </c>
      <c r="C4" s="308"/>
      <c r="D4" s="308"/>
      <c r="E4" s="309"/>
      <c r="F4" s="335" t="str">
        <f t="shared" ref="F4:F48" si="0">IF(LEN(A4)=7,"是",IF(B4&lt;&gt;"",IF(SUM(C4:D4)&lt;&gt;0,"是","否"),"是"))</f>
        <v>是</v>
      </c>
    </row>
    <row r="5" s="147" customFormat="1" ht="36" customHeight="1" spans="1:6">
      <c r="A5" s="284" t="s">
        <v>1283</v>
      </c>
      <c r="B5" s="279" t="s">
        <v>1284</v>
      </c>
      <c r="C5" s="308"/>
      <c r="D5" s="308"/>
      <c r="E5" s="309"/>
      <c r="F5" s="335" t="str">
        <f t="shared" si="0"/>
        <v>是</v>
      </c>
    </row>
    <row r="6" s="147" customFormat="1" ht="36" customHeight="1" spans="1:6">
      <c r="A6" s="284" t="s">
        <v>1285</v>
      </c>
      <c r="B6" s="279" t="s">
        <v>1286</v>
      </c>
      <c r="C6" s="308"/>
      <c r="D6" s="308"/>
      <c r="E6" s="309"/>
      <c r="F6" s="335" t="str">
        <f t="shared" si="0"/>
        <v>是</v>
      </c>
    </row>
    <row r="7" s="147" customFormat="1" ht="36" customHeight="1" spans="1:6">
      <c r="A7" s="284" t="s">
        <v>1287</v>
      </c>
      <c r="B7" s="279" t="s">
        <v>1288</v>
      </c>
      <c r="C7" s="308"/>
      <c r="D7" s="308"/>
      <c r="E7" s="309"/>
      <c r="F7" s="335" t="str">
        <f t="shared" si="0"/>
        <v>是</v>
      </c>
    </row>
    <row r="8" s="147" customFormat="1" ht="36" customHeight="1" spans="1:6">
      <c r="A8" s="284" t="s">
        <v>1289</v>
      </c>
      <c r="B8" s="279" t="s">
        <v>1290</v>
      </c>
      <c r="C8" s="308"/>
      <c r="D8" s="308"/>
      <c r="E8" s="309"/>
      <c r="F8" s="335" t="str">
        <f t="shared" si="0"/>
        <v>是</v>
      </c>
    </row>
    <row r="9" s="147" customFormat="1" ht="36" customHeight="1" spans="1:6">
      <c r="A9" s="284" t="s">
        <v>1291</v>
      </c>
      <c r="B9" s="279" t="s">
        <v>1292</v>
      </c>
      <c r="C9" s="308">
        <f>SUM(C10:C14)</f>
        <v>263474</v>
      </c>
      <c r="D9" s="308">
        <f>SUM(D10:D14)</f>
        <v>121290</v>
      </c>
      <c r="E9" s="309">
        <f t="shared" ref="E9:E12" si="1">(D9-C9)/C9</f>
        <v>-0.54</v>
      </c>
      <c r="F9" s="335" t="str">
        <f t="shared" si="0"/>
        <v>是</v>
      </c>
    </row>
    <row r="10" ht="36" customHeight="1" spans="1:6">
      <c r="A10" s="284" t="s">
        <v>1293</v>
      </c>
      <c r="B10" s="336" t="s">
        <v>1294</v>
      </c>
      <c r="C10" s="286">
        <v>262860</v>
      </c>
      <c r="D10" s="286">
        <v>120640</v>
      </c>
      <c r="E10" s="312">
        <f t="shared" si="1"/>
        <v>-0.541</v>
      </c>
      <c r="F10" s="335" t="str">
        <f t="shared" si="0"/>
        <v>是</v>
      </c>
    </row>
    <row r="11" ht="36" customHeight="1" spans="1:6">
      <c r="A11" s="284" t="s">
        <v>1295</v>
      </c>
      <c r="B11" s="336" t="s">
        <v>1296</v>
      </c>
      <c r="C11" s="286">
        <v>0</v>
      </c>
      <c r="D11" s="286">
        <v>186</v>
      </c>
      <c r="E11" s="312"/>
      <c r="F11" s="335" t="str">
        <f t="shared" si="0"/>
        <v>是</v>
      </c>
    </row>
    <row r="12" ht="36" customHeight="1" spans="1:6">
      <c r="A12" s="284" t="s">
        <v>1297</v>
      </c>
      <c r="B12" s="336" t="s">
        <v>1298</v>
      </c>
      <c r="C12" s="286">
        <v>614</v>
      </c>
      <c r="D12" s="286">
        <v>464</v>
      </c>
      <c r="E12" s="312">
        <f t="shared" si="1"/>
        <v>-0.244</v>
      </c>
      <c r="F12" s="335" t="str">
        <f t="shared" si="0"/>
        <v>是</v>
      </c>
    </row>
    <row r="13" ht="36" customHeight="1" spans="1:6">
      <c r="A13" s="284" t="s">
        <v>1299</v>
      </c>
      <c r="B13" s="336" t="s">
        <v>1300</v>
      </c>
      <c r="C13" s="286">
        <v>0</v>
      </c>
      <c r="D13" s="286">
        <v>0</v>
      </c>
      <c r="E13" s="312"/>
      <c r="F13" s="335" t="str">
        <f t="shared" si="0"/>
        <v>否</v>
      </c>
    </row>
    <row r="14" ht="36" customHeight="1" spans="1:6">
      <c r="A14" s="284" t="s">
        <v>1301</v>
      </c>
      <c r="B14" s="336" t="s">
        <v>1302</v>
      </c>
      <c r="C14" s="286">
        <v>0</v>
      </c>
      <c r="D14" s="286">
        <v>0</v>
      </c>
      <c r="E14" s="312"/>
      <c r="F14" s="335" t="str">
        <f t="shared" si="0"/>
        <v>否</v>
      </c>
    </row>
    <row r="15" s="147" customFormat="1" ht="36" customHeight="1" spans="1:6">
      <c r="A15" s="337" t="s">
        <v>1303</v>
      </c>
      <c r="B15" s="173" t="s">
        <v>1304</v>
      </c>
      <c r="C15" s="308"/>
      <c r="D15" s="308"/>
      <c r="E15" s="309"/>
      <c r="F15" s="335" t="str">
        <f t="shared" si="0"/>
        <v>是</v>
      </c>
    </row>
    <row r="16" s="147" customFormat="1" ht="36" customHeight="1" spans="1:6">
      <c r="A16" s="337" t="s">
        <v>1305</v>
      </c>
      <c r="B16" s="173" t="s">
        <v>1306</v>
      </c>
      <c r="C16" s="308">
        <f>SUM(C17:C18)</f>
        <v>0</v>
      </c>
      <c r="D16" s="308">
        <f>SUM(D17:D18)</f>
        <v>0</v>
      </c>
      <c r="E16" s="309"/>
      <c r="F16" s="335" t="str">
        <f t="shared" si="0"/>
        <v>是</v>
      </c>
    </row>
    <row r="17" s="147" customFormat="1" ht="36" customHeight="1" spans="1:6">
      <c r="A17" s="337" t="s">
        <v>1307</v>
      </c>
      <c r="B17" s="336" t="s">
        <v>1308</v>
      </c>
      <c r="C17" s="314"/>
      <c r="D17" s="314"/>
      <c r="E17" s="312"/>
      <c r="F17" s="335" t="str">
        <f t="shared" si="0"/>
        <v>否</v>
      </c>
    </row>
    <row r="18" s="147" customFormat="1" ht="36" customHeight="1" spans="1:6">
      <c r="A18" s="337" t="s">
        <v>1309</v>
      </c>
      <c r="B18" s="336" t="s">
        <v>1310</v>
      </c>
      <c r="C18" s="314"/>
      <c r="D18" s="314"/>
      <c r="E18" s="312"/>
      <c r="F18" s="335" t="str">
        <f t="shared" si="0"/>
        <v>否</v>
      </c>
    </row>
    <row r="19" s="147" customFormat="1" ht="36" customHeight="1" spans="1:6">
      <c r="A19" s="337" t="s">
        <v>1311</v>
      </c>
      <c r="B19" s="173" t="s">
        <v>1312</v>
      </c>
      <c r="C19" s="308"/>
      <c r="D19" s="308"/>
      <c r="E19" s="309"/>
      <c r="F19" s="335" t="str">
        <f t="shared" si="0"/>
        <v>是</v>
      </c>
    </row>
    <row r="20" s="147" customFormat="1" ht="36" customHeight="1" spans="1:6">
      <c r="A20" s="337" t="s">
        <v>1313</v>
      </c>
      <c r="B20" s="173" t="s">
        <v>1314</v>
      </c>
      <c r="C20" s="308"/>
      <c r="D20" s="308"/>
      <c r="E20" s="309"/>
      <c r="F20" s="335" t="str">
        <f t="shared" si="0"/>
        <v>是</v>
      </c>
    </row>
    <row r="21" s="147" customFormat="1" ht="36" customHeight="1" spans="1:6">
      <c r="A21" s="337" t="s">
        <v>1315</v>
      </c>
      <c r="B21" s="173" t="s">
        <v>1316</v>
      </c>
      <c r="C21" s="308"/>
      <c r="D21" s="308"/>
      <c r="E21" s="309"/>
      <c r="F21" s="335" t="str">
        <f t="shared" si="0"/>
        <v>是</v>
      </c>
    </row>
    <row r="22" s="147" customFormat="1" ht="36" customHeight="1" spans="1:6">
      <c r="A22" s="284" t="s">
        <v>1317</v>
      </c>
      <c r="B22" s="279" t="s">
        <v>1318</v>
      </c>
      <c r="C22" s="308"/>
      <c r="D22" s="308"/>
      <c r="E22" s="309"/>
      <c r="F22" s="335" t="str">
        <f t="shared" si="0"/>
        <v>是</v>
      </c>
    </row>
    <row r="23" s="147" customFormat="1" ht="36" customHeight="1" spans="1:6">
      <c r="A23" s="284" t="s">
        <v>1319</v>
      </c>
      <c r="B23" s="279" t="s">
        <v>1320</v>
      </c>
      <c r="C23" s="286">
        <v>1097</v>
      </c>
      <c r="D23" s="286">
        <v>1300</v>
      </c>
      <c r="E23" s="309">
        <f t="shared" ref="E23:E30" si="2">(D23-C23)/C23</f>
        <v>0.185</v>
      </c>
      <c r="F23" s="335" t="str">
        <f t="shared" si="0"/>
        <v>是</v>
      </c>
    </row>
    <row r="24" s="147" customFormat="1" ht="36" customHeight="1" spans="1:6">
      <c r="A24" s="284" t="s">
        <v>1321</v>
      </c>
      <c r="B24" s="279" t="s">
        <v>1322</v>
      </c>
      <c r="C24" s="308"/>
      <c r="D24" s="308"/>
      <c r="E24" s="309"/>
      <c r="F24" s="335" t="str">
        <f t="shared" si="0"/>
        <v>是</v>
      </c>
    </row>
    <row r="25" s="147" customFormat="1" ht="36" customHeight="1" spans="1:6">
      <c r="A25" s="284" t="s">
        <v>1323</v>
      </c>
      <c r="B25" s="279" t="s">
        <v>1324</v>
      </c>
      <c r="C25" s="308"/>
      <c r="D25" s="308"/>
      <c r="E25" s="309"/>
      <c r="F25" s="335" t="str">
        <f t="shared" si="0"/>
        <v>是</v>
      </c>
    </row>
    <row r="26" s="147" customFormat="1" ht="36" customHeight="1" spans="1:6">
      <c r="A26" s="284" t="s">
        <v>1325</v>
      </c>
      <c r="B26" s="279" t="s">
        <v>1326</v>
      </c>
      <c r="C26" s="286">
        <v>4680</v>
      </c>
      <c r="D26" s="286">
        <v>6457</v>
      </c>
      <c r="E26" s="309">
        <f t="shared" si="2"/>
        <v>0.38</v>
      </c>
      <c r="F26" s="335" t="str">
        <f t="shared" si="0"/>
        <v>是</v>
      </c>
    </row>
    <row r="27" s="147" customFormat="1" ht="36" customHeight="1" spans="1:6">
      <c r="A27" s="284"/>
      <c r="B27" s="302"/>
      <c r="C27" s="314"/>
      <c r="D27" s="314"/>
      <c r="E27" s="309"/>
      <c r="F27" s="335" t="str">
        <f t="shared" si="0"/>
        <v>是</v>
      </c>
    </row>
    <row r="28" s="147" customFormat="1" ht="36" customHeight="1" spans="1:6">
      <c r="A28" s="304"/>
      <c r="B28" s="338" t="s">
        <v>1802</v>
      </c>
      <c r="C28" s="308">
        <f>SUM(C4,C5,C6,C7,C8,C9,C15,C16,C19,C20,C21,C22,C23,C24,C25,C26)</f>
        <v>269251</v>
      </c>
      <c r="D28" s="308">
        <f>SUM(D4,D5,D6,D7,D8,D9,D15,D16,D19,D20,D21,D22,D23,D24,D25,D26)</f>
        <v>129047</v>
      </c>
      <c r="E28" s="309">
        <f t="shared" si="2"/>
        <v>-0.521</v>
      </c>
      <c r="F28" s="335" t="str">
        <f t="shared" si="0"/>
        <v>是</v>
      </c>
    </row>
    <row r="29" s="147" customFormat="1" ht="36" customHeight="1" spans="1:6">
      <c r="A29" s="339">
        <v>110</v>
      </c>
      <c r="B29" s="340" t="s">
        <v>34</v>
      </c>
      <c r="C29" s="108">
        <f>SUM(C30,C40,C42:C43,C45)</f>
        <v>67201</v>
      </c>
      <c r="D29" s="108">
        <f>SUM(D30,D40,D42:D43,D45)</f>
        <v>72730</v>
      </c>
      <c r="E29" s="179">
        <f t="shared" si="2"/>
        <v>0.082</v>
      </c>
      <c r="F29" s="335" t="str">
        <f t="shared" si="0"/>
        <v>是</v>
      </c>
    </row>
    <row r="30" s="147" customFormat="1" ht="36" customHeight="1" spans="1:6">
      <c r="A30" s="341">
        <v>11004</v>
      </c>
      <c r="B30" s="342" t="s">
        <v>1803</v>
      </c>
      <c r="C30" s="112">
        <f>SUM(C31:C39)</f>
        <v>2862</v>
      </c>
      <c r="D30" s="112">
        <f>SUM(D31:D39)</f>
        <v>3281</v>
      </c>
      <c r="E30" s="178">
        <f t="shared" si="2"/>
        <v>0.146</v>
      </c>
      <c r="F30" s="335" t="str">
        <f t="shared" si="0"/>
        <v>是</v>
      </c>
    </row>
    <row r="31" ht="36" customHeight="1" spans="1:6">
      <c r="A31" s="343">
        <v>1100404</v>
      </c>
      <c r="B31" s="344" t="s">
        <v>93</v>
      </c>
      <c r="C31" s="286">
        <v>0</v>
      </c>
      <c r="D31" s="286">
        <v>0</v>
      </c>
      <c r="E31" s="178"/>
      <c r="F31" s="335" t="str">
        <f t="shared" si="0"/>
        <v>是</v>
      </c>
    </row>
    <row r="32" ht="36" customHeight="1" spans="1:6">
      <c r="A32" s="343">
        <v>1100405</v>
      </c>
      <c r="B32" s="344" t="s">
        <v>94</v>
      </c>
      <c r="C32" s="286">
        <v>39</v>
      </c>
      <c r="D32" s="286">
        <v>26</v>
      </c>
      <c r="E32" s="178">
        <f t="shared" ref="E32:E36" si="3">(D32-C32)/C32</f>
        <v>-0.333</v>
      </c>
      <c r="F32" s="335" t="str">
        <f t="shared" si="0"/>
        <v>是</v>
      </c>
    </row>
    <row r="33" ht="36" customHeight="1" spans="1:6">
      <c r="A33" s="343">
        <v>1100406</v>
      </c>
      <c r="B33" s="344" t="s">
        <v>95</v>
      </c>
      <c r="C33" s="286">
        <v>1318</v>
      </c>
      <c r="D33" s="286">
        <v>669</v>
      </c>
      <c r="E33" s="178">
        <f t="shared" si="3"/>
        <v>-0.492</v>
      </c>
      <c r="F33" s="335" t="str">
        <f t="shared" si="0"/>
        <v>是</v>
      </c>
    </row>
    <row r="34" ht="36" customHeight="1" spans="1:6">
      <c r="A34" s="343">
        <v>1100407</v>
      </c>
      <c r="B34" s="344" t="s">
        <v>97</v>
      </c>
      <c r="C34" s="286">
        <v>0</v>
      </c>
      <c r="D34" s="286">
        <v>0</v>
      </c>
      <c r="E34" s="178"/>
      <c r="F34" s="335" t="str">
        <f t="shared" si="0"/>
        <v>是</v>
      </c>
    </row>
    <row r="35" ht="36" customHeight="1" spans="1:6">
      <c r="A35" s="343">
        <v>1100408</v>
      </c>
      <c r="B35" s="344" t="s">
        <v>98</v>
      </c>
      <c r="C35" s="286">
        <v>0</v>
      </c>
      <c r="D35" s="286">
        <v>788</v>
      </c>
      <c r="E35" s="178"/>
      <c r="F35" s="335" t="str">
        <f t="shared" si="0"/>
        <v>是</v>
      </c>
    </row>
    <row r="36" ht="36" customHeight="1" spans="1:6">
      <c r="A36" s="343">
        <v>1100409</v>
      </c>
      <c r="B36" s="344" t="s">
        <v>99</v>
      </c>
      <c r="C36" s="286">
        <v>985</v>
      </c>
      <c r="D36" s="286">
        <v>1204</v>
      </c>
      <c r="E36" s="178">
        <f t="shared" si="3"/>
        <v>0.222</v>
      </c>
      <c r="F36" s="335" t="str">
        <f t="shared" si="0"/>
        <v>是</v>
      </c>
    </row>
    <row r="37" ht="36" customHeight="1" spans="1:6">
      <c r="A37" s="343">
        <v>1100410</v>
      </c>
      <c r="B37" s="344" t="s">
        <v>100</v>
      </c>
      <c r="C37" s="286">
        <v>0</v>
      </c>
      <c r="D37" s="286">
        <v>0</v>
      </c>
      <c r="E37" s="178"/>
      <c r="F37" s="335" t="str">
        <f t="shared" si="0"/>
        <v>是</v>
      </c>
    </row>
    <row r="38" ht="36" customHeight="1" spans="1:6">
      <c r="A38" s="343">
        <v>1100411</v>
      </c>
      <c r="B38" s="344" t="s">
        <v>101</v>
      </c>
      <c r="C38" s="286">
        <v>0</v>
      </c>
      <c r="D38" s="286">
        <v>0</v>
      </c>
      <c r="E38" s="178"/>
      <c r="F38" s="335" t="str">
        <f t="shared" si="0"/>
        <v>是</v>
      </c>
    </row>
    <row r="39" ht="36" customHeight="1" spans="1:6">
      <c r="A39" s="343">
        <v>1100499</v>
      </c>
      <c r="B39" s="344" t="s">
        <v>32</v>
      </c>
      <c r="C39" s="286">
        <v>520</v>
      </c>
      <c r="D39" s="286">
        <v>594</v>
      </c>
      <c r="E39" s="178">
        <f>(D39-C39)/C39</f>
        <v>0.142</v>
      </c>
      <c r="F39" s="335" t="str">
        <f t="shared" si="0"/>
        <v>是</v>
      </c>
    </row>
    <row r="40" s="147" customFormat="1" ht="36" customHeight="1" spans="1:6">
      <c r="A40" s="341">
        <v>11006</v>
      </c>
      <c r="B40" s="342" t="s">
        <v>1329</v>
      </c>
      <c r="C40" s="112">
        <v>0</v>
      </c>
      <c r="D40" s="112">
        <v>0</v>
      </c>
      <c r="E40" s="178"/>
      <c r="F40" s="335" t="str">
        <f t="shared" si="0"/>
        <v>否</v>
      </c>
    </row>
    <row r="41" ht="36" customHeight="1" spans="1:6">
      <c r="A41" s="341">
        <v>1100603</v>
      </c>
      <c r="B41" s="344" t="s">
        <v>1330</v>
      </c>
      <c r="C41" s="112"/>
      <c r="D41" s="314"/>
      <c r="E41" s="178"/>
      <c r="F41" s="335" t="str">
        <f t="shared" si="0"/>
        <v>是</v>
      </c>
    </row>
    <row r="42" s="147" customFormat="1" ht="36" customHeight="1" spans="1:6">
      <c r="A42" s="341">
        <v>11008</v>
      </c>
      <c r="B42" s="342" t="s">
        <v>1331</v>
      </c>
      <c r="C42" s="286">
        <v>14439</v>
      </c>
      <c r="D42" s="314">
        <v>14099</v>
      </c>
      <c r="E42" s="178">
        <f t="shared" ref="E42:E48" si="4">(D42-C42)/C42</f>
        <v>-0.024</v>
      </c>
      <c r="F42" s="335" t="str">
        <f t="shared" si="0"/>
        <v>是</v>
      </c>
    </row>
    <row r="43" s="147" customFormat="1" ht="36" customHeight="1" spans="1:6">
      <c r="A43" s="341">
        <v>11009</v>
      </c>
      <c r="B43" s="342" t="s">
        <v>109</v>
      </c>
      <c r="C43" s="314">
        <v>0</v>
      </c>
      <c r="D43" s="314">
        <v>0</v>
      </c>
      <c r="E43" s="178"/>
      <c r="F43" s="335" t="str">
        <f t="shared" si="0"/>
        <v>否</v>
      </c>
    </row>
    <row r="44" ht="36" customHeight="1" spans="1:6">
      <c r="A44" s="341">
        <v>1100999</v>
      </c>
      <c r="B44" s="344" t="s">
        <v>1804</v>
      </c>
      <c r="C44" s="314"/>
      <c r="D44" s="314"/>
      <c r="E44" s="178"/>
      <c r="F44" s="335" t="str">
        <f t="shared" si="0"/>
        <v>是</v>
      </c>
    </row>
    <row r="45" ht="36" customHeight="1" spans="1:6">
      <c r="A45" s="343">
        <v>11011</v>
      </c>
      <c r="B45" s="345" t="s">
        <v>113</v>
      </c>
      <c r="C45" s="314">
        <f>SUM(C46:C47)</f>
        <v>49900</v>
      </c>
      <c r="D45" s="314">
        <f>SUM(D46:D47)</f>
        <v>55350</v>
      </c>
      <c r="E45" s="178">
        <f t="shared" si="4"/>
        <v>0.109</v>
      </c>
      <c r="F45" s="335" t="str">
        <f t="shared" si="0"/>
        <v>是</v>
      </c>
    </row>
    <row r="46" ht="36" customHeight="1" spans="1:6">
      <c r="A46" s="343"/>
      <c r="B46" s="345" t="s">
        <v>115</v>
      </c>
      <c r="C46" s="286">
        <v>0</v>
      </c>
      <c r="D46" s="286">
        <v>0</v>
      </c>
      <c r="E46" s="178"/>
      <c r="F46" s="335" t="str">
        <f t="shared" si="0"/>
        <v>否</v>
      </c>
    </row>
    <row r="47" ht="36" customHeight="1" spans="1:6">
      <c r="A47" s="343"/>
      <c r="B47" s="345" t="s">
        <v>116</v>
      </c>
      <c r="C47" s="286">
        <v>49900</v>
      </c>
      <c r="D47" s="286">
        <v>55350</v>
      </c>
      <c r="E47" s="178">
        <f t="shared" si="4"/>
        <v>0.109</v>
      </c>
      <c r="F47" s="335" t="str">
        <f t="shared" si="0"/>
        <v>是</v>
      </c>
    </row>
    <row r="48" s="147" customFormat="1" ht="36" customHeight="1" spans="1:6">
      <c r="A48" s="346"/>
      <c r="B48" s="347" t="s">
        <v>118</v>
      </c>
      <c r="C48" s="108">
        <f>SUM(C28:C28,C29)</f>
        <v>336452</v>
      </c>
      <c r="D48" s="108">
        <f>SUM(D28:D28,D29)</f>
        <v>201777</v>
      </c>
      <c r="E48" s="179">
        <f t="shared" si="4"/>
        <v>-0.4</v>
      </c>
      <c r="F48" s="335" t="str">
        <f t="shared" si="0"/>
        <v>是</v>
      </c>
    </row>
    <row r="49" s="147" customFormat="1" ht="29.1" customHeight="1" spans="2:5">
      <c r="B49" s="348"/>
      <c r="C49" s="348"/>
      <c r="D49" s="348"/>
      <c r="E49" s="348"/>
    </row>
  </sheetData>
  <autoFilter xmlns:etc="http://www.wps.cn/officeDocument/2017/etCustomData" ref="A3:F48" etc:filterBottomFollowUsedRange="0">
    <extLst/>
  </autoFilter>
  <mergeCells count="2">
    <mergeCell ref="A1:E1"/>
    <mergeCell ref="B49:E49"/>
  </mergeCells>
  <conditionalFormatting sqref="B29">
    <cfRule type="expression" dxfId="1" priority="14" stopIfTrue="1">
      <formula>"len($A:$A)=3"</formula>
    </cfRule>
  </conditionalFormatting>
  <conditionalFormatting sqref="B30">
    <cfRule type="expression" dxfId="1" priority="13" stopIfTrue="1">
      <formula>"len($A:$A)=3"</formula>
    </cfRule>
  </conditionalFormatting>
  <conditionalFormatting sqref="B40">
    <cfRule type="expression" dxfId="1" priority="12" stopIfTrue="1">
      <formula>"len($A:$A)=3"</formula>
    </cfRule>
  </conditionalFormatting>
  <conditionalFormatting sqref="B41">
    <cfRule type="expression" dxfId="1" priority="7" stopIfTrue="1">
      <formula>"len($A:$A)=3"</formula>
    </cfRule>
  </conditionalFormatting>
  <conditionalFormatting sqref="B44">
    <cfRule type="expression" dxfId="1" priority="4" stopIfTrue="1">
      <formula>"len($A:$A)=3"</formula>
    </cfRule>
  </conditionalFormatting>
  <conditionalFormatting sqref="B31:B39">
    <cfRule type="expression" dxfId="1" priority="10" stopIfTrue="1">
      <formula>"len($A:$A)=3"</formula>
    </cfRule>
  </conditionalFormatting>
  <conditionalFormatting sqref="B42:B43">
    <cfRule type="expression" dxfId="1" priority="11" stopIfTrue="1">
      <formula>"len($A:$A)=3"</formula>
    </cfRule>
  </conditionalFormatting>
  <conditionalFormatting sqref="B45:B47">
    <cfRule type="expression" dxfId="1" priority="1" stopIfTrue="1">
      <formula>"len($A:$A)=3"</formula>
    </cfRule>
  </conditionalFormatting>
  <conditionalFormatting sqref="C29:D30">
    <cfRule type="expression" dxfId="1" priority="15" stopIfTrue="1">
      <formula>"len($A:$A)=3"</formula>
    </cfRule>
  </conditionalFormatting>
  <printOptions horizontalCentered="1"/>
  <pageMargins left="0.471527777777778" right="0.393055555555556" top="0.747916666666667" bottom="0.747916666666667" header="0.313888888888889" footer="0.313888888888889"/>
  <pageSetup paperSize="9" scale="75" orientation="portrait"/>
  <headerFooter alignWithMargins="0">
    <oddFooter>&amp;C&amp;16- &amp;P -</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pageSetUpPr fitToPage="1"/>
  </sheetPr>
  <dimension ref="A1:G280"/>
  <sheetViews>
    <sheetView showGridLines="0" showZeros="0" view="pageBreakPreview" zoomScale="70" zoomScaleNormal="115" workbookViewId="0">
      <pane ySplit="3" topLeftCell="A210" activePane="bottomLeft" state="frozen"/>
      <selection/>
      <selection pane="bottomLeft" activeCell="B212" sqref="B212"/>
    </sheetView>
  </sheetViews>
  <sheetFormatPr defaultColWidth="9" defaultRowHeight="14.25" outlineLevelCol="6"/>
  <cols>
    <col min="1" max="1" width="10.875" style="265" customWidth="1"/>
    <col min="2" max="2" width="79.625" style="265" customWidth="1"/>
    <col min="3" max="4" width="16.375" style="264" customWidth="1"/>
    <col min="5" max="5" width="18.375" style="266" customWidth="1"/>
    <col min="6" max="6" width="3.25" style="267" customWidth="1"/>
    <col min="7" max="7" width="3.5" style="265" customWidth="1"/>
    <col min="8" max="16384" width="9" style="265"/>
  </cols>
  <sheetData>
    <row r="1" ht="45" customHeight="1" spans="1:7">
      <c r="A1" s="268" t="s">
        <v>1805</v>
      </c>
      <c r="B1" s="268"/>
      <c r="C1" s="268"/>
      <c r="D1" s="268"/>
      <c r="E1" s="268"/>
      <c r="F1" s="269"/>
      <c r="G1" s="264"/>
    </row>
    <row r="2" s="261" customFormat="1" ht="20.1" customHeight="1" spans="1:7">
      <c r="A2" s="270"/>
      <c r="B2" s="271"/>
      <c r="C2" s="271"/>
      <c r="D2" s="271"/>
      <c r="E2" s="272" t="s">
        <v>1</v>
      </c>
      <c r="F2" s="273"/>
      <c r="G2" s="270"/>
    </row>
    <row r="3" s="262" customFormat="1" ht="45" customHeight="1" spans="1:7">
      <c r="A3" s="274" t="s">
        <v>2</v>
      </c>
      <c r="B3" s="275" t="s">
        <v>3</v>
      </c>
      <c r="C3" s="123" t="s">
        <v>163</v>
      </c>
      <c r="D3" s="123" t="s">
        <v>5</v>
      </c>
      <c r="E3" s="123" t="s">
        <v>164</v>
      </c>
      <c r="F3" s="276" t="s">
        <v>7</v>
      </c>
      <c r="G3" s="277" t="s">
        <v>1806</v>
      </c>
    </row>
    <row r="4" ht="36" customHeight="1" spans="1:7">
      <c r="A4" s="278" t="s">
        <v>1333</v>
      </c>
      <c r="B4" s="279" t="s">
        <v>1334</v>
      </c>
      <c r="C4" s="280">
        <f>SUM(C5,C11,C17)</f>
        <v>92</v>
      </c>
      <c r="D4" s="280">
        <f>SUM(D5,D11,D17)</f>
        <v>187</v>
      </c>
      <c r="E4" s="281">
        <f t="shared" ref="E4:E6" si="0">(D4-C4)/C4</f>
        <v>1.033</v>
      </c>
      <c r="F4" s="282" t="str">
        <f t="shared" ref="F4:F67" si="1">IF(LEN(A4)=3,"是",IF(B4&lt;&gt;"",IF(SUM(C4:D4)&lt;&gt;0,"是","否"),"是"))</f>
        <v>是</v>
      </c>
      <c r="G4" s="264" t="str">
        <f t="shared" ref="G4:G67" si="2">IF(LEN(A4)=3,"类",IF(LEN(A4)=5,"款","项"))</f>
        <v>类</v>
      </c>
    </row>
    <row r="5" ht="36" customHeight="1" spans="1:7">
      <c r="A5" s="278" t="s">
        <v>1335</v>
      </c>
      <c r="B5" s="283" t="s">
        <v>1336</v>
      </c>
      <c r="C5" s="280">
        <f>SUM(C6:C10)</f>
        <v>92</v>
      </c>
      <c r="D5" s="280">
        <f>SUM(D6:D10)</f>
        <v>187</v>
      </c>
      <c r="E5" s="281">
        <f t="shared" si="0"/>
        <v>1.033</v>
      </c>
      <c r="F5" s="282" t="str">
        <f t="shared" si="1"/>
        <v>是</v>
      </c>
      <c r="G5" s="264" t="str">
        <f t="shared" si="2"/>
        <v>款</v>
      </c>
    </row>
    <row r="6" ht="36" customHeight="1" spans="1:7">
      <c r="A6" s="284" t="s">
        <v>1337</v>
      </c>
      <c r="B6" s="285" t="s">
        <v>1338</v>
      </c>
      <c r="C6" s="286">
        <v>5</v>
      </c>
      <c r="D6" s="286">
        <v>91</v>
      </c>
      <c r="E6" s="287">
        <f t="shared" si="0"/>
        <v>17.2</v>
      </c>
      <c r="F6" s="282" t="str">
        <f t="shared" si="1"/>
        <v>是</v>
      </c>
      <c r="G6" s="264" t="str">
        <f t="shared" si="2"/>
        <v>项</v>
      </c>
    </row>
    <row r="7" ht="36" customHeight="1" spans="1:7">
      <c r="A7" s="284" t="s">
        <v>1339</v>
      </c>
      <c r="B7" s="285" t="s">
        <v>1340</v>
      </c>
      <c r="C7" s="286">
        <v>0</v>
      </c>
      <c r="D7" s="286">
        <v>0</v>
      </c>
      <c r="E7" s="287"/>
      <c r="F7" s="282" t="str">
        <f t="shared" si="1"/>
        <v>否</v>
      </c>
      <c r="G7" s="264" t="str">
        <f t="shared" si="2"/>
        <v>项</v>
      </c>
    </row>
    <row r="8" ht="36" customHeight="1" spans="1:7">
      <c r="A8" s="284" t="s">
        <v>1341</v>
      </c>
      <c r="B8" s="285" t="s">
        <v>1342</v>
      </c>
      <c r="C8" s="286">
        <v>0</v>
      </c>
      <c r="D8" s="286">
        <v>0</v>
      </c>
      <c r="E8" s="287"/>
      <c r="F8" s="282" t="str">
        <f t="shared" si="1"/>
        <v>否</v>
      </c>
      <c r="G8" s="264" t="str">
        <f t="shared" si="2"/>
        <v>项</v>
      </c>
    </row>
    <row r="9" ht="36" customHeight="1" spans="1:7">
      <c r="A9" s="284" t="s">
        <v>1343</v>
      </c>
      <c r="B9" s="285" t="s">
        <v>1344</v>
      </c>
      <c r="C9" s="286">
        <v>0</v>
      </c>
      <c r="D9" s="286">
        <v>0</v>
      </c>
      <c r="E9" s="287"/>
      <c r="F9" s="282" t="str">
        <f t="shared" si="1"/>
        <v>否</v>
      </c>
      <c r="G9" s="264" t="str">
        <f t="shared" si="2"/>
        <v>项</v>
      </c>
    </row>
    <row r="10" ht="36" customHeight="1" spans="1:7">
      <c r="A10" s="284" t="s">
        <v>1345</v>
      </c>
      <c r="B10" s="285" t="s">
        <v>1346</v>
      </c>
      <c r="C10" s="286">
        <v>87</v>
      </c>
      <c r="D10" s="286">
        <v>96</v>
      </c>
      <c r="E10" s="287">
        <f>(D10-C10)/C10</f>
        <v>0.103</v>
      </c>
      <c r="F10" s="282" t="str">
        <f t="shared" si="1"/>
        <v>是</v>
      </c>
      <c r="G10" s="264" t="str">
        <f t="shared" si="2"/>
        <v>项</v>
      </c>
    </row>
    <row r="11" ht="36" customHeight="1" spans="1:7">
      <c r="A11" s="278" t="s">
        <v>1347</v>
      </c>
      <c r="B11" s="283" t="s">
        <v>1348</v>
      </c>
      <c r="C11" s="288">
        <f>SUM(C12:C16)</f>
        <v>0</v>
      </c>
      <c r="D11" s="288">
        <f>SUM(D12:D16)</f>
        <v>0</v>
      </c>
      <c r="E11" s="281"/>
      <c r="F11" s="282" t="str">
        <f t="shared" si="1"/>
        <v>否</v>
      </c>
      <c r="G11" s="264" t="str">
        <f t="shared" si="2"/>
        <v>款</v>
      </c>
    </row>
    <row r="12" ht="36" customHeight="1" spans="1:7">
      <c r="A12" s="284" t="s">
        <v>1349</v>
      </c>
      <c r="B12" s="285" t="s">
        <v>1350</v>
      </c>
      <c r="C12" s="286">
        <v>0</v>
      </c>
      <c r="D12" s="286">
        <v>0</v>
      </c>
      <c r="E12" s="287"/>
      <c r="F12" s="282" t="str">
        <f t="shared" si="1"/>
        <v>否</v>
      </c>
      <c r="G12" s="264" t="str">
        <f t="shared" si="2"/>
        <v>项</v>
      </c>
    </row>
    <row r="13" ht="36" customHeight="1" spans="1:7">
      <c r="A13" s="284" t="s">
        <v>1351</v>
      </c>
      <c r="B13" s="285" t="s">
        <v>1352</v>
      </c>
      <c r="C13" s="286">
        <v>0</v>
      </c>
      <c r="D13" s="286">
        <v>0</v>
      </c>
      <c r="E13" s="287"/>
      <c r="F13" s="282" t="str">
        <f t="shared" si="1"/>
        <v>否</v>
      </c>
      <c r="G13" s="264" t="str">
        <f t="shared" si="2"/>
        <v>项</v>
      </c>
    </row>
    <row r="14" ht="36" customHeight="1" spans="1:7">
      <c r="A14" s="284" t="s">
        <v>1353</v>
      </c>
      <c r="B14" s="285" t="s">
        <v>1354</v>
      </c>
      <c r="C14" s="286">
        <v>0</v>
      </c>
      <c r="D14" s="286">
        <v>0</v>
      </c>
      <c r="E14" s="287"/>
      <c r="F14" s="282" t="str">
        <f t="shared" si="1"/>
        <v>否</v>
      </c>
      <c r="G14" s="264" t="str">
        <f t="shared" si="2"/>
        <v>项</v>
      </c>
    </row>
    <row r="15" ht="36" customHeight="1" spans="1:7">
      <c r="A15" s="284" t="s">
        <v>1355</v>
      </c>
      <c r="B15" s="285" t="s">
        <v>1356</v>
      </c>
      <c r="C15" s="286">
        <v>0</v>
      </c>
      <c r="D15" s="286">
        <v>0</v>
      </c>
      <c r="E15" s="287"/>
      <c r="F15" s="282" t="str">
        <f t="shared" si="1"/>
        <v>否</v>
      </c>
      <c r="G15" s="264" t="str">
        <f t="shared" si="2"/>
        <v>项</v>
      </c>
    </row>
    <row r="16" ht="36" customHeight="1" spans="1:7">
      <c r="A16" s="284" t="s">
        <v>1357</v>
      </c>
      <c r="B16" s="285" t="s">
        <v>1358</v>
      </c>
      <c r="C16" s="286">
        <v>0</v>
      </c>
      <c r="D16" s="286">
        <v>0</v>
      </c>
      <c r="E16" s="287"/>
      <c r="F16" s="282" t="str">
        <f t="shared" si="1"/>
        <v>否</v>
      </c>
      <c r="G16" s="264" t="str">
        <f t="shared" si="2"/>
        <v>项</v>
      </c>
    </row>
    <row r="17" ht="36" customHeight="1" spans="1:7">
      <c r="A17" s="278" t="s">
        <v>1359</v>
      </c>
      <c r="B17" s="283" t="s">
        <v>1360</v>
      </c>
      <c r="C17" s="288">
        <f>SUM(C18:C19)</f>
        <v>0</v>
      </c>
      <c r="D17" s="288">
        <f>SUM(D18:D19)</f>
        <v>0</v>
      </c>
      <c r="E17" s="281"/>
      <c r="F17" s="282" t="str">
        <f t="shared" si="1"/>
        <v>否</v>
      </c>
      <c r="G17" s="264" t="str">
        <f t="shared" si="2"/>
        <v>款</v>
      </c>
    </row>
    <row r="18" ht="36" customHeight="1" spans="1:7">
      <c r="A18" s="284" t="s">
        <v>1361</v>
      </c>
      <c r="B18" s="285" t="s">
        <v>1362</v>
      </c>
      <c r="C18" s="286">
        <v>0</v>
      </c>
      <c r="D18" s="286">
        <v>0</v>
      </c>
      <c r="E18" s="287"/>
      <c r="F18" s="282" t="str">
        <f t="shared" si="1"/>
        <v>否</v>
      </c>
      <c r="G18" s="264" t="str">
        <f t="shared" si="2"/>
        <v>项</v>
      </c>
    </row>
    <row r="19" ht="36" customHeight="1" spans="1:7">
      <c r="A19" s="284" t="s">
        <v>1363</v>
      </c>
      <c r="B19" s="285" t="s">
        <v>1364</v>
      </c>
      <c r="C19" s="286">
        <v>0</v>
      </c>
      <c r="D19" s="286">
        <v>0</v>
      </c>
      <c r="E19" s="287"/>
      <c r="F19" s="282" t="str">
        <f t="shared" si="1"/>
        <v>否</v>
      </c>
      <c r="G19" s="264" t="str">
        <f t="shared" si="2"/>
        <v>项</v>
      </c>
    </row>
    <row r="20" ht="36" customHeight="1" spans="1:7">
      <c r="A20" s="289" t="s">
        <v>1365</v>
      </c>
      <c r="B20" s="290" t="s">
        <v>1366</v>
      </c>
      <c r="C20" s="280">
        <f>SUM(C21,C25,C29)</f>
        <v>1268</v>
      </c>
      <c r="D20" s="280">
        <f>SUM(D21,D25,D29)</f>
        <v>0</v>
      </c>
      <c r="E20" s="281">
        <f t="shared" ref="E20:E23" si="3">(D20-C20)/C20</f>
        <v>-1</v>
      </c>
      <c r="F20" s="282" t="str">
        <f t="shared" si="1"/>
        <v>是</v>
      </c>
      <c r="G20" s="264" t="str">
        <f t="shared" si="2"/>
        <v>类</v>
      </c>
    </row>
    <row r="21" ht="36" customHeight="1" spans="1:7">
      <c r="A21" s="289" t="s">
        <v>1367</v>
      </c>
      <c r="B21" s="291" t="s">
        <v>1368</v>
      </c>
      <c r="C21" s="288">
        <f>SUM(C22:C24)</f>
        <v>965</v>
      </c>
      <c r="D21" s="288">
        <f>SUM(D22:D24)</f>
        <v>0</v>
      </c>
      <c r="E21" s="281">
        <f t="shared" si="3"/>
        <v>-1</v>
      </c>
      <c r="F21" s="282" t="str">
        <f t="shared" si="1"/>
        <v>是</v>
      </c>
      <c r="G21" s="264" t="str">
        <f t="shared" si="2"/>
        <v>款</v>
      </c>
    </row>
    <row r="22" ht="36" customHeight="1" spans="1:7">
      <c r="A22" s="292" t="s">
        <v>1369</v>
      </c>
      <c r="B22" s="293" t="s">
        <v>1370</v>
      </c>
      <c r="C22" s="286">
        <v>213</v>
      </c>
      <c r="D22" s="286">
        <v>0</v>
      </c>
      <c r="E22" s="287">
        <f t="shared" si="3"/>
        <v>-1</v>
      </c>
      <c r="F22" s="282" t="str">
        <f t="shared" si="1"/>
        <v>是</v>
      </c>
      <c r="G22" s="264" t="str">
        <f t="shared" si="2"/>
        <v>项</v>
      </c>
    </row>
    <row r="23" ht="36" customHeight="1" spans="1:7">
      <c r="A23" s="292" t="s">
        <v>1371</v>
      </c>
      <c r="B23" s="293" t="s">
        <v>1372</v>
      </c>
      <c r="C23" s="286">
        <v>752</v>
      </c>
      <c r="D23" s="286">
        <v>0</v>
      </c>
      <c r="E23" s="287">
        <f t="shared" si="3"/>
        <v>-1</v>
      </c>
      <c r="F23" s="282" t="str">
        <f t="shared" si="1"/>
        <v>是</v>
      </c>
      <c r="G23" s="264" t="str">
        <f t="shared" si="2"/>
        <v>项</v>
      </c>
    </row>
    <row r="24" ht="36" customHeight="1" spans="1:7">
      <c r="A24" s="292" t="s">
        <v>1373</v>
      </c>
      <c r="B24" s="293" t="s">
        <v>1374</v>
      </c>
      <c r="C24" s="286">
        <v>0</v>
      </c>
      <c r="D24" s="286">
        <v>0</v>
      </c>
      <c r="E24" s="287"/>
      <c r="F24" s="282" t="str">
        <f t="shared" si="1"/>
        <v>否</v>
      </c>
      <c r="G24" s="264" t="str">
        <f t="shared" si="2"/>
        <v>项</v>
      </c>
    </row>
    <row r="25" ht="36" customHeight="1" spans="1:7">
      <c r="A25" s="289" t="s">
        <v>1375</v>
      </c>
      <c r="B25" s="291" t="s">
        <v>1376</v>
      </c>
      <c r="C25" s="288">
        <f>SUM(C26:C28)</f>
        <v>303</v>
      </c>
      <c r="D25" s="288">
        <f>SUM(D26:D28)</f>
        <v>0</v>
      </c>
      <c r="E25" s="281">
        <f>(D25-C25)/C25</f>
        <v>-1</v>
      </c>
      <c r="F25" s="282" t="str">
        <f t="shared" si="1"/>
        <v>是</v>
      </c>
      <c r="G25" s="264" t="str">
        <f t="shared" si="2"/>
        <v>款</v>
      </c>
    </row>
    <row r="26" ht="36" customHeight="1" spans="1:7">
      <c r="A26" s="292" t="s">
        <v>1377</v>
      </c>
      <c r="B26" s="293" t="s">
        <v>1370</v>
      </c>
      <c r="C26" s="286">
        <v>0</v>
      </c>
      <c r="D26" s="286">
        <v>0</v>
      </c>
      <c r="E26" s="287"/>
      <c r="F26" s="282" t="str">
        <f t="shared" si="1"/>
        <v>否</v>
      </c>
      <c r="G26" s="264" t="str">
        <f t="shared" si="2"/>
        <v>项</v>
      </c>
    </row>
    <row r="27" ht="36" customHeight="1" spans="1:7">
      <c r="A27" s="292" t="s">
        <v>1378</v>
      </c>
      <c r="B27" s="293" t="s">
        <v>1372</v>
      </c>
      <c r="C27" s="286">
        <v>303</v>
      </c>
      <c r="D27" s="286">
        <v>0</v>
      </c>
      <c r="E27" s="287">
        <f>(D27-C27)/C27</f>
        <v>-1</v>
      </c>
      <c r="F27" s="282" t="str">
        <f t="shared" si="1"/>
        <v>是</v>
      </c>
      <c r="G27" s="264" t="str">
        <f t="shared" si="2"/>
        <v>项</v>
      </c>
    </row>
    <row r="28" ht="36" customHeight="1" spans="1:7">
      <c r="A28" s="292" t="s">
        <v>1379</v>
      </c>
      <c r="B28" s="293" t="s">
        <v>1380</v>
      </c>
      <c r="C28" s="286">
        <v>0</v>
      </c>
      <c r="D28" s="286">
        <v>0</v>
      </c>
      <c r="E28" s="287"/>
      <c r="F28" s="282" t="str">
        <f t="shared" si="1"/>
        <v>否</v>
      </c>
      <c r="G28" s="264" t="str">
        <f t="shared" si="2"/>
        <v>项</v>
      </c>
    </row>
    <row r="29" s="263" customFormat="1" ht="36" customHeight="1" spans="1:7">
      <c r="A29" s="289" t="s">
        <v>1381</v>
      </c>
      <c r="B29" s="291" t="s">
        <v>1382</v>
      </c>
      <c r="C29" s="288">
        <f>SUM(C30:C31)</f>
        <v>0</v>
      </c>
      <c r="D29" s="288">
        <f>SUM(D30:D31)</f>
        <v>0</v>
      </c>
      <c r="E29" s="281"/>
      <c r="F29" s="282" t="str">
        <f t="shared" si="1"/>
        <v>否</v>
      </c>
      <c r="G29" s="264" t="str">
        <f t="shared" si="2"/>
        <v>款</v>
      </c>
    </row>
    <row r="30" ht="36" customHeight="1" spans="1:7">
      <c r="A30" s="292" t="s">
        <v>1383</v>
      </c>
      <c r="B30" s="293" t="s">
        <v>1372</v>
      </c>
      <c r="C30" s="286">
        <v>0</v>
      </c>
      <c r="D30" s="286">
        <v>0</v>
      </c>
      <c r="E30" s="287"/>
      <c r="F30" s="282" t="str">
        <f t="shared" si="1"/>
        <v>否</v>
      </c>
      <c r="G30" s="264" t="str">
        <f t="shared" si="2"/>
        <v>项</v>
      </c>
    </row>
    <row r="31" ht="36" customHeight="1" spans="1:7">
      <c r="A31" s="292" t="s">
        <v>1384</v>
      </c>
      <c r="B31" s="293" t="s">
        <v>1385</v>
      </c>
      <c r="C31" s="286">
        <v>0</v>
      </c>
      <c r="D31" s="286">
        <v>0</v>
      </c>
      <c r="E31" s="287"/>
      <c r="F31" s="282" t="str">
        <f t="shared" si="1"/>
        <v>否</v>
      </c>
      <c r="G31" s="264" t="str">
        <f t="shared" si="2"/>
        <v>项</v>
      </c>
    </row>
    <row r="32" ht="36" customHeight="1" spans="1:7">
      <c r="A32" s="278" t="s">
        <v>1386</v>
      </c>
      <c r="B32" s="279" t="s">
        <v>1387</v>
      </c>
      <c r="C32" s="280">
        <f>SUM(C33,C38)</f>
        <v>0</v>
      </c>
      <c r="D32" s="280">
        <f>SUM(D33,D38)</f>
        <v>0</v>
      </c>
      <c r="E32" s="281"/>
      <c r="F32" s="282" t="str">
        <f t="shared" si="1"/>
        <v>是</v>
      </c>
      <c r="G32" s="264" t="str">
        <f t="shared" si="2"/>
        <v>类</v>
      </c>
    </row>
    <row r="33" ht="36" customHeight="1" spans="1:7">
      <c r="A33" s="278" t="s">
        <v>1388</v>
      </c>
      <c r="B33" s="283" t="s">
        <v>1389</v>
      </c>
      <c r="C33" s="288">
        <f>SUM(C34:C37)</f>
        <v>0</v>
      </c>
      <c r="D33" s="288">
        <f>SUM(D34:D37)</f>
        <v>0</v>
      </c>
      <c r="E33" s="281"/>
      <c r="F33" s="282" t="str">
        <f t="shared" si="1"/>
        <v>否</v>
      </c>
      <c r="G33" s="264" t="str">
        <f t="shared" si="2"/>
        <v>款</v>
      </c>
    </row>
    <row r="34" ht="36" customHeight="1" spans="1:7">
      <c r="A34" s="284">
        <v>2116001</v>
      </c>
      <c r="B34" s="285" t="s">
        <v>1390</v>
      </c>
      <c r="C34" s="286">
        <v>0</v>
      </c>
      <c r="D34" s="286">
        <v>0</v>
      </c>
      <c r="E34" s="287"/>
      <c r="F34" s="282" t="str">
        <f t="shared" si="1"/>
        <v>否</v>
      </c>
      <c r="G34" s="264" t="str">
        <f t="shared" si="2"/>
        <v>项</v>
      </c>
    </row>
    <row r="35" ht="36" customHeight="1" spans="1:7">
      <c r="A35" s="284">
        <v>2116002</v>
      </c>
      <c r="B35" s="285" t="s">
        <v>1391</v>
      </c>
      <c r="C35" s="286">
        <v>0</v>
      </c>
      <c r="D35" s="286">
        <v>0</v>
      </c>
      <c r="E35" s="287"/>
      <c r="F35" s="282" t="str">
        <f t="shared" si="1"/>
        <v>否</v>
      </c>
      <c r="G35" s="264" t="str">
        <f t="shared" si="2"/>
        <v>项</v>
      </c>
    </row>
    <row r="36" ht="36" customHeight="1" spans="1:7">
      <c r="A36" s="284">
        <v>2116003</v>
      </c>
      <c r="B36" s="285" t="s">
        <v>1392</v>
      </c>
      <c r="C36" s="286">
        <v>0</v>
      </c>
      <c r="D36" s="286">
        <v>0</v>
      </c>
      <c r="E36" s="287"/>
      <c r="F36" s="282" t="str">
        <f t="shared" si="1"/>
        <v>否</v>
      </c>
      <c r="G36" s="264" t="str">
        <f t="shared" si="2"/>
        <v>项</v>
      </c>
    </row>
    <row r="37" s="263" customFormat="1" ht="36" customHeight="1" spans="1:7">
      <c r="A37" s="284">
        <v>2116099</v>
      </c>
      <c r="B37" s="285" t="s">
        <v>1393</v>
      </c>
      <c r="C37" s="286">
        <v>0</v>
      </c>
      <c r="D37" s="286">
        <v>0</v>
      </c>
      <c r="E37" s="287"/>
      <c r="F37" s="282" t="str">
        <f t="shared" si="1"/>
        <v>否</v>
      </c>
      <c r="G37" s="264" t="str">
        <f t="shared" si="2"/>
        <v>项</v>
      </c>
    </row>
    <row r="38" ht="36" customHeight="1" spans="1:7">
      <c r="A38" s="278">
        <v>21161</v>
      </c>
      <c r="B38" s="283" t="s">
        <v>1394</v>
      </c>
      <c r="C38" s="288">
        <f>SUM(C39:C42)</f>
        <v>0</v>
      </c>
      <c r="D38" s="288">
        <f>SUM(D39:D42)</f>
        <v>0</v>
      </c>
      <c r="E38" s="281"/>
      <c r="F38" s="282" t="str">
        <f t="shared" si="1"/>
        <v>否</v>
      </c>
      <c r="G38" s="264" t="str">
        <f t="shared" si="2"/>
        <v>款</v>
      </c>
    </row>
    <row r="39" ht="36" customHeight="1" spans="1:7">
      <c r="A39" s="284">
        <v>2116101</v>
      </c>
      <c r="B39" s="285" t="s">
        <v>1395</v>
      </c>
      <c r="C39" s="286">
        <v>0</v>
      </c>
      <c r="D39" s="286">
        <v>0</v>
      </c>
      <c r="E39" s="287"/>
      <c r="F39" s="282" t="str">
        <f t="shared" si="1"/>
        <v>否</v>
      </c>
      <c r="G39" s="264" t="str">
        <f t="shared" si="2"/>
        <v>项</v>
      </c>
    </row>
    <row r="40" ht="36" customHeight="1" spans="1:7">
      <c r="A40" s="284">
        <v>2116102</v>
      </c>
      <c r="B40" s="285" t="s">
        <v>1396</v>
      </c>
      <c r="C40" s="286">
        <v>0</v>
      </c>
      <c r="D40" s="286">
        <v>0</v>
      </c>
      <c r="E40" s="287"/>
      <c r="F40" s="282" t="str">
        <f t="shared" si="1"/>
        <v>否</v>
      </c>
      <c r="G40" s="264" t="str">
        <f t="shared" si="2"/>
        <v>项</v>
      </c>
    </row>
    <row r="41" ht="36" customHeight="1" spans="1:7">
      <c r="A41" s="284">
        <v>2116103</v>
      </c>
      <c r="B41" s="285" t="s">
        <v>1397</v>
      </c>
      <c r="C41" s="286">
        <v>0</v>
      </c>
      <c r="D41" s="286">
        <v>0</v>
      </c>
      <c r="E41" s="287"/>
      <c r="F41" s="282" t="str">
        <f t="shared" si="1"/>
        <v>否</v>
      </c>
      <c r="G41" s="264" t="str">
        <f t="shared" si="2"/>
        <v>项</v>
      </c>
    </row>
    <row r="42" ht="36" customHeight="1" spans="1:7">
      <c r="A42" s="284">
        <v>2116104</v>
      </c>
      <c r="B42" s="285" t="s">
        <v>1398</v>
      </c>
      <c r="C42" s="286">
        <v>0</v>
      </c>
      <c r="D42" s="286">
        <v>0</v>
      </c>
      <c r="E42" s="287"/>
      <c r="F42" s="282" t="str">
        <f t="shared" si="1"/>
        <v>否</v>
      </c>
      <c r="G42" s="264" t="str">
        <f t="shared" si="2"/>
        <v>项</v>
      </c>
    </row>
    <row r="43" ht="36" customHeight="1" spans="1:7">
      <c r="A43" s="278" t="s">
        <v>1399</v>
      </c>
      <c r="B43" s="279" t="s">
        <v>1400</v>
      </c>
      <c r="C43" s="280">
        <f>SUM(C44,C60,C64,C65,C71,C75,C79,C83,C89,C92)</f>
        <v>122517</v>
      </c>
      <c r="D43" s="280">
        <f>SUM(D44,D60,D64,D65,D71,D75,D79,D83,D89,D92)</f>
        <v>64033</v>
      </c>
      <c r="E43" s="281">
        <f t="shared" ref="E43:E50" si="4">(D43-C43)/C43</f>
        <v>-0.477</v>
      </c>
      <c r="F43" s="282" t="str">
        <f t="shared" si="1"/>
        <v>是</v>
      </c>
      <c r="G43" s="264" t="str">
        <f t="shared" si="2"/>
        <v>类</v>
      </c>
    </row>
    <row r="44" ht="36" customHeight="1" spans="1:7">
      <c r="A44" s="278" t="s">
        <v>1401</v>
      </c>
      <c r="B44" s="283" t="s">
        <v>1402</v>
      </c>
      <c r="C44" s="294">
        <f>SUM(C45:C59)</f>
        <v>121420</v>
      </c>
      <c r="D44" s="294">
        <f>SUM(D45:D59)</f>
        <v>62265</v>
      </c>
      <c r="E44" s="281">
        <f t="shared" si="4"/>
        <v>-0.487</v>
      </c>
      <c r="F44" s="282" t="str">
        <f t="shared" si="1"/>
        <v>是</v>
      </c>
      <c r="G44" s="264" t="str">
        <f t="shared" si="2"/>
        <v>款</v>
      </c>
    </row>
    <row r="45" ht="36" customHeight="1" spans="1:7">
      <c r="A45" s="284" t="s">
        <v>1403</v>
      </c>
      <c r="B45" s="285" t="s">
        <v>1404</v>
      </c>
      <c r="C45" s="286">
        <v>29698</v>
      </c>
      <c r="D45" s="286">
        <v>24747</v>
      </c>
      <c r="E45" s="287">
        <f t="shared" si="4"/>
        <v>-0.167</v>
      </c>
      <c r="F45" s="282" t="str">
        <f t="shared" si="1"/>
        <v>是</v>
      </c>
      <c r="G45" s="264" t="str">
        <f t="shared" si="2"/>
        <v>项</v>
      </c>
    </row>
    <row r="46" ht="36" customHeight="1" spans="1:7">
      <c r="A46" s="284" t="s">
        <v>1405</v>
      </c>
      <c r="B46" s="285" t="s">
        <v>1406</v>
      </c>
      <c r="C46" s="286">
        <v>23263</v>
      </c>
      <c r="D46" s="286">
        <v>18014</v>
      </c>
      <c r="E46" s="287">
        <f t="shared" si="4"/>
        <v>-0.226</v>
      </c>
      <c r="F46" s="282" t="str">
        <f t="shared" si="1"/>
        <v>是</v>
      </c>
      <c r="G46" s="264" t="str">
        <f t="shared" si="2"/>
        <v>项</v>
      </c>
    </row>
    <row r="47" ht="36" customHeight="1" spans="1:7">
      <c r="A47" s="284" t="s">
        <v>1407</v>
      </c>
      <c r="B47" s="285" t="s">
        <v>1408</v>
      </c>
      <c r="C47" s="286">
        <v>4447</v>
      </c>
      <c r="D47" s="286">
        <v>0</v>
      </c>
      <c r="E47" s="287">
        <f t="shared" si="4"/>
        <v>-1</v>
      </c>
      <c r="F47" s="282" t="str">
        <f t="shared" si="1"/>
        <v>是</v>
      </c>
      <c r="G47" s="264" t="str">
        <f t="shared" si="2"/>
        <v>项</v>
      </c>
    </row>
    <row r="48" ht="36" customHeight="1" spans="1:7">
      <c r="A48" s="284" t="s">
        <v>1409</v>
      </c>
      <c r="B48" s="285" t="s">
        <v>1410</v>
      </c>
      <c r="C48" s="286">
        <v>7163</v>
      </c>
      <c r="D48" s="286">
        <v>2548</v>
      </c>
      <c r="E48" s="287">
        <f t="shared" si="4"/>
        <v>-0.644</v>
      </c>
      <c r="F48" s="282" t="str">
        <f t="shared" si="1"/>
        <v>是</v>
      </c>
      <c r="G48" s="264" t="str">
        <f t="shared" si="2"/>
        <v>项</v>
      </c>
    </row>
    <row r="49" ht="36" customHeight="1" spans="1:7">
      <c r="A49" s="284" t="s">
        <v>1411</v>
      </c>
      <c r="B49" s="285" t="s">
        <v>1412</v>
      </c>
      <c r="C49" s="286">
        <v>3121</v>
      </c>
      <c r="D49" s="286">
        <v>2000</v>
      </c>
      <c r="E49" s="287">
        <f t="shared" si="4"/>
        <v>-0.359</v>
      </c>
      <c r="F49" s="282" t="str">
        <f t="shared" si="1"/>
        <v>是</v>
      </c>
      <c r="G49" s="264" t="str">
        <f t="shared" si="2"/>
        <v>项</v>
      </c>
    </row>
    <row r="50" ht="36" customHeight="1" spans="1:7">
      <c r="A50" s="284" t="s">
        <v>1413</v>
      </c>
      <c r="B50" s="285" t="s">
        <v>1414</v>
      </c>
      <c r="C50" s="286">
        <v>304</v>
      </c>
      <c r="D50" s="286">
        <v>703</v>
      </c>
      <c r="E50" s="287">
        <f t="shared" si="4"/>
        <v>1.313</v>
      </c>
      <c r="F50" s="282" t="str">
        <f t="shared" si="1"/>
        <v>是</v>
      </c>
      <c r="G50" s="264" t="str">
        <f t="shared" si="2"/>
        <v>项</v>
      </c>
    </row>
    <row r="51" ht="36" customHeight="1" spans="1:7">
      <c r="A51" s="284" t="s">
        <v>1415</v>
      </c>
      <c r="B51" s="285" t="s">
        <v>1416</v>
      </c>
      <c r="C51" s="286">
        <v>0</v>
      </c>
      <c r="D51" s="286">
        <v>29</v>
      </c>
      <c r="E51" s="287"/>
      <c r="F51" s="282" t="str">
        <f t="shared" si="1"/>
        <v>是</v>
      </c>
      <c r="G51" s="264" t="str">
        <f t="shared" si="2"/>
        <v>项</v>
      </c>
    </row>
    <row r="52" ht="36" customHeight="1" spans="1:7">
      <c r="A52" s="284" t="s">
        <v>1417</v>
      </c>
      <c r="B52" s="285" t="s">
        <v>1418</v>
      </c>
      <c r="C52" s="286">
        <v>0</v>
      </c>
      <c r="D52" s="286">
        <v>0</v>
      </c>
      <c r="E52" s="287"/>
      <c r="F52" s="282" t="str">
        <f t="shared" si="1"/>
        <v>否</v>
      </c>
      <c r="G52" s="264" t="str">
        <f t="shared" si="2"/>
        <v>项</v>
      </c>
    </row>
    <row r="53" ht="36" customHeight="1" spans="1:7">
      <c r="A53" s="284" t="s">
        <v>1419</v>
      </c>
      <c r="B53" s="285" t="s">
        <v>1420</v>
      </c>
      <c r="C53" s="286">
        <v>0</v>
      </c>
      <c r="D53" s="286">
        <v>0</v>
      </c>
      <c r="E53" s="287"/>
      <c r="F53" s="282" t="str">
        <f t="shared" si="1"/>
        <v>否</v>
      </c>
      <c r="G53" s="264" t="str">
        <f t="shared" si="2"/>
        <v>项</v>
      </c>
    </row>
    <row r="54" ht="36" customHeight="1" spans="1:7">
      <c r="A54" s="284" t="s">
        <v>1421</v>
      </c>
      <c r="B54" s="285" t="s">
        <v>1422</v>
      </c>
      <c r="C54" s="286">
        <v>0</v>
      </c>
      <c r="D54" s="286">
        <v>523</v>
      </c>
      <c r="E54" s="287"/>
      <c r="F54" s="282" t="str">
        <f t="shared" si="1"/>
        <v>是</v>
      </c>
      <c r="G54" s="264" t="str">
        <f t="shared" si="2"/>
        <v>项</v>
      </c>
    </row>
    <row r="55" ht="36" customHeight="1" spans="1:7">
      <c r="A55" s="284" t="s">
        <v>1423</v>
      </c>
      <c r="B55" s="285" t="s">
        <v>1089</v>
      </c>
      <c r="C55" s="286">
        <v>0</v>
      </c>
      <c r="D55" s="286">
        <v>0</v>
      </c>
      <c r="E55" s="287"/>
      <c r="F55" s="282" t="str">
        <f t="shared" si="1"/>
        <v>否</v>
      </c>
      <c r="G55" s="264" t="str">
        <f t="shared" si="2"/>
        <v>项</v>
      </c>
    </row>
    <row r="56" ht="36" customHeight="1" spans="1:7">
      <c r="A56" s="284" t="s">
        <v>1424</v>
      </c>
      <c r="B56" s="295" t="s">
        <v>1425</v>
      </c>
      <c r="C56" s="286">
        <v>1698</v>
      </c>
      <c r="D56" s="286">
        <v>2630</v>
      </c>
      <c r="E56" s="287">
        <f t="shared" ref="E56:E59" si="5">(D56-C56)/C56</f>
        <v>0.549</v>
      </c>
      <c r="F56" s="282" t="str">
        <f t="shared" si="1"/>
        <v>是</v>
      </c>
      <c r="G56" s="264" t="str">
        <f t="shared" si="2"/>
        <v>项</v>
      </c>
    </row>
    <row r="57" ht="36" customHeight="1" spans="1:7">
      <c r="A57" s="284" t="s">
        <v>1426</v>
      </c>
      <c r="B57" s="295" t="s">
        <v>1427</v>
      </c>
      <c r="C57" s="286">
        <v>1813</v>
      </c>
      <c r="D57" s="286">
        <v>0</v>
      </c>
      <c r="E57" s="287">
        <f t="shared" si="5"/>
        <v>-1</v>
      </c>
      <c r="F57" s="282" t="str">
        <f t="shared" si="1"/>
        <v>是</v>
      </c>
      <c r="G57" s="264" t="str">
        <f t="shared" si="2"/>
        <v>项</v>
      </c>
    </row>
    <row r="58" ht="36" customHeight="1" spans="1:7">
      <c r="A58" s="284" t="s">
        <v>1428</v>
      </c>
      <c r="B58" s="295" t="s">
        <v>1429</v>
      </c>
      <c r="C58" s="286">
        <v>381</v>
      </c>
      <c r="D58" s="286">
        <v>2957</v>
      </c>
      <c r="E58" s="287">
        <f t="shared" si="5"/>
        <v>6.761</v>
      </c>
      <c r="F58" s="282" t="str">
        <f t="shared" si="1"/>
        <v>是</v>
      </c>
      <c r="G58" s="264" t="str">
        <f t="shared" si="2"/>
        <v>项</v>
      </c>
    </row>
    <row r="59" ht="36" customHeight="1" spans="1:7">
      <c r="A59" s="284" t="s">
        <v>1430</v>
      </c>
      <c r="B59" s="285" t="s">
        <v>1431</v>
      </c>
      <c r="C59" s="286">
        <v>49532</v>
      </c>
      <c r="D59" s="286">
        <v>8114</v>
      </c>
      <c r="E59" s="287">
        <f t="shared" si="5"/>
        <v>-0.836</v>
      </c>
      <c r="F59" s="282" t="str">
        <f t="shared" si="1"/>
        <v>是</v>
      </c>
      <c r="G59" s="264" t="str">
        <f t="shared" si="2"/>
        <v>项</v>
      </c>
    </row>
    <row r="60" ht="36" customHeight="1" spans="1:7">
      <c r="A60" s="278" t="s">
        <v>1432</v>
      </c>
      <c r="B60" s="283" t="s">
        <v>1433</v>
      </c>
      <c r="C60" s="288">
        <f>SUM(C61:C63)</f>
        <v>0</v>
      </c>
      <c r="D60" s="288">
        <f>SUM(D61:D63)</f>
        <v>0</v>
      </c>
      <c r="E60" s="281"/>
      <c r="F60" s="282" t="str">
        <f t="shared" si="1"/>
        <v>否</v>
      </c>
      <c r="G60" s="264" t="str">
        <f t="shared" si="2"/>
        <v>款</v>
      </c>
    </row>
    <row r="61" ht="36" customHeight="1" spans="1:7">
      <c r="A61" s="284" t="s">
        <v>1434</v>
      </c>
      <c r="B61" s="285" t="s">
        <v>1404</v>
      </c>
      <c r="C61" s="286">
        <v>0</v>
      </c>
      <c r="D61" s="286">
        <v>0</v>
      </c>
      <c r="E61" s="287"/>
      <c r="F61" s="282" t="str">
        <f t="shared" si="1"/>
        <v>否</v>
      </c>
      <c r="G61" s="264" t="str">
        <f t="shared" si="2"/>
        <v>项</v>
      </c>
    </row>
    <row r="62" ht="36" customHeight="1" spans="1:7">
      <c r="A62" s="284" t="s">
        <v>1435</v>
      </c>
      <c r="B62" s="285" t="s">
        <v>1406</v>
      </c>
      <c r="C62" s="286">
        <v>0</v>
      </c>
      <c r="D62" s="286">
        <v>0</v>
      </c>
      <c r="E62" s="287"/>
      <c r="F62" s="282" t="str">
        <f t="shared" si="1"/>
        <v>否</v>
      </c>
      <c r="G62" s="264" t="str">
        <f t="shared" si="2"/>
        <v>项</v>
      </c>
    </row>
    <row r="63" ht="36" customHeight="1" spans="1:7">
      <c r="A63" s="284" t="s">
        <v>1436</v>
      </c>
      <c r="B63" s="285" t="s">
        <v>1437</v>
      </c>
      <c r="C63" s="286">
        <v>0</v>
      </c>
      <c r="D63" s="286">
        <v>0</v>
      </c>
      <c r="E63" s="287"/>
      <c r="F63" s="282" t="str">
        <f t="shared" si="1"/>
        <v>否</v>
      </c>
      <c r="G63" s="264" t="str">
        <f t="shared" si="2"/>
        <v>项</v>
      </c>
    </row>
    <row r="64" ht="36" customHeight="1" spans="1:7">
      <c r="A64" s="278" t="s">
        <v>1438</v>
      </c>
      <c r="B64" s="283" t="s">
        <v>1439</v>
      </c>
      <c r="C64" s="286"/>
      <c r="D64" s="288"/>
      <c r="E64" s="281"/>
      <c r="F64" s="282" t="str">
        <f t="shared" si="1"/>
        <v>否</v>
      </c>
      <c r="G64" s="264" t="str">
        <f t="shared" si="2"/>
        <v>款</v>
      </c>
    </row>
    <row r="65" ht="36" customHeight="1" spans="1:7">
      <c r="A65" s="278" t="s">
        <v>1440</v>
      </c>
      <c r="B65" s="283" t="s">
        <v>1441</v>
      </c>
      <c r="C65" s="288">
        <f>SUM(C66:C70)</f>
        <v>0</v>
      </c>
      <c r="D65" s="288">
        <f>SUM(D66:D70)</f>
        <v>0</v>
      </c>
      <c r="E65" s="281"/>
      <c r="F65" s="282" t="str">
        <f t="shared" si="1"/>
        <v>否</v>
      </c>
      <c r="G65" s="264" t="str">
        <f t="shared" si="2"/>
        <v>款</v>
      </c>
    </row>
    <row r="66" ht="36" customHeight="1" spans="1:7">
      <c r="A66" s="284" t="s">
        <v>1442</v>
      </c>
      <c r="B66" s="285" t="s">
        <v>1443</v>
      </c>
      <c r="C66" s="286">
        <v>0</v>
      </c>
      <c r="D66" s="286">
        <v>0</v>
      </c>
      <c r="E66" s="287"/>
      <c r="F66" s="282" t="str">
        <f t="shared" si="1"/>
        <v>否</v>
      </c>
      <c r="G66" s="264" t="str">
        <f t="shared" si="2"/>
        <v>项</v>
      </c>
    </row>
    <row r="67" ht="36" customHeight="1" spans="1:7">
      <c r="A67" s="284" t="s">
        <v>1444</v>
      </c>
      <c r="B67" s="285" t="s">
        <v>1445</v>
      </c>
      <c r="C67" s="286">
        <v>0</v>
      </c>
      <c r="D67" s="286">
        <v>0</v>
      </c>
      <c r="E67" s="287"/>
      <c r="F67" s="282" t="str">
        <f t="shared" si="1"/>
        <v>否</v>
      </c>
      <c r="G67" s="264" t="str">
        <f t="shared" si="2"/>
        <v>项</v>
      </c>
    </row>
    <row r="68" ht="36" customHeight="1" spans="1:7">
      <c r="A68" s="284" t="s">
        <v>1446</v>
      </c>
      <c r="B68" s="285" t="s">
        <v>1447</v>
      </c>
      <c r="C68" s="286">
        <v>0</v>
      </c>
      <c r="D68" s="286">
        <v>0</v>
      </c>
      <c r="E68" s="287"/>
      <c r="F68" s="282" t="str">
        <f t="shared" ref="F68:F131" si="6">IF(LEN(A68)=3,"是",IF(B68&lt;&gt;"",IF(SUM(C68:D68)&lt;&gt;0,"是","否"),"是"))</f>
        <v>否</v>
      </c>
      <c r="G68" s="264" t="str">
        <f t="shared" ref="G68:G131" si="7">IF(LEN(A68)=3,"类",IF(LEN(A68)=5,"款","项"))</f>
        <v>项</v>
      </c>
    </row>
    <row r="69" ht="36" customHeight="1" spans="1:7">
      <c r="A69" s="284" t="s">
        <v>1448</v>
      </c>
      <c r="B69" s="285" t="s">
        <v>1449</v>
      </c>
      <c r="C69" s="286">
        <v>0</v>
      </c>
      <c r="D69" s="286">
        <v>0</v>
      </c>
      <c r="E69" s="287"/>
      <c r="F69" s="282" t="str">
        <f t="shared" si="6"/>
        <v>否</v>
      </c>
      <c r="G69" s="264" t="str">
        <f t="shared" si="7"/>
        <v>项</v>
      </c>
    </row>
    <row r="70" ht="36" customHeight="1" spans="1:7">
      <c r="A70" s="284" t="s">
        <v>1450</v>
      </c>
      <c r="B70" s="285" t="s">
        <v>1451</v>
      </c>
      <c r="C70" s="286">
        <v>0</v>
      </c>
      <c r="D70" s="286">
        <v>0</v>
      </c>
      <c r="E70" s="287"/>
      <c r="F70" s="282" t="str">
        <f t="shared" si="6"/>
        <v>否</v>
      </c>
      <c r="G70" s="264" t="str">
        <f t="shared" si="7"/>
        <v>项</v>
      </c>
    </row>
    <row r="71" ht="36" customHeight="1" spans="1:7">
      <c r="A71" s="278" t="s">
        <v>1452</v>
      </c>
      <c r="B71" s="283" t="s">
        <v>1453</v>
      </c>
      <c r="C71" s="288">
        <f>SUM(C72:C74)</f>
        <v>1097</v>
      </c>
      <c r="D71" s="288">
        <f>SUM(D72:D74)</f>
        <v>1768</v>
      </c>
      <c r="E71" s="281">
        <f>(D71-C71)/C71</f>
        <v>0.612</v>
      </c>
      <c r="F71" s="282" t="str">
        <f t="shared" si="6"/>
        <v>是</v>
      </c>
      <c r="G71" s="264" t="str">
        <f t="shared" si="7"/>
        <v>款</v>
      </c>
    </row>
    <row r="72" ht="36" customHeight="1" spans="1:7">
      <c r="A72" s="284" t="s">
        <v>1454</v>
      </c>
      <c r="B72" s="285" t="s">
        <v>1455</v>
      </c>
      <c r="C72" s="286">
        <v>1097</v>
      </c>
      <c r="D72" s="286">
        <v>1768</v>
      </c>
      <c r="E72" s="287">
        <f>(D72-C72)/C72</f>
        <v>0.612</v>
      </c>
      <c r="F72" s="282" t="str">
        <f t="shared" si="6"/>
        <v>是</v>
      </c>
      <c r="G72" s="264" t="str">
        <f t="shared" si="7"/>
        <v>项</v>
      </c>
    </row>
    <row r="73" ht="36" customHeight="1" spans="1:7">
      <c r="A73" s="284" t="s">
        <v>1456</v>
      </c>
      <c r="B73" s="285" t="s">
        <v>1457</v>
      </c>
      <c r="C73" s="286">
        <v>0</v>
      </c>
      <c r="D73" s="286">
        <v>0</v>
      </c>
      <c r="E73" s="287"/>
      <c r="F73" s="282" t="str">
        <f t="shared" si="6"/>
        <v>否</v>
      </c>
      <c r="G73" s="264" t="str">
        <f t="shared" si="7"/>
        <v>项</v>
      </c>
    </row>
    <row r="74" ht="36" customHeight="1" spans="1:7">
      <c r="A74" s="284" t="s">
        <v>1458</v>
      </c>
      <c r="B74" s="285" t="s">
        <v>1459</v>
      </c>
      <c r="C74" s="286">
        <v>0</v>
      </c>
      <c r="D74" s="286">
        <v>0</v>
      </c>
      <c r="E74" s="287"/>
      <c r="F74" s="282" t="str">
        <f t="shared" si="6"/>
        <v>否</v>
      </c>
      <c r="G74" s="264" t="str">
        <f t="shared" si="7"/>
        <v>项</v>
      </c>
    </row>
    <row r="75" ht="36" customHeight="1" spans="1:7">
      <c r="A75" s="278" t="s">
        <v>1460</v>
      </c>
      <c r="B75" s="283" t="s">
        <v>1461</v>
      </c>
      <c r="C75" s="288">
        <f>SUM(C76:C78)</f>
        <v>0</v>
      </c>
      <c r="D75" s="288">
        <f>SUM(D76:D78)</f>
        <v>0</v>
      </c>
      <c r="E75" s="281"/>
      <c r="F75" s="282" t="str">
        <f t="shared" si="6"/>
        <v>否</v>
      </c>
      <c r="G75" s="264" t="str">
        <f t="shared" si="7"/>
        <v>款</v>
      </c>
    </row>
    <row r="76" ht="36" customHeight="1" spans="1:7">
      <c r="A76" s="284" t="s">
        <v>1462</v>
      </c>
      <c r="B76" s="285" t="s">
        <v>1404</v>
      </c>
      <c r="C76" s="286">
        <v>0</v>
      </c>
      <c r="D76" s="286">
        <v>0</v>
      </c>
      <c r="E76" s="287"/>
      <c r="F76" s="282" t="str">
        <f t="shared" si="6"/>
        <v>否</v>
      </c>
      <c r="G76" s="264" t="str">
        <f t="shared" si="7"/>
        <v>项</v>
      </c>
    </row>
    <row r="77" ht="36" customHeight="1" spans="1:7">
      <c r="A77" s="284" t="s">
        <v>1463</v>
      </c>
      <c r="B77" s="285" t="s">
        <v>1406</v>
      </c>
      <c r="C77" s="286">
        <v>0</v>
      </c>
      <c r="D77" s="286">
        <v>0</v>
      </c>
      <c r="E77" s="287"/>
      <c r="F77" s="282" t="str">
        <f t="shared" si="6"/>
        <v>否</v>
      </c>
      <c r="G77" s="264" t="str">
        <f t="shared" si="7"/>
        <v>项</v>
      </c>
    </row>
    <row r="78" ht="36" customHeight="1" spans="1:7">
      <c r="A78" s="284" t="s">
        <v>1464</v>
      </c>
      <c r="B78" s="285" t="s">
        <v>1465</v>
      </c>
      <c r="C78" s="286">
        <v>0</v>
      </c>
      <c r="D78" s="286">
        <v>0</v>
      </c>
      <c r="E78" s="287"/>
      <c r="F78" s="282" t="str">
        <f t="shared" si="6"/>
        <v>否</v>
      </c>
      <c r="G78" s="264" t="str">
        <f t="shared" si="7"/>
        <v>项</v>
      </c>
    </row>
    <row r="79" ht="36" customHeight="1" spans="1:7">
      <c r="A79" s="278" t="s">
        <v>1466</v>
      </c>
      <c r="B79" s="283" t="s">
        <v>1467</v>
      </c>
      <c r="C79" s="288">
        <f>SUM(C80:C82)</f>
        <v>0</v>
      </c>
      <c r="D79" s="288">
        <f>SUM(D80:D82)</f>
        <v>0</v>
      </c>
      <c r="E79" s="281"/>
      <c r="F79" s="282" t="str">
        <f t="shared" si="6"/>
        <v>否</v>
      </c>
      <c r="G79" s="264" t="str">
        <f t="shared" si="7"/>
        <v>款</v>
      </c>
    </row>
    <row r="80" ht="36" customHeight="1" spans="1:7">
      <c r="A80" s="284" t="s">
        <v>1468</v>
      </c>
      <c r="B80" s="285" t="s">
        <v>1404</v>
      </c>
      <c r="C80" s="286">
        <v>0</v>
      </c>
      <c r="D80" s="286">
        <v>0</v>
      </c>
      <c r="E80" s="287"/>
      <c r="F80" s="282" t="str">
        <f t="shared" si="6"/>
        <v>否</v>
      </c>
      <c r="G80" s="264" t="str">
        <f t="shared" si="7"/>
        <v>项</v>
      </c>
    </row>
    <row r="81" ht="36" customHeight="1" spans="1:7">
      <c r="A81" s="284" t="s">
        <v>1469</v>
      </c>
      <c r="B81" s="285" t="s">
        <v>1406</v>
      </c>
      <c r="C81" s="286">
        <v>0</v>
      </c>
      <c r="D81" s="286">
        <v>0</v>
      </c>
      <c r="E81" s="287"/>
      <c r="F81" s="282" t="str">
        <f t="shared" si="6"/>
        <v>否</v>
      </c>
      <c r="G81" s="264" t="str">
        <f t="shared" si="7"/>
        <v>项</v>
      </c>
    </row>
    <row r="82" ht="36" customHeight="1" spans="1:7">
      <c r="A82" s="284" t="s">
        <v>1470</v>
      </c>
      <c r="B82" s="285" t="s">
        <v>1471</v>
      </c>
      <c r="C82" s="286">
        <v>0</v>
      </c>
      <c r="D82" s="286">
        <v>0</v>
      </c>
      <c r="E82" s="287"/>
      <c r="F82" s="282" t="str">
        <f t="shared" si="6"/>
        <v>否</v>
      </c>
      <c r="G82" s="264" t="str">
        <f t="shared" si="7"/>
        <v>项</v>
      </c>
    </row>
    <row r="83" ht="36" customHeight="1" spans="1:7">
      <c r="A83" s="278" t="s">
        <v>1472</v>
      </c>
      <c r="B83" s="283" t="s">
        <v>1473</v>
      </c>
      <c r="C83" s="288">
        <f>SUM(C84:C88)</f>
        <v>0</v>
      </c>
      <c r="D83" s="288">
        <f>SUM(D84:D88)</f>
        <v>0</v>
      </c>
      <c r="E83" s="281"/>
      <c r="F83" s="282" t="str">
        <f t="shared" si="6"/>
        <v>否</v>
      </c>
      <c r="G83" s="264" t="str">
        <f t="shared" si="7"/>
        <v>款</v>
      </c>
    </row>
    <row r="84" ht="36" customHeight="1" spans="1:7">
      <c r="A84" s="284" t="s">
        <v>1474</v>
      </c>
      <c r="B84" s="285" t="s">
        <v>1443</v>
      </c>
      <c r="C84" s="286">
        <v>0</v>
      </c>
      <c r="D84" s="286">
        <v>0</v>
      </c>
      <c r="E84" s="287"/>
      <c r="F84" s="282" t="str">
        <f t="shared" si="6"/>
        <v>否</v>
      </c>
      <c r="G84" s="264" t="str">
        <f t="shared" si="7"/>
        <v>项</v>
      </c>
    </row>
    <row r="85" ht="36" customHeight="1" spans="1:7">
      <c r="A85" s="284" t="s">
        <v>1475</v>
      </c>
      <c r="B85" s="285" t="s">
        <v>1445</v>
      </c>
      <c r="C85" s="286">
        <v>0</v>
      </c>
      <c r="D85" s="286">
        <v>0</v>
      </c>
      <c r="E85" s="287"/>
      <c r="F85" s="282" t="str">
        <f t="shared" si="6"/>
        <v>否</v>
      </c>
      <c r="G85" s="264" t="str">
        <f t="shared" si="7"/>
        <v>项</v>
      </c>
    </row>
    <row r="86" ht="36" customHeight="1" spans="1:7">
      <c r="A86" s="284" t="s">
        <v>1476</v>
      </c>
      <c r="B86" s="285" t="s">
        <v>1447</v>
      </c>
      <c r="C86" s="286">
        <v>0</v>
      </c>
      <c r="D86" s="286">
        <v>0</v>
      </c>
      <c r="E86" s="287"/>
      <c r="F86" s="282" t="str">
        <f t="shared" si="6"/>
        <v>否</v>
      </c>
      <c r="G86" s="264" t="str">
        <f t="shared" si="7"/>
        <v>项</v>
      </c>
    </row>
    <row r="87" ht="36" customHeight="1" spans="1:7">
      <c r="A87" s="284" t="s">
        <v>1477</v>
      </c>
      <c r="B87" s="285" t="s">
        <v>1449</v>
      </c>
      <c r="C87" s="286">
        <v>0</v>
      </c>
      <c r="D87" s="286">
        <v>0</v>
      </c>
      <c r="E87" s="287"/>
      <c r="F87" s="282" t="str">
        <f t="shared" si="6"/>
        <v>否</v>
      </c>
      <c r="G87" s="264" t="str">
        <f t="shared" si="7"/>
        <v>项</v>
      </c>
    </row>
    <row r="88" ht="36" customHeight="1" spans="1:7">
      <c r="A88" s="284" t="s">
        <v>1478</v>
      </c>
      <c r="B88" s="285" t="s">
        <v>1479</v>
      </c>
      <c r="C88" s="286">
        <v>0</v>
      </c>
      <c r="D88" s="286">
        <v>0</v>
      </c>
      <c r="E88" s="287"/>
      <c r="F88" s="282" t="str">
        <f t="shared" si="6"/>
        <v>否</v>
      </c>
      <c r="G88" s="264" t="str">
        <f t="shared" si="7"/>
        <v>项</v>
      </c>
    </row>
    <row r="89" ht="36" customHeight="1" spans="1:7">
      <c r="A89" s="278" t="s">
        <v>1480</v>
      </c>
      <c r="B89" s="283" t="s">
        <v>1481</v>
      </c>
      <c r="C89" s="288">
        <f>SUM(C90:C91)</f>
        <v>0</v>
      </c>
      <c r="D89" s="288">
        <f>SUM(D90:D91)</f>
        <v>0</v>
      </c>
      <c r="E89" s="281"/>
      <c r="F89" s="282" t="str">
        <f t="shared" si="6"/>
        <v>否</v>
      </c>
      <c r="G89" s="264" t="str">
        <f t="shared" si="7"/>
        <v>款</v>
      </c>
    </row>
    <row r="90" ht="36" customHeight="1" spans="1:7">
      <c r="A90" s="284" t="s">
        <v>1482</v>
      </c>
      <c r="B90" s="285" t="s">
        <v>1455</v>
      </c>
      <c r="C90" s="286">
        <v>0</v>
      </c>
      <c r="D90" s="286">
        <v>0</v>
      </c>
      <c r="E90" s="287"/>
      <c r="F90" s="282" t="str">
        <f t="shared" si="6"/>
        <v>否</v>
      </c>
      <c r="G90" s="264" t="str">
        <f t="shared" si="7"/>
        <v>项</v>
      </c>
    </row>
    <row r="91" ht="36" customHeight="1" spans="1:7">
      <c r="A91" s="284" t="s">
        <v>1483</v>
      </c>
      <c r="B91" s="285" t="s">
        <v>1484</v>
      </c>
      <c r="C91" s="286">
        <v>0</v>
      </c>
      <c r="D91" s="286">
        <v>0</v>
      </c>
      <c r="E91" s="287"/>
      <c r="F91" s="282" t="str">
        <f t="shared" si="6"/>
        <v>否</v>
      </c>
      <c r="G91" s="264" t="str">
        <f t="shared" si="7"/>
        <v>项</v>
      </c>
    </row>
    <row r="92" ht="36" customHeight="1" spans="1:7">
      <c r="A92" s="278" t="s">
        <v>1485</v>
      </c>
      <c r="B92" s="283" t="s">
        <v>1486</v>
      </c>
      <c r="C92" s="288">
        <f>SUM(C93:C100)</f>
        <v>0</v>
      </c>
      <c r="D92" s="288">
        <f>SUM(D93:D100)</f>
        <v>0</v>
      </c>
      <c r="E92" s="281"/>
      <c r="F92" s="282" t="str">
        <f t="shared" si="6"/>
        <v>否</v>
      </c>
      <c r="G92" s="264" t="str">
        <f t="shared" si="7"/>
        <v>款</v>
      </c>
    </row>
    <row r="93" ht="36" customHeight="1" spans="1:7">
      <c r="A93" s="284" t="s">
        <v>1487</v>
      </c>
      <c r="B93" s="285" t="s">
        <v>1404</v>
      </c>
      <c r="C93" s="286">
        <v>0</v>
      </c>
      <c r="D93" s="286">
        <v>0</v>
      </c>
      <c r="E93" s="287"/>
      <c r="F93" s="282" t="str">
        <f t="shared" si="6"/>
        <v>否</v>
      </c>
      <c r="G93" s="264" t="str">
        <f t="shared" si="7"/>
        <v>项</v>
      </c>
    </row>
    <row r="94" ht="36" customHeight="1" spans="1:7">
      <c r="A94" s="284" t="s">
        <v>1488</v>
      </c>
      <c r="B94" s="285" t="s">
        <v>1406</v>
      </c>
      <c r="C94" s="286">
        <v>0</v>
      </c>
      <c r="D94" s="286">
        <v>0</v>
      </c>
      <c r="E94" s="287"/>
      <c r="F94" s="282" t="str">
        <f t="shared" si="6"/>
        <v>否</v>
      </c>
      <c r="G94" s="264" t="str">
        <f t="shared" si="7"/>
        <v>项</v>
      </c>
    </row>
    <row r="95" ht="36" customHeight="1" spans="1:7">
      <c r="A95" s="284" t="s">
        <v>1489</v>
      </c>
      <c r="B95" s="285" t="s">
        <v>1408</v>
      </c>
      <c r="C95" s="286">
        <v>0</v>
      </c>
      <c r="D95" s="286">
        <v>0</v>
      </c>
      <c r="E95" s="287"/>
      <c r="F95" s="282" t="str">
        <f t="shared" si="6"/>
        <v>否</v>
      </c>
      <c r="G95" s="264" t="str">
        <f t="shared" si="7"/>
        <v>项</v>
      </c>
    </row>
    <row r="96" ht="36" customHeight="1" spans="1:7">
      <c r="A96" s="284" t="s">
        <v>1490</v>
      </c>
      <c r="B96" s="285" t="s">
        <v>1410</v>
      </c>
      <c r="C96" s="286">
        <v>0</v>
      </c>
      <c r="D96" s="286">
        <v>0</v>
      </c>
      <c r="E96" s="287"/>
      <c r="F96" s="282" t="str">
        <f t="shared" si="6"/>
        <v>否</v>
      </c>
      <c r="G96" s="264" t="str">
        <f t="shared" si="7"/>
        <v>项</v>
      </c>
    </row>
    <row r="97" ht="36" customHeight="1" spans="1:7">
      <c r="A97" s="284" t="s">
        <v>1491</v>
      </c>
      <c r="B97" s="285" t="s">
        <v>1416</v>
      </c>
      <c r="C97" s="286">
        <v>0</v>
      </c>
      <c r="D97" s="286">
        <v>0</v>
      </c>
      <c r="E97" s="287"/>
      <c r="F97" s="282" t="str">
        <f t="shared" si="6"/>
        <v>否</v>
      </c>
      <c r="G97" s="264" t="str">
        <f t="shared" si="7"/>
        <v>项</v>
      </c>
    </row>
    <row r="98" ht="36" customHeight="1" spans="1:7">
      <c r="A98" s="284" t="s">
        <v>1492</v>
      </c>
      <c r="B98" s="285" t="s">
        <v>1420</v>
      </c>
      <c r="C98" s="286">
        <v>0</v>
      </c>
      <c r="D98" s="286">
        <v>0</v>
      </c>
      <c r="E98" s="287"/>
      <c r="F98" s="282" t="str">
        <f t="shared" si="6"/>
        <v>否</v>
      </c>
      <c r="G98" s="264" t="str">
        <f t="shared" si="7"/>
        <v>项</v>
      </c>
    </row>
    <row r="99" ht="36" customHeight="1" spans="1:7">
      <c r="A99" s="284" t="s">
        <v>1493</v>
      </c>
      <c r="B99" s="285" t="s">
        <v>1422</v>
      </c>
      <c r="C99" s="286">
        <v>0</v>
      </c>
      <c r="D99" s="286">
        <v>0</v>
      </c>
      <c r="E99" s="287"/>
      <c r="F99" s="282" t="str">
        <f t="shared" si="6"/>
        <v>否</v>
      </c>
      <c r="G99" s="264" t="str">
        <f t="shared" si="7"/>
        <v>项</v>
      </c>
    </row>
    <row r="100" ht="36" customHeight="1" spans="1:7">
      <c r="A100" s="284" t="s">
        <v>1494</v>
      </c>
      <c r="B100" s="285" t="s">
        <v>1495</v>
      </c>
      <c r="C100" s="286">
        <v>0</v>
      </c>
      <c r="D100" s="286">
        <v>0</v>
      </c>
      <c r="E100" s="287"/>
      <c r="F100" s="282" t="str">
        <f t="shared" si="6"/>
        <v>否</v>
      </c>
      <c r="G100" s="264" t="str">
        <f t="shared" si="7"/>
        <v>项</v>
      </c>
    </row>
    <row r="101" ht="36" customHeight="1" spans="1:7">
      <c r="A101" s="278" t="s">
        <v>1496</v>
      </c>
      <c r="B101" s="279" t="s">
        <v>1497</v>
      </c>
      <c r="C101" s="280">
        <f>SUM(C102,C107,C112,C117,C120,C125,C129,C133)</f>
        <v>2383</v>
      </c>
      <c r="D101" s="280">
        <f>SUM(D102,D107,D112,D117,D120,D125,D129,D133)</f>
        <v>5213</v>
      </c>
      <c r="E101" s="281">
        <f t="shared" ref="E101:E103" si="8">(D101-C101)/C101</f>
        <v>1.188</v>
      </c>
      <c r="F101" s="282" t="str">
        <f t="shared" si="6"/>
        <v>是</v>
      </c>
      <c r="G101" s="264" t="str">
        <f t="shared" si="7"/>
        <v>类</v>
      </c>
    </row>
    <row r="102" ht="36" customHeight="1" spans="1:7">
      <c r="A102" s="278" t="s">
        <v>1498</v>
      </c>
      <c r="B102" s="283" t="s">
        <v>1499</v>
      </c>
      <c r="C102" s="280">
        <f>SUM(C103:C106)</f>
        <v>2383</v>
      </c>
      <c r="D102" s="280">
        <f>SUM(D103:D106)</f>
        <v>5127</v>
      </c>
      <c r="E102" s="281">
        <f t="shared" si="8"/>
        <v>1.151</v>
      </c>
      <c r="F102" s="282" t="str">
        <f t="shared" si="6"/>
        <v>是</v>
      </c>
      <c r="G102" s="264" t="str">
        <f t="shared" si="7"/>
        <v>款</v>
      </c>
    </row>
    <row r="103" ht="36" customHeight="1" spans="1:7">
      <c r="A103" s="284" t="s">
        <v>1500</v>
      </c>
      <c r="B103" s="285" t="s">
        <v>1501</v>
      </c>
      <c r="C103" s="286">
        <v>1534</v>
      </c>
      <c r="D103" s="286">
        <v>2438</v>
      </c>
      <c r="E103" s="287">
        <f t="shared" si="8"/>
        <v>0.589</v>
      </c>
      <c r="F103" s="282" t="str">
        <f t="shared" si="6"/>
        <v>是</v>
      </c>
      <c r="G103" s="264" t="str">
        <f t="shared" si="7"/>
        <v>项</v>
      </c>
    </row>
    <row r="104" ht="36" customHeight="1" spans="1:7">
      <c r="A104" s="284" t="s">
        <v>1502</v>
      </c>
      <c r="B104" s="285" t="s">
        <v>1503</v>
      </c>
      <c r="C104" s="286">
        <v>0</v>
      </c>
      <c r="D104" s="286">
        <v>39</v>
      </c>
      <c r="E104" s="287"/>
      <c r="F104" s="282" t="str">
        <f t="shared" si="6"/>
        <v>是</v>
      </c>
      <c r="G104" s="264" t="str">
        <f t="shared" si="7"/>
        <v>项</v>
      </c>
    </row>
    <row r="105" ht="36" customHeight="1" spans="1:7">
      <c r="A105" s="284" t="s">
        <v>1504</v>
      </c>
      <c r="B105" s="285" t="s">
        <v>1505</v>
      </c>
      <c r="C105" s="286">
        <v>0</v>
      </c>
      <c r="D105" s="286">
        <v>0</v>
      </c>
      <c r="E105" s="287"/>
      <c r="F105" s="282" t="str">
        <f t="shared" si="6"/>
        <v>否</v>
      </c>
      <c r="G105" s="264" t="str">
        <f t="shared" si="7"/>
        <v>项</v>
      </c>
    </row>
    <row r="106" ht="36" customHeight="1" spans="1:7">
      <c r="A106" s="284" t="s">
        <v>1506</v>
      </c>
      <c r="B106" s="285" t="s">
        <v>1507</v>
      </c>
      <c r="C106" s="286">
        <v>849</v>
      </c>
      <c r="D106" s="286">
        <v>2650</v>
      </c>
      <c r="E106" s="287">
        <f>(D106-C106)/C106</f>
        <v>2.121</v>
      </c>
      <c r="F106" s="282" t="str">
        <f t="shared" si="6"/>
        <v>是</v>
      </c>
      <c r="G106" s="264" t="str">
        <f t="shared" si="7"/>
        <v>项</v>
      </c>
    </row>
    <row r="107" ht="36" customHeight="1" spans="1:7">
      <c r="A107" s="278" t="s">
        <v>1508</v>
      </c>
      <c r="B107" s="283" t="s">
        <v>1509</v>
      </c>
      <c r="C107" s="288">
        <f>SUM(C108:C111)</f>
        <v>0</v>
      </c>
      <c r="D107" s="288">
        <f>SUM(D108:D111)</f>
        <v>0</v>
      </c>
      <c r="E107" s="281"/>
      <c r="F107" s="282" t="str">
        <f t="shared" si="6"/>
        <v>否</v>
      </c>
      <c r="G107" s="264" t="str">
        <f t="shared" si="7"/>
        <v>款</v>
      </c>
    </row>
    <row r="108" ht="36" customHeight="1" spans="1:7">
      <c r="A108" s="284" t="s">
        <v>1510</v>
      </c>
      <c r="B108" s="285" t="s">
        <v>1501</v>
      </c>
      <c r="C108" s="286">
        <v>0</v>
      </c>
      <c r="D108" s="286">
        <v>0</v>
      </c>
      <c r="E108" s="287"/>
      <c r="F108" s="282" t="str">
        <f t="shared" si="6"/>
        <v>否</v>
      </c>
      <c r="G108" s="264" t="str">
        <f t="shared" si="7"/>
        <v>项</v>
      </c>
    </row>
    <row r="109" ht="36" customHeight="1" spans="1:7">
      <c r="A109" s="284" t="s">
        <v>1511</v>
      </c>
      <c r="B109" s="285" t="s">
        <v>1503</v>
      </c>
      <c r="C109" s="286">
        <v>0</v>
      </c>
      <c r="D109" s="286">
        <v>0</v>
      </c>
      <c r="E109" s="287"/>
      <c r="F109" s="282" t="str">
        <f t="shared" si="6"/>
        <v>否</v>
      </c>
      <c r="G109" s="264" t="str">
        <f t="shared" si="7"/>
        <v>项</v>
      </c>
    </row>
    <row r="110" ht="36" customHeight="1" spans="1:7">
      <c r="A110" s="284" t="s">
        <v>1512</v>
      </c>
      <c r="B110" s="285" t="s">
        <v>1513</v>
      </c>
      <c r="C110" s="286">
        <v>0</v>
      </c>
      <c r="D110" s="286">
        <v>0</v>
      </c>
      <c r="E110" s="287"/>
      <c r="F110" s="282" t="str">
        <f t="shared" si="6"/>
        <v>否</v>
      </c>
      <c r="G110" s="264" t="str">
        <f t="shared" si="7"/>
        <v>项</v>
      </c>
    </row>
    <row r="111" ht="36" customHeight="1" spans="1:7">
      <c r="A111" s="284" t="s">
        <v>1514</v>
      </c>
      <c r="B111" s="285" t="s">
        <v>1515</v>
      </c>
      <c r="C111" s="286">
        <v>0</v>
      </c>
      <c r="D111" s="286">
        <v>0</v>
      </c>
      <c r="E111" s="287"/>
      <c r="F111" s="282" t="str">
        <f t="shared" si="6"/>
        <v>否</v>
      </c>
      <c r="G111" s="264" t="str">
        <f t="shared" si="7"/>
        <v>项</v>
      </c>
    </row>
    <row r="112" ht="36" customHeight="1" spans="1:7">
      <c r="A112" s="278" t="s">
        <v>1516</v>
      </c>
      <c r="B112" s="283" t="s">
        <v>1517</v>
      </c>
      <c r="C112" s="280">
        <f>SUM(C113:C116)</f>
        <v>0</v>
      </c>
      <c r="D112" s="280">
        <f>SUM(D113:D116)</f>
        <v>0</v>
      </c>
      <c r="E112" s="281"/>
      <c r="F112" s="282" t="str">
        <f t="shared" si="6"/>
        <v>否</v>
      </c>
      <c r="G112" s="264" t="str">
        <f t="shared" si="7"/>
        <v>款</v>
      </c>
    </row>
    <row r="113" ht="36" customHeight="1" spans="1:7">
      <c r="A113" s="284" t="s">
        <v>1518</v>
      </c>
      <c r="B113" s="285" t="s">
        <v>891</v>
      </c>
      <c r="C113" s="286">
        <v>0</v>
      </c>
      <c r="D113" s="286">
        <v>0</v>
      </c>
      <c r="E113" s="287"/>
      <c r="F113" s="282" t="str">
        <f t="shared" si="6"/>
        <v>否</v>
      </c>
      <c r="G113" s="264" t="str">
        <f t="shared" si="7"/>
        <v>项</v>
      </c>
    </row>
    <row r="114" ht="36" customHeight="1" spans="1:7">
      <c r="A114" s="284" t="s">
        <v>1519</v>
      </c>
      <c r="B114" s="285" t="s">
        <v>1520</v>
      </c>
      <c r="C114" s="286">
        <v>0</v>
      </c>
      <c r="D114" s="286">
        <v>0</v>
      </c>
      <c r="E114" s="287"/>
      <c r="F114" s="282" t="str">
        <f t="shared" si="6"/>
        <v>否</v>
      </c>
      <c r="G114" s="264" t="str">
        <f t="shared" si="7"/>
        <v>项</v>
      </c>
    </row>
    <row r="115" ht="36" customHeight="1" spans="1:7">
      <c r="A115" s="284" t="s">
        <v>1521</v>
      </c>
      <c r="B115" s="285" t="s">
        <v>1522</v>
      </c>
      <c r="C115" s="286">
        <v>0</v>
      </c>
      <c r="D115" s="286">
        <v>0</v>
      </c>
      <c r="E115" s="287"/>
      <c r="F115" s="282" t="str">
        <f t="shared" si="6"/>
        <v>否</v>
      </c>
      <c r="G115" s="264" t="str">
        <f t="shared" si="7"/>
        <v>项</v>
      </c>
    </row>
    <row r="116" ht="36" customHeight="1" spans="1:7">
      <c r="A116" s="284" t="s">
        <v>1523</v>
      </c>
      <c r="B116" s="285" t="s">
        <v>1524</v>
      </c>
      <c r="C116" s="286">
        <v>0</v>
      </c>
      <c r="D116" s="286">
        <v>0</v>
      </c>
      <c r="E116" s="287"/>
      <c r="F116" s="282" t="str">
        <f t="shared" si="6"/>
        <v>否</v>
      </c>
      <c r="G116" s="264" t="str">
        <f t="shared" si="7"/>
        <v>项</v>
      </c>
    </row>
    <row r="117" ht="36" customHeight="1" spans="1:7">
      <c r="A117" s="296">
        <v>21370</v>
      </c>
      <c r="B117" s="283" t="s">
        <v>1525</v>
      </c>
      <c r="C117" s="288">
        <f>SUM(C118:C119)</f>
        <v>0</v>
      </c>
      <c r="D117" s="288">
        <f>SUM(D118:D119)</f>
        <v>0</v>
      </c>
      <c r="E117" s="281"/>
      <c r="F117" s="282" t="str">
        <f t="shared" si="6"/>
        <v>否</v>
      </c>
      <c r="G117" s="264" t="str">
        <f t="shared" si="7"/>
        <v>款</v>
      </c>
    </row>
    <row r="118" ht="36" customHeight="1" spans="1:7">
      <c r="A118" s="297">
        <v>2137001</v>
      </c>
      <c r="B118" s="285" t="s">
        <v>1501</v>
      </c>
      <c r="C118" s="286">
        <v>0</v>
      </c>
      <c r="D118" s="286">
        <v>0</v>
      </c>
      <c r="E118" s="287"/>
      <c r="F118" s="282" t="str">
        <f t="shared" si="6"/>
        <v>否</v>
      </c>
      <c r="G118" s="264" t="str">
        <f t="shared" si="7"/>
        <v>项</v>
      </c>
    </row>
    <row r="119" ht="36" customHeight="1" spans="1:7">
      <c r="A119" s="297">
        <v>2137099</v>
      </c>
      <c r="B119" s="285" t="s">
        <v>1526</v>
      </c>
      <c r="C119" s="286">
        <v>0</v>
      </c>
      <c r="D119" s="286">
        <v>0</v>
      </c>
      <c r="E119" s="287"/>
      <c r="F119" s="282" t="str">
        <f t="shared" si="6"/>
        <v>否</v>
      </c>
      <c r="G119" s="264" t="str">
        <f t="shared" si="7"/>
        <v>项</v>
      </c>
    </row>
    <row r="120" ht="36" customHeight="1" spans="1:7">
      <c r="A120" s="296">
        <v>21371</v>
      </c>
      <c r="B120" s="283" t="s">
        <v>1527</v>
      </c>
      <c r="C120" s="288">
        <f>SUM(C121:C124)</f>
        <v>0</v>
      </c>
      <c r="D120" s="288">
        <f>SUM(D121:D124)</f>
        <v>0</v>
      </c>
      <c r="E120" s="281"/>
      <c r="F120" s="282" t="str">
        <f t="shared" si="6"/>
        <v>否</v>
      </c>
      <c r="G120" s="264" t="str">
        <f t="shared" si="7"/>
        <v>款</v>
      </c>
    </row>
    <row r="121" ht="36" customHeight="1" spans="1:7">
      <c r="A121" s="297">
        <v>2137101</v>
      </c>
      <c r="B121" s="285" t="s">
        <v>891</v>
      </c>
      <c r="C121" s="286">
        <v>0</v>
      </c>
      <c r="D121" s="286">
        <v>0</v>
      </c>
      <c r="E121" s="287"/>
      <c r="F121" s="282" t="str">
        <f t="shared" si="6"/>
        <v>否</v>
      </c>
      <c r="G121" s="264" t="str">
        <f t="shared" si="7"/>
        <v>项</v>
      </c>
    </row>
    <row r="122" ht="36" customHeight="1" spans="1:7">
      <c r="A122" s="297">
        <v>2137102</v>
      </c>
      <c r="B122" s="285" t="s">
        <v>1528</v>
      </c>
      <c r="C122" s="286">
        <v>0</v>
      </c>
      <c r="D122" s="286">
        <v>0</v>
      </c>
      <c r="E122" s="287"/>
      <c r="F122" s="282" t="str">
        <f t="shared" si="6"/>
        <v>否</v>
      </c>
      <c r="G122" s="264" t="str">
        <f t="shared" si="7"/>
        <v>项</v>
      </c>
    </row>
    <row r="123" ht="36" customHeight="1" spans="1:7">
      <c r="A123" s="297">
        <v>2137103</v>
      </c>
      <c r="B123" s="285" t="s">
        <v>1522</v>
      </c>
      <c r="C123" s="286">
        <v>0</v>
      </c>
      <c r="D123" s="286">
        <v>0</v>
      </c>
      <c r="E123" s="287"/>
      <c r="F123" s="282" t="str">
        <f t="shared" si="6"/>
        <v>否</v>
      </c>
      <c r="G123" s="264" t="str">
        <f t="shared" si="7"/>
        <v>项</v>
      </c>
    </row>
    <row r="124" ht="36" customHeight="1" spans="1:7">
      <c r="A124" s="297">
        <v>2137199</v>
      </c>
      <c r="B124" s="285" t="s">
        <v>1529</v>
      </c>
      <c r="C124" s="286">
        <v>0</v>
      </c>
      <c r="D124" s="286">
        <v>0</v>
      </c>
      <c r="E124" s="287"/>
      <c r="F124" s="282" t="str">
        <f t="shared" si="6"/>
        <v>否</v>
      </c>
      <c r="G124" s="264" t="str">
        <f t="shared" si="7"/>
        <v>项</v>
      </c>
    </row>
    <row r="125" ht="36" customHeight="1" spans="1:7">
      <c r="A125" s="298">
        <v>21372</v>
      </c>
      <c r="B125" s="299" t="s">
        <v>1530</v>
      </c>
      <c r="C125" s="288">
        <f>SUM(C126:C128)</f>
        <v>0</v>
      </c>
      <c r="D125" s="288">
        <f>SUM(D126:D128)</f>
        <v>9</v>
      </c>
      <c r="E125" s="281"/>
      <c r="F125" s="282" t="str">
        <f t="shared" si="6"/>
        <v>是</v>
      </c>
      <c r="G125" s="264" t="str">
        <f t="shared" si="7"/>
        <v>款</v>
      </c>
    </row>
    <row r="126" ht="36" customHeight="1" spans="1:7">
      <c r="A126" s="298">
        <v>2137201</v>
      </c>
      <c r="B126" s="300" t="s">
        <v>1531</v>
      </c>
      <c r="C126" s="286">
        <v>0</v>
      </c>
      <c r="D126" s="286">
        <v>6</v>
      </c>
      <c r="E126" s="287"/>
      <c r="F126" s="282" t="str">
        <f t="shared" si="6"/>
        <v>是</v>
      </c>
      <c r="G126" s="264" t="str">
        <f t="shared" si="7"/>
        <v>项</v>
      </c>
    </row>
    <row r="127" ht="36" customHeight="1" spans="1:7">
      <c r="A127" s="298">
        <v>2137202</v>
      </c>
      <c r="B127" s="300" t="s">
        <v>1532</v>
      </c>
      <c r="C127" s="286">
        <v>0</v>
      </c>
      <c r="D127" s="286">
        <v>3</v>
      </c>
      <c r="E127" s="287"/>
      <c r="F127" s="282" t="str">
        <f t="shared" si="6"/>
        <v>是</v>
      </c>
      <c r="G127" s="264" t="str">
        <f t="shared" si="7"/>
        <v>项</v>
      </c>
    </row>
    <row r="128" ht="36" customHeight="1" spans="1:7">
      <c r="A128" s="298">
        <v>2137299</v>
      </c>
      <c r="B128" s="300" t="s">
        <v>1533</v>
      </c>
      <c r="C128" s="286">
        <v>0</v>
      </c>
      <c r="D128" s="286">
        <v>0</v>
      </c>
      <c r="E128" s="287"/>
      <c r="F128" s="282" t="str">
        <f t="shared" si="6"/>
        <v>否</v>
      </c>
      <c r="G128" s="264" t="str">
        <f t="shared" si="7"/>
        <v>项</v>
      </c>
    </row>
    <row r="129" ht="36" customHeight="1" spans="1:7">
      <c r="A129" s="298">
        <v>21373</v>
      </c>
      <c r="B129" s="299" t="s">
        <v>1534</v>
      </c>
      <c r="C129" s="288">
        <f>SUM(C130:C132)</f>
        <v>0</v>
      </c>
      <c r="D129" s="288">
        <f>SUM(D130:D132)</f>
        <v>77</v>
      </c>
      <c r="E129" s="281"/>
      <c r="F129" s="282" t="str">
        <f t="shared" si="6"/>
        <v>是</v>
      </c>
      <c r="G129" s="264" t="str">
        <f t="shared" si="7"/>
        <v>款</v>
      </c>
    </row>
    <row r="130" ht="36" customHeight="1" spans="1:7">
      <c r="A130" s="298">
        <v>2137301</v>
      </c>
      <c r="B130" s="300" t="s">
        <v>1531</v>
      </c>
      <c r="C130" s="286">
        <v>0</v>
      </c>
      <c r="D130" s="286">
        <v>0</v>
      </c>
      <c r="E130" s="287"/>
      <c r="F130" s="282" t="str">
        <f t="shared" si="6"/>
        <v>否</v>
      </c>
      <c r="G130" s="264" t="str">
        <f t="shared" si="7"/>
        <v>项</v>
      </c>
    </row>
    <row r="131" ht="36" customHeight="1" spans="1:7">
      <c r="A131" s="298">
        <v>2137302</v>
      </c>
      <c r="B131" s="300" t="s">
        <v>1532</v>
      </c>
      <c r="C131" s="286">
        <v>0</v>
      </c>
      <c r="D131" s="286">
        <v>0</v>
      </c>
      <c r="E131" s="287"/>
      <c r="F131" s="282" t="str">
        <f t="shared" si="6"/>
        <v>否</v>
      </c>
      <c r="G131" s="264" t="str">
        <f t="shared" si="7"/>
        <v>项</v>
      </c>
    </row>
    <row r="132" ht="36" customHeight="1" spans="1:7">
      <c r="A132" s="298">
        <v>2137399</v>
      </c>
      <c r="B132" s="300" t="s">
        <v>1535</v>
      </c>
      <c r="C132" s="286">
        <v>0</v>
      </c>
      <c r="D132" s="286">
        <v>77</v>
      </c>
      <c r="E132" s="287"/>
      <c r="F132" s="282" t="str">
        <f t="shared" ref="F132:F195" si="9">IF(LEN(A132)=3,"是",IF(B132&lt;&gt;"",IF(SUM(C132:D132)&lt;&gt;0,"是","否"),"是"))</f>
        <v>是</v>
      </c>
      <c r="G132" s="264" t="str">
        <f t="shared" ref="G132:G195" si="10">IF(LEN(A132)=3,"类",IF(LEN(A132)=5,"款","项"))</f>
        <v>项</v>
      </c>
    </row>
    <row r="133" ht="36" customHeight="1" spans="1:7">
      <c r="A133" s="298">
        <v>21374</v>
      </c>
      <c r="B133" s="299" t="s">
        <v>1536</v>
      </c>
      <c r="C133" s="288">
        <f>SUM(C134:C135)</f>
        <v>0</v>
      </c>
      <c r="D133" s="288">
        <f>SUM(D134:D135)</f>
        <v>0</v>
      </c>
      <c r="E133" s="281"/>
      <c r="F133" s="282" t="str">
        <f t="shared" si="9"/>
        <v>否</v>
      </c>
      <c r="G133" s="264" t="str">
        <f t="shared" si="10"/>
        <v>款</v>
      </c>
    </row>
    <row r="134" ht="36" customHeight="1" spans="1:7">
      <c r="A134" s="298">
        <v>2137401</v>
      </c>
      <c r="B134" s="300" t="s">
        <v>1532</v>
      </c>
      <c r="C134" s="286">
        <v>0</v>
      </c>
      <c r="D134" s="286">
        <v>0</v>
      </c>
      <c r="E134" s="287"/>
      <c r="F134" s="282" t="str">
        <f t="shared" si="9"/>
        <v>否</v>
      </c>
      <c r="G134" s="264" t="str">
        <f t="shared" si="10"/>
        <v>项</v>
      </c>
    </row>
    <row r="135" ht="36" customHeight="1" spans="1:7">
      <c r="A135" s="298">
        <v>2137499</v>
      </c>
      <c r="B135" s="300" t="s">
        <v>1537</v>
      </c>
      <c r="C135" s="286">
        <v>0</v>
      </c>
      <c r="D135" s="286">
        <v>0</v>
      </c>
      <c r="E135" s="287"/>
      <c r="F135" s="282" t="str">
        <f t="shared" si="9"/>
        <v>否</v>
      </c>
      <c r="G135" s="264" t="str">
        <f t="shared" si="10"/>
        <v>项</v>
      </c>
    </row>
    <row r="136" ht="36" customHeight="1" spans="1:7">
      <c r="A136" s="278" t="s">
        <v>1538</v>
      </c>
      <c r="B136" s="279" t="s">
        <v>1539</v>
      </c>
      <c r="C136" s="280">
        <f>SUM(C137,C142,C147,C156,C163,C173,C176,C179:C179)</f>
        <v>5</v>
      </c>
      <c r="D136" s="280">
        <f>SUM(D137,D142,D147,D156,D163,D173,D176,D179:D179)</f>
        <v>5</v>
      </c>
      <c r="E136" s="281">
        <f>(D136-C136)/C136</f>
        <v>0</v>
      </c>
      <c r="F136" s="282" t="str">
        <f t="shared" si="9"/>
        <v>是</v>
      </c>
      <c r="G136" s="264" t="str">
        <f t="shared" si="10"/>
        <v>类</v>
      </c>
    </row>
    <row r="137" ht="36" customHeight="1" spans="1:7">
      <c r="A137" s="278" t="s">
        <v>1540</v>
      </c>
      <c r="B137" s="283" t="s">
        <v>1541</v>
      </c>
      <c r="C137" s="288">
        <f>SUM(C138:C141)</f>
        <v>0</v>
      </c>
      <c r="D137" s="288">
        <f>SUM(D138:D141)</f>
        <v>0</v>
      </c>
      <c r="E137" s="281"/>
      <c r="F137" s="282" t="str">
        <f t="shared" si="9"/>
        <v>否</v>
      </c>
      <c r="G137" s="264" t="str">
        <f t="shared" si="10"/>
        <v>款</v>
      </c>
    </row>
    <row r="138" ht="36" customHeight="1" spans="1:7">
      <c r="A138" s="284" t="s">
        <v>1542</v>
      </c>
      <c r="B138" s="285" t="s">
        <v>923</v>
      </c>
      <c r="C138" s="286">
        <v>0</v>
      </c>
      <c r="D138" s="286">
        <v>0</v>
      </c>
      <c r="E138" s="287"/>
      <c r="F138" s="282" t="str">
        <f t="shared" si="9"/>
        <v>否</v>
      </c>
      <c r="G138" s="264" t="str">
        <f t="shared" si="10"/>
        <v>项</v>
      </c>
    </row>
    <row r="139" ht="36" customHeight="1" spans="1:7">
      <c r="A139" s="284" t="s">
        <v>1543</v>
      </c>
      <c r="B139" s="285" t="s">
        <v>924</v>
      </c>
      <c r="C139" s="286">
        <v>0</v>
      </c>
      <c r="D139" s="286">
        <v>0</v>
      </c>
      <c r="E139" s="287"/>
      <c r="F139" s="282" t="str">
        <f t="shared" si="9"/>
        <v>否</v>
      </c>
      <c r="G139" s="264" t="str">
        <f t="shared" si="10"/>
        <v>项</v>
      </c>
    </row>
    <row r="140" ht="36" customHeight="1" spans="1:7">
      <c r="A140" s="284" t="s">
        <v>1544</v>
      </c>
      <c r="B140" s="285" t="s">
        <v>1545</v>
      </c>
      <c r="C140" s="286">
        <v>0</v>
      </c>
      <c r="D140" s="286">
        <v>0</v>
      </c>
      <c r="E140" s="287"/>
      <c r="F140" s="282" t="str">
        <f t="shared" si="9"/>
        <v>否</v>
      </c>
      <c r="G140" s="264" t="str">
        <f t="shared" si="10"/>
        <v>项</v>
      </c>
    </row>
    <row r="141" ht="36" customHeight="1" spans="1:7">
      <c r="A141" s="284" t="s">
        <v>1546</v>
      </c>
      <c r="B141" s="285" t="s">
        <v>1547</v>
      </c>
      <c r="C141" s="286">
        <v>0</v>
      </c>
      <c r="D141" s="286">
        <v>0</v>
      </c>
      <c r="E141" s="287"/>
      <c r="F141" s="282" t="str">
        <f t="shared" si="9"/>
        <v>否</v>
      </c>
      <c r="G141" s="264" t="str">
        <f t="shared" si="10"/>
        <v>项</v>
      </c>
    </row>
    <row r="142" ht="36" customHeight="1" spans="1:7">
      <c r="A142" s="278" t="s">
        <v>1548</v>
      </c>
      <c r="B142" s="283" t="s">
        <v>1549</v>
      </c>
      <c r="C142" s="294">
        <f>SUM(C143:C146)</f>
        <v>0</v>
      </c>
      <c r="D142" s="294">
        <f>SUM(D143:D146)</f>
        <v>0</v>
      </c>
      <c r="E142" s="281"/>
      <c r="F142" s="282" t="str">
        <f t="shared" si="9"/>
        <v>否</v>
      </c>
      <c r="G142" s="264" t="str">
        <f t="shared" si="10"/>
        <v>款</v>
      </c>
    </row>
    <row r="143" ht="36" customHeight="1" spans="1:7">
      <c r="A143" s="284" t="s">
        <v>1550</v>
      </c>
      <c r="B143" s="285" t="s">
        <v>1545</v>
      </c>
      <c r="C143" s="286">
        <v>0</v>
      </c>
      <c r="D143" s="286">
        <v>0</v>
      </c>
      <c r="E143" s="287"/>
      <c r="F143" s="282" t="str">
        <f t="shared" si="9"/>
        <v>否</v>
      </c>
      <c r="G143" s="264" t="str">
        <f t="shared" si="10"/>
        <v>项</v>
      </c>
    </row>
    <row r="144" ht="36" customHeight="1" spans="1:7">
      <c r="A144" s="284" t="s">
        <v>1551</v>
      </c>
      <c r="B144" s="285" t="s">
        <v>1552</v>
      </c>
      <c r="C144" s="286">
        <v>0</v>
      </c>
      <c r="D144" s="286">
        <v>0</v>
      </c>
      <c r="E144" s="287"/>
      <c r="F144" s="282" t="str">
        <f t="shared" si="9"/>
        <v>否</v>
      </c>
      <c r="G144" s="264" t="str">
        <f t="shared" si="10"/>
        <v>项</v>
      </c>
    </row>
    <row r="145" ht="36" customHeight="1" spans="1:7">
      <c r="A145" s="284" t="s">
        <v>1553</v>
      </c>
      <c r="B145" s="285" t="s">
        <v>1554</v>
      </c>
      <c r="C145" s="286">
        <v>0</v>
      </c>
      <c r="D145" s="286">
        <v>0</v>
      </c>
      <c r="E145" s="287"/>
      <c r="F145" s="282" t="str">
        <f t="shared" si="9"/>
        <v>否</v>
      </c>
      <c r="G145" s="264" t="str">
        <f t="shared" si="10"/>
        <v>项</v>
      </c>
    </row>
    <row r="146" ht="36" customHeight="1" spans="1:7">
      <c r="A146" s="284" t="s">
        <v>1555</v>
      </c>
      <c r="B146" s="285" t="s">
        <v>1556</v>
      </c>
      <c r="C146" s="286">
        <v>0</v>
      </c>
      <c r="D146" s="286">
        <v>0</v>
      </c>
      <c r="E146" s="287"/>
      <c r="F146" s="282" t="str">
        <f t="shared" si="9"/>
        <v>否</v>
      </c>
      <c r="G146" s="264" t="str">
        <f t="shared" si="10"/>
        <v>项</v>
      </c>
    </row>
    <row r="147" ht="36" customHeight="1" spans="1:7">
      <c r="A147" s="278" t="s">
        <v>1557</v>
      </c>
      <c r="B147" s="283" t="s">
        <v>1558</v>
      </c>
      <c r="C147" s="288">
        <f>SUM(C148:C155)</f>
        <v>0</v>
      </c>
      <c r="D147" s="288">
        <f>SUM(D148:D155)</f>
        <v>0</v>
      </c>
      <c r="E147" s="281"/>
      <c r="F147" s="282" t="str">
        <f t="shared" si="9"/>
        <v>否</v>
      </c>
      <c r="G147" s="264" t="str">
        <f t="shared" si="10"/>
        <v>款</v>
      </c>
    </row>
    <row r="148" ht="36" customHeight="1" spans="1:7">
      <c r="A148" s="284" t="s">
        <v>1559</v>
      </c>
      <c r="B148" s="285" t="s">
        <v>1560</v>
      </c>
      <c r="C148" s="286">
        <v>0</v>
      </c>
      <c r="D148" s="286">
        <v>0</v>
      </c>
      <c r="E148" s="287"/>
      <c r="F148" s="282" t="str">
        <f t="shared" si="9"/>
        <v>否</v>
      </c>
      <c r="G148" s="264" t="str">
        <f t="shared" si="10"/>
        <v>项</v>
      </c>
    </row>
    <row r="149" ht="36" customHeight="1" spans="1:7">
      <c r="A149" s="284" t="s">
        <v>1561</v>
      </c>
      <c r="B149" s="285" t="s">
        <v>1562</v>
      </c>
      <c r="C149" s="286">
        <v>0</v>
      </c>
      <c r="D149" s="286">
        <v>0</v>
      </c>
      <c r="E149" s="287"/>
      <c r="F149" s="282" t="str">
        <f t="shared" si="9"/>
        <v>否</v>
      </c>
      <c r="G149" s="264" t="str">
        <f t="shared" si="10"/>
        <v>项</v>
      </c>
    </row>
    <row r="150" ht="36" customHeight="1" spans="1:7">
      <c r="A150" s="284" t="s">
        <v>1563</v>
      </c>
      <c r="B150" s="285" t="s">
        <v>1564</v>
      </c>
      <c r="C150" s="286">
        <v>0</v>
      </c>
      <c r="D150" s="286">
        <v>0</v>
      </c>
      <c r="E150" s="287"/>
      <c r="F150" s="282" t="str">
        <f t="shared" si="9"/>
        <v>否</v>
      </c>
      <c r="G150" s="264" t="str">
        <f t="shared" si="10"/>
        <v>项</v>
      </c>
    </row>
    <row r="151" ht="36" customHeight="1" spans="1:7">
      <c r="A151" s="284" t="s">
        <v>1565</v>
      </c>
      <c r="B151" s="285" t="s">
        <v>1566</v>
      </c>
      <c r="C151" s="286">
        <v>0</v>
      </c>
      <c r="D151" s="286">
        <v>0</v>
      </c>
      <c r="E151" s="287"/>
      <c r="F151" s="282" t="str">
        <f t="shared" si="9"/>
        <v>否</v>
      </c>
      <c r="G151" s="264" t="str">
        <f t="shared" si="10"/>
        <v>项</v>
      </c>
    </row>
    <row r="152" ht="36" customHeight="1" spans="1:7">
      <c r="A152" s="284" t="s">
        <v>1567</v>
      </c>
      <c r="B152" s="285" t="s">
        <v>1568</v>
      </c>
      <c r="C152" s="286">
        <v>0</v>
      </c>
      <c r="D152" s="286">
        <v>0</v>
      </c>
      <c r="E152" s="287"/>
      <c r="F152" s="282" t="str">
        <f t="shared" si="9"/>
        <v>否</v>
      </c>
      <c r="G152" s="264" t="str">
        <f t="shared" si="10"/>
        <v>项</v>
      </c>
    </row>
    <row r="153" ht="36" customHeight="1" spans="1:7">
      <c r="A153" s="284" t="s">
        <v>1569</v>
      </c>
      <c r="B153" s="285" t="s">
        <v>1570</v>
      </c>
      <c r="C153" s="286">
        <v>0</v>
      </c>
      <c r="D153" s="286">
        <v>0</v>
      </c>
      <c r="E153" s="287"/>
      <c r="F153" s="282" t="str">
        <f t="shared" si="9"/>
        <v>否</v>
      </c>
      <c r="G153" s="264" t="str">
        <f t="shared" si="10"/>
        <v>项</v>
      </c>
    </row>
    <row r="154" ht="36" customHeight="1" spans="1:7">
      <c r="A154" s="284" t="s">
        <v>1571</v>
      </c>
      <c r="B154" s="285" t="s">
        <v>1572</v>
      </c>
      <c r="C154" s="286">
        <v>0</v>
      </c>
      <c r="D154" s="286">
        <v>0</v>
      </c>
      <c r="E154" s="287"/>
      <c r="F154" s="282" t="str">
        <f t="shared" si="9"/>
        <v>否</v>
      </c>
      <c r="G154" s="264" t="str">
        <f t="shared" si="10"/>
        <v>项</v>
      </c>
    </row>
    <row r="155" ht="36" customHeight="1" spans="1:7">
      <c r="A155" s="284" t="s">
        <v>1573</v>
      </c>
      <c r="B155" s="285" t="s">
        <v>1574</v>
      </c>
      <c r="C155" s="286">
        <v>0</v>
      </c>
      <c r="D155" s="286">
        <v>0</v>
      </c>
      <c r="E155" s="287"/>
      <c r="F155" s="282" t="str">
        <f t="shared" si="9"/>
        <v>否</v>
      </c>
      <c r="G155" s="264" t="str">
        <f t="shared" si="10"/>
        <v>项</v>
      </c>
    </row>
    <row r="156" ht="36" customHeight="1" spans="1:7">
      <c r="A156" s="278" t="s">
        <v>1575</v>
      </c>
      <c r="B156" s="283" t="s">
        <v>1576</v>
      </c>
      <c r="C156" s="288">
        <f>SUM(C157:C162)</f>
        <v>0</v>
      </c>
      <c r="D156" s="288">
        <f>SUM(D157:D162)</f>
        <v>0</v>
      </c>
      <c r="E156" s="281"/>
      <c r="F156" s="282" t="str">
        <f t="shared" si="9"/>
        <v>否</v>
      </c>
      <c r="G156" s="264" t="str">
        <f t="shared" si="10"/>
        <v>款</v>
      </c>
    </row>
    <row r="157" ht="36" customHeight="1" spans="1:7">
      <c r="A157" s="284" t="s">
        <v>1577</v>
      </c>
      <c r="B157" s="285" t="s">
        <v>1578</v>
      </c>
      <c r="C157" s="286">
        <v>0</v>
      </c>
      <c r="D157" s="286">
        <v>0</v>
      </c>
      <c r="E157" s="287"/>
      <c r="F157" s="282" t="str">
        <f t="shared" si="9"/>
        <v>否</v>
      </c>
      <c r="G157" s="264" t="str">
        <f t="shared" si="10"/>
        <v>项</v>
      </c>
    </row>
    <row r="158" ht="36" customHeight="1" spans="1:7">
      <c r="A158" s="284" t="s">
        <v>1579</v>
      </c>
      <c r="B158" s="285" t="s">
        <v>1580</v>
      </c>
      <c r="C158" s="286">
        <v>0</v>
      </c>
      <c r="D158" s="286">
        <v>0</v>
      </c>
      <c r="E158" s="287"/>
      <c r="F158" s="282" t="str">
        <f t="shared" si="9"/>
        <v>否</v>
      </c>
      <c r="G158" s="264" t="str">
        <f t="shared" si="10"/>
        <v>项</v>
      </c>
    </row>
    <row r="159" ht="36" customHeight="1" spans="1:7">
      <c r="A159" s="284" t="s">
        <v>1581</v>
      </c>
      <c r="B159" s="285" t="s">
        <v>1582</v>
      </c>
      <c r="C159" s="286">
        <v>0</v>
      </c>
      <c r="D159" s="286">
        <v>0</v>
      </c>
      <c r="E159" s="287"/>
      <c r="F159" s="282" t="str">
        <f t="shared" si="9"/>
        <v>否</v>
      </c>
      <c r="G159" s="264" t="str">
        <f t="shared" si="10"/>
        <v>项</v>
      </c>
    </row>
    <row r="160" ht="36" customHeight="1" spans="1:7">
      <c r="A160" s="284" t="s">
        <v>1583</v>
      </c>
      <c r="B160" s="285" t="s">
        <v>1584</v>
      </c>
      <c r="C160" s="286">
        <v>0</v>
      </c>
      <c r="D160" s="286">
        <v>0</v>
      </c>
      <c r="E160" s="287"/>
      <c r="F160" s="282" t="str">
        <f t="shared" si="9"/>
        <v>否</v>
      </c>
      <c r="G160" s="264" t="str">
        <f t="shared" si="10"/>
        <v>项</v>
      </c>
    </row>
    <row r="161" ht="36" customHeight="1" spans="1:7">
      <c r="A161" s="284" t="s">
        <v>1585</v>
      </c>
      <c r="B161" s="285" t="s">
        <v>1586</v>
      </c>
      <c r="C161" s="286">
        <v>0</v>
      </c>
      <c r="D161" s="286">
        <v>0</v>
      </c>
      <c r="E161" s="287"/>
      <c r="F161" s="282" t="str">
        <f t="shared" si="9"/>
        <v>否</v>
      </c>
      <c r="G161" s="264" t="str">
        <f t="shared" si="10"/>
        <v>项</v>
      </c>
    </row>
    <row r="162" ht="36" customHeight="1" spans="1:7">
      <c r="A162" s="284" t="s">
        <v>1587</v>
      </c>
      <c r="B162" s="285" t="s">
        <v>1588</v>
      </c>
      <c r="C162" s="286">
        <v>0</v>
      </c>
      <c r="D162" s="286">
        <v>0</v>
      </c>
      <c r="E162" s="287"/>
      <c r="F162" s="282" t="str">
        <f t="shared" si="9"/>
        <v>否</v>
      </c>
      <c r="G162" s="264" t="str">
        <f t="shared" si="10"/>
        <v>项</v>
      </c>
    </row>
    <row r="163" ht="36" customHeight="1" spans="1:7">
      <c r="A163" s="278" t="s">
        <v>1589</v>
      </c>
      <c r="B163" s="283" t="s">
        <v>1590</v>
      </c>
      <c r="C163" s="280">
        <f>SUM(C164:C172)</f>
        <v>5</v>
      </c>
      <c r="D163" s="280">
        <f>SUM(D164:D172)</f>
        <v>5</v>
      </c>
      <c r="E163" s="281">
        <f>(D163-C163)/C163</f>
        <v>0</v>
      </c>
      <c r="F163" s="282" t="str">
        <f t="shared" si="9"/>
        <v>是</v>
      </c>
      <c r="G163" s="264" t="str">
        <f t="shared" si="10"/>
        <v>款</v>
      </c>
    </row>
    <row r="164" ht="36" customHeight="1" spans="1:7">
      <c r="A164" s="284" t="s">
        <v>1591</v>
      </c>
      <c r="B164" s="285" t="s">
        <v>1592</v>
      </c>
      <c r="C164" s="286">
        <v>0</v>
      </c>
      <c r="D164" s="286">
        <v>0</v>
      </c>
      <c r="E164" s="287"/>
      <c r="F164" s="282" t="str">
        <f t="shared" si="9"/>
        <v>否</v>
      </c>
      <c r="G164" s="264" t="str">
        <f t="shared" si="10"/>
        <v>项</v>
      </c>
    </row>
    <row r="165" ht="36" customHeight="1" spans="1:7">
      <c r="A165" s="284" t="s">
        <v>1593</v>
      </c>
      <c r="B165" s="285" t="s">
        <v>950</v>
      </c>
      <c r="C165" s="286">
        <v>0</v>
      </c>
      <c r="D165" s="286">
        <v>0</v>
      </c>
      <c r="E165" s="287"/>
      <c r="F165" s="282" t="str">
        <f t="shared" si="9"/>
        <v>否</v>
      </c>
      <c r="G165" s="264" t="str">
        <f t="shared" si="10"/>
        <v>项</v>
      </c>
    </row>
    <row r="166" ht="36" customHeight="1" spans="1:7">
      <c r="A166" s="284" t="s">
        <v>1594</v>
      </c>
      <c r="B166" s="285" t="s">
        <v>1595</v>
      </c>
      <c r="C166" s="286">
        <v>0</v>
      </c>
      <c r="D166" s="286">
        <v>0</v>
      </c>
      <c r="E166" s="287"/>
      <c r="F166" s="282" t="str">
        <f t="shared" si="9"/>
        <v>否</v>
      </c>
      <c r="G166" s="264" t="str">
        <f t="shared" si="10"/>
        <v>项</v>
      </c>
    </row>
    <row r="167" ht="36" customHeight="1" spans="1:7">
      <c r="A167" s="284" t="s">
        <v>1596</v>
      </c>
      <c r="B167" s="285" t="s">
        <v>1597</v>
      </c>
      <c r="C167" s="286">
        <v>0</v>
      </c>
      <c r="D167" s="286">
        <v>0</v>
      </c>
      <c r="E167" s="287"/>
      <c r="F167" s="282" t="str">
        <f t="shared" si="9"/>
        <v>否</v>
      </c>
      <c r="G167" s="264" t="str">
        <f t="shared" si="10"/>
        <v>项</v>
      </c>
    </row>
    <row r="168" ht="36" customHeight="1" spans="1:7">
      <c r="A168" s="284" t="s">
        <v>1598</v>
      </c>
      <c r="B168" s="285" t="s">
        <v>1599</v>
      </c>
      <c r="C168" s="286">
        <v>0</v>
      </c>
      <c r="D168" s="286">
        <v>0</v>
      </c>
      <c r="E168" s="287"/>
      <c r="F168" s="282" t="str">
        <f t="shared" si="9"/>
        <v>否</v>
      </c>
      <c r="G168" s="264" t="str">
        <f t="shared" si="10"/>
        <v>项</v>
      </c>
    </row>
    <row r="169" ht="36" customHeight="1" spans="1:7">
      <c r="A169" s="284" t="s">
        <v>1600</v>
      </c>
      <c r="B169" s="285" t="s">
        <v>1601</v>
      </c>
      <c r="C169" s="286">
        <v>0</v>
      </c>
      <c r="D169" s="286">
        <v>0</v>
      </c>
      <c r="E169" s="287"/>
      <c r="F169" s="282" t="str">
        <f t="shared" si="9"/>
        <v>否</v>
      </c>
      <c r="G169" s="264" t="str">
        <f t="shared" si="10"/>
        <v>项</v>
      </c>
    </row>
    <row r="170" ht="36" customHeight="1" spans="1:7">
      <c r="A170" s="284" t="s">
        <v>1602</v>
      </c>
      <c r="B170" s="285" t="s">
        <v>1603</v>
      </c>
      <c r="C170" s="286">
        <v>0</v>
      </c>
      <c r="D170" s="286">
        <v>0</v>
      </c>
      <c r="E170" s="287"/>
      <c r="F170" s="282" t="str">
        <f t="shared" si="9"/>
        <v>否</v>
      </c>
      <c r="G170" s="264" t="str">
        <f t="shared" si="10"/>
        <v>项</v>
      </c>
    </row>
    <row r="171" ht="36" customHeight="1" spans="1:7">
      <c r="A171" s="284" t="s">
        <v>1807</v>
      </c>
      <c r="B171" s="285" t="s">
        <v>1604</v>
      </c>
      <c r="C171" s="286">
        <v>0</v>
      </c>
      <c r="D171" s="286">
        <v>0</v>
      </c>
      <c r="E171" s="287"/>
      <c r="F171" s="282" t="str">
        <f t="shared" si="9"/>
        <v>否</v>
      </c>
      <c r="G171" s="264" t="str">
        <f t="shared" si="10"/>
        <v>项</v>
      </c>
    </row>
    <row r="172" ht="36" customHeight="1" spans="1:7">
      <c r="A172" s="284" t="s">
        <v>1605</v>
      </c>
      <c r="B172" s="285" t="s">
        <v>1606</v>
      </c>
      <c r="C172" s="286">
        <v>5</v>
      </c>
      <c r="D172" s="286">
        <v>5</v>
      </c>
      <c r="E172" s="287">
        <f>(D172-C172)/C172</f>
        <v>0</v>
      </c>
      <c r="F172" s="282" t="str">
        <f t="shared" si="9"/>
        <v>是</v>
      </c>
      <c r="G172" s="264" t="str">
        <f t="shared" si="10"/>
        <v>项</v>
      </c>
    </row>
    <row r="173" ht="36" customHeight="1" spans="1:7">
      <c r="A173" s="278" t="s">
        <v>1607</v>
      </c>
      <c r="B173" s="283" t="s">
        <v>1608</v>
      </c>
      <c r="C173" s="288">
        <f>SUM(C174:C175)</f>
        <v>0</v>
      </c>
      <c r="D173" s="288">
        <f>SUM(D174:D175)</f>
        <v>0</v>
      </c>
      <c r="E173" s="281"/>
      <c r="F173" s="282" t="str">
        <f t="shared" si="9"/>
        <v>否</v>
      </c>
      <c r="G173" s="264" t="str">
        <f t="shared" si="10"/>
        <v>款</v>
      </c>
    </row>
    <row r="174" ht="36" customHeight="1" spans="1:7">
      <c r="A174" s="284" t="s">
        <v>1609</v>
      </c>
      <c r="B174" s="285" t="s">
        <v>923</v>
      </c>
      <c r="C174" s="286">
        <v>0</v>
      </c>
      <c r="D174" s="286">
        <v>0</v>
      </c>
      <c r="E174" s="287"/>
      <c r="F174" s="282" t="str">
        <f t="shared" si="9"/>
        <v>否</v>
      </c>
      <c r="G174" s="264" t="str">
        <f t="shared" si="10"/>
        <v>项</v>
      </c>
    </row>
    <row r="175" ht="36" customHeight="1" spans="1:7">
      <c r="A175" s="284" t="s">
        <v>1610</v>
      </c>
      <c r="B175" s="285" t="s">
        <v>1611</v>
      </c>
      <c r="C175" s="286">
        <v>0</v>
      </c>
      <c r="D175" s="286">
        <v>0</v>
      </c>
      <c r="E175" s="287"/>
      <c r="F175" s="282" t="str">
        <f t="shared" si="9"/>
        <v>否</v>
      </c>
      <c r="G175" s="264" t="str">
        <f t="shared" si="10"/>
        <v>项</v>
      </c>
    </row>
    <row r="176" ht="36" customHeight="1" spans="1:7">
      <c r="A176" s="278" t="s">
        <v>1612</v>
      </c>
      <c r="B176" s="283" t="s">
        <v>1613</v>
      </c>
      <c r="C176" s="288">
        <f>SUM(C177:C178)</f>
        <v>0</v>
      </c>
      <c r="D176" s="288">
        <f>SUM(D177:D178)</f>
        <v>0</v>
      </c>
      <c r="E176" s="281"/>
      <c r="F176" s="282" t="str">
        <f t="shared" si="9"/>
        <v>否</v>
      </c>
      <c r="G176" s="264" t="str">
        <f t="shared" si="10"/>
        <v>款</v>
      </c>
    </row>
    <row r="177" ht="36" customHeight="1" spans="1:7">
      <c r="A177" s="284" t="s">
        <v>1614</v>
      </c>
      <c r="B177" s="285" t="s">
        <v>923</v>
      </c>
      <c r="C177" s="286">
        <v>0</v>
      </c>
      <c r="D177" s="286">
        <v>0</v>
      </c>
      <c r="E177" s="287"/>
      <c r="F177" s="282" t="str">
        <f t="shared" si="9"/>
        <v>否</v>
      </c>
      <c r="G177" s="264" t="str">
        <f t="shared" si="10"/>
        <v>项</v>
      </c>
    </row>
    <row r="178" ht="36" customHeight="1" spans="1:7">
      <c r="A178" s="284" t="s">
        <v>1615</v>
      </c>
      <c r="B178" s="285" t="s">
        <v>1616</v>
      </c>
      <c r="C178" s="286">
        <v>0</v>
      </c>
      <c r="D178" s="286">
        <v>0</v>
      </c>
      <c r="E178" s="287"/>
      <c r="F178" s="282" t="str">
        <f t="shared" si="9"/>
        <v>否</v>
      </c>
      <c r="G178" s="264" t="str">
        <f t="shared" si="10"/>
        <v>项</v>
      </c>
    </row>
    <row r="179" ht="36" customHeight="1" spans="1:7">
      <c r="A179" s="278" t="s">
        <v>1617</v>
      </c>
      <c r="B179" s="283" t="s">
        <v>1618</v>
      </c>
      <c r="C179" s="286"/>
      <c r="D179" s="288"/>
      <c r="E179" s="281"/>
      <c r="F179" s="282" t="str">
        <f t="shared" si="9"/>
        <v>否</v>
      </c>
      <c r="G179" s="264" t="str">
        <f t="shared" si="10"/>
        <v>款</v>
      </c>
    </row>
    <row r="180" ht="36" customHeight="1" spans="1:7">
      <c r="A180" s="278" t="s">
        <v>1619</v>
      </c>
      <c r="B180" s="279" t="s">
        <v>1620</v>
      </c>
      <c r="C180" s="280">
        <f>SUM(C181)</f>
        <v>0</v>
      </c>
      <c r="D180" s="280">
        <f>SUM(D181)</f>
        <v>0</v>
      </c>
      <c r="E180" s="281"/>
      <c r="F180" s="282" t="str">
        <f t="shared" si="9"/>
        <v>是</v>
      </c>
      <c r="G180" s="264" t="str">
        <f t="shared" si="10"/>
        <v>类</v>
      </c>
    </row>
    <row r="181" ht="36" customHeight="1" spans="1:7">
      <c r="A181" s="278" t="s">
        <v>1621</v>
      </c>
      <c r="B181" s="283" t="s">
        <v>1622</v>
      </c>
      <c r="C181" s="294">
        <f>SUM(C182:C183)</f>
        <v>0</v>
      </c>
      <c r="D181" s="294">
        <f>SUM(D182:D183)</f>
        <v>0</v>
      </c>
      <c r="E181" s="281"/>
      <c r="F181" s="282" t="str">
        <f t="shared" si="9"/>
        <v>否</v>
      </c>
      <c r="G181" s="264" t="str">
        <f t="shared" si="10"/>
        <v>款</v>
      </c>
    </row>
    <row r="182" ht="36" customHeight="1" spans="1:7">
      <c r="A182" s="284" t="s">
        <v>1623</v>
      </c>
      <c r="B182" s="285" t="s">
        <v>1624</v>
      </c>
      <c r="C182" s="286">
        <v>0</v>
      </c>
      <c r="D182" s="286">
        <v>0</v>
      </c>
      <c r="E182" s="287"/>
      <c r="F182" s="282" t="str">
        <f t="shared" si="9"/>
        <v>否</v>
      </c>
      <c r="G182" s="264" t="str">
        <f t="shared" si="10"/>
        <v>项</v>
      </c>
    </row>
    <row r="183" ht="36" customHeight="1" spans="1:7">
      <c r="A183" s="284" t="s">
        <v>1625</v>
      </c>
      <c r="B183" s="285" t="s">
        <v>1626</v>
      </c>
      <c r="C183" s="286">
        <v>0</v>
      </c>
      <c r="D183" s="286">
        <v>0</v>
      </c>
      <c r="E183" s="287"/>
      <c r="F183" s="282" t="str">
        <f t="shared" si="9"/>
        <v>否</v>
      </c>
      <c r="G183" s="264" t="str">
        <f t="shared" si="10"/>
        <v>项</v>
      </c>
    </row>
    <row r="184" ht="36" customHeight="1" spans="1:7">
      <c r="A184" s="278" t="s">
        <v>1627</v>
      </c>
      <c r="B184" s="279" t="s">
        <v>1628</v>
      </c>
      <c r="C184" s="280">
        <f>SUM(C186:C189,C198,C200)</f>
        <v>7048</v>
      </c>
      <c r="D184" s="280">
        <f>SUM(D186:D189,D198,D200)</f>
        <v>2150</v>
      </c>
      <c r="E184" s="281">
        <f t="shared" ref="E184:E187" si="11">(D184-C184)/C184</f>
        <v>-0.695</v>
      </c>
      <c r="F184" s="282" t="str">
        <f t="shared" si="9"/>
        <v>是</v>
      </c>
      <c r="G184" s="264" t="str">
        <f t="shared" si="10"/>
        <v>类</v>
      </c>
    </row>
    <row r="185" ht="36" customHeight="1" spans="1:7">
      <c r="A185" s="278" t="s">
        <v>1629</v>
      </c>
      <c r="B185" s="283" t="s">
        <v>1630</v>
      </c>
      <c r="C185" s="280">
        <f>SUM(C186:C188)</f>
        <v>2795</v>
      </c>
      <c r="D185" s="280">
        <f>SUM(D186:D188)</f>
        <v>0</v>
      </c>
      <c r="E185" s="281">
        <f t="shared" si="11"/>
        <v>-1</v>
      </c>
      <c r="F185" s="282" t="str">
        <f t="shared" si="9"/>
        <v>是</v>
      </c>
      <c r="G185" s="264" t="str">
        <f t="shared" si="10"/>
        <v>款</v>
      </c>
    </row>
    <row r="186" ht="36" customHeight="1" spans="1:7">
      <c r="A186" s="284" t="s">
        <v>1631</v>
      </c>
      <c r="B186" s="285" t="s">
        <v>1632</v>
      </c>
      <c r="C186" s="286">
        <v>0</v>
      </c>
      <c r="D186" s="286">
        <v>0</v>
      </c>
      <c r="E186" s="287"/>
      <c r="F186" s="282" t="str">
        <f t="shared" si="9"/>
        <v>否</v>
      </c>
      <c r="G186" s="264" t="str">
        <f t="shared" si="10"/>
        <v>项</v>
      </c>
    </row>
    <row r="187" ht="36" customHeight="1" spans="1:7">
      <c r="A187" s="284" t="s">
        <v>1633</v>
      </c>
      <c r="B187" s="285" t="s">
        <v>1634</v>
      </c>
      <c r="C187" s="286">
        <v>2795</v>
      </c>
      <c r="D187" s="286">
        <v>0</v>
      </c>
      <c r="E187" s="287">
        <f t="shared" si="11"/>
        <v>-1</v>
      </c>
      <c r="F187" s="282" t="str">
        <f t="shared" si="9"/>
        <v>是</v>
      </c>
      <c r="G187" s="264" t="str">
        <f t="shared" si="10"/>
        <v>项</v>
      </c>
    </row>
    <row r="188" ht="36" customHeight="1" spans="1:7">
      <c r="A188" s="284" t="s">
        <v>1635</v>
      </c>
      <c r="B188" s="285" t="s">
        <v>1636</v>
      </c>
      <c r="C188" s="286">
        <v>0</v>
      </c>
      <c r="D188" s="286">
        <v>0</v>
      </c>
      <c r="E188" s="287"/>
      <c r="F188" s="282" t="str">
        <f t="shared" si="9"/>
        <v>否</v>
      </c>
      <c r="G188" s="264" t="str">
        <f t="shared" si="10"/>
        <v>项</v>
      </c>
    </row>
    <row r="189" ht="36" customHeight="1" spans="1:7">
      <c r="A189" s="278" t="s">
        <v>1637</v>
      </c>
      <c r="B189" s="283" t="s">
        <v>1638</v>
      </c>
      <c r="C189" s="280">
        <f>SUM(C190:C197)</f>
        <v>16</v>
      </c>
      <c r="D189" s="280">
        <f>SUM(D190:D197)</f>
        <v>13</v>
      </c>
      <c r="E189" s="281">
        <f>(D189-C189)/C189</f>
        <v>-0.188</v>
      </c>
      <c r="F189" s="282" t="str">
        <f t="shared" si="9"/>
        <v>是</v>
      </c>
      <c r="G189" s="264" t="str">
        <f t="shared" si="10"/>
        <v>款</v>
      </c>
    </row>
    <row r="190" ht="36" customHeight="1" spans="1:7">
      <c r="A190" s="284" t="s">
        <v>1639</v>
      </c>
      <c r="B190" s="285" t="s">
        <v>1640</v>
      </c>
      <c r="C190" s="286">
        <v>0</v>
      </c>
      <c r="D190" s="286">
        <v>0</v>
      </c>
      <c r="E190" s="287"/>
      <c r="F190" s="282" t="str">
        <f t="shared" si="9"/>
        <v>否</v>
      </c>
      <c r="G190" s="264" t="str">
        <f t="shared" si="10"/>
        <v>项</v>
      </c>
    </row>
    <row r="191" ht="36" customHeight="1" spans="1:7">
      <c r="A191" s="284" t="s">
        <v>1641</v>
      </c>
      <c r="B191" s="285" t="s">
        <v>1642</v>
      </c>
      <c r="C191" s="286">
        <v>0</v>
      </c>
      <c r="D191" s="286">
        <v>0</v>
      </c>
      <c r="E191" s="287"/>
      <c r="F191" s="282" t="str">
        <f t="shared" si="9"/>
        <v>否</v>
      </c>
      <c r="G191" s="264" t="str">
        <f t="shared" si="10"/>
        <v>项</v>
      </c>
    </row>
    <row r="192" ht="36" customHeight="1" spans="1:7">
      <c r="A192" s="284" t="s">
        <v>1643</v>
      </c>
      <c r="B192" s="285" t="s">
        <v>1644</v>
      </c>
      <c r="C192" s="286">
        <v>16</v>
      </c>
      <c r="D192" s="286">
        <v>13</v>
      </c>
      <c r="E192" s="287">
        <f>(D192-C192)/C192</f>
        <v>-0.188</v>
      </c>
      <c r="F192" s="282" t="str">
        <f t="shared" si="9"/>
        <v>是</v>
      </c>
      <c r="G192" s="264" t="str">
        <f t="shared" si="10"/>
        <v>项</v>
      </c>
    </row>
    <row r="193" ht="36" customHeight="1" spans="1:7">
      <c r="A193" s="284" t="s">
        <v>1645</v>
      </c>
      <c r="B193" s="285" t="s">
        <v>1646</v>
      </c>
      <c r="C193" s="286">
        <v>0</v>
      </c>
      <c r="D193" s="286">
        <v>0</v>
      </c>
      <c r="E193" s="287"/>
      <c r="F193" s="282" t="str">
        <f t="shared" si="9"/>
        <v>否</v>
      </c>
      <c r="G193" s="264" t="str">
        <f t="shared" si="10"/>
        <v>项</v>
      </c>
    </row>
    <row r="194" ht="36" customHeight="1" spans="1:7">
      <c r="A194" s="284" t="s">
        <v>1647</v>
      </c>
      <c r="B194" s="285" t="s">
        <v>1648</v>
      </c>
      <c r="C194" s="286">
        <v>0</v>
      </c>
      <c r="D194" s="286">
        <v>0</v>
      </c>
      <c r="E194" s="287"/>
      <c r="F194" s="282" t="str">
        <f t="shared" si="9"/>
        <v>否</v>
      </c>
      <c r="G194" s="264" t="str">
        <f t="shared" si="10"/>
        <v>项</v>
      </c>
    </row>
    <row r="195" ht="36" customHeight="1" spans="1:7">
      <c r="A195" s="284" t="s">
        <v>1649</v>
      </c>
      <c r="B195" s="285" t="s">
        <v>1650</v>
      </c>
      <c r="C195" s="286">
        <v>0</v>
      </c>
      <c r="D195" s="286">
        <v>0</v>
      </c>
      <c r="E195" s="287"/>
      <c r="F195" s="282" t="str">
        <f t="shared" si="9"/>
        <v>否</v>
      </c>
      <c r="G195" s="264" t="str">
        <f t="shared" si="10"/>
        <v>项</v>
      </c>
    </row>
    <row r="196" ht="36" customHeight="1" spans="1:7">
      <c r="A196" s="284" t="s">
        <v>1651</v>
      </c>
      <c r="B196" s="285" t="s">
        <v>1652</v>
      </c>
      <c r="C196" s="286">
        <v>0</v>
      </c>
      <c r="D196" s="286">
        <v>0</v>
      </c>
      <c r="E196" s="287"/>
      <c r="F196" s="282" t="str">
        <f t="shared" ref="F196:F259" si="12">IF(LEN(A196)=3,"是",IF(B196&lt;&gt;"",IF(SUM(C196:D196)&lt;&gt;0,"是","否"),"是"))</f>
        <v>否</v>
      </c>
      <c r="G196" s="264" t="str">
        <f t="shared" ref="G196:G259" si="13">IF(LEN(A196)=3,"类",IF(LEN(A196)=5,"款","项"))</f>
        <v>项</v>
      </c>
    </row>
    <row r="197" ht="36" customHeight="1" spans="1:7">
      <c r="A197" s="284" t="s">
        <v>1653</v>
      </c>
      <c r="B197" s="285" t="s">
        <v>1654</v>
      </c>
      <c r="C197" s="286">
        <v>0</v>
      </c>
      <c r="D197" s="286">
        <v>0</v>
      </c>
      <c r="E197" s="287"/>
      <c r="F197" s="282" t="str">
        <f t="shared" si="12"/>
        <v>否</v>
      </c>
      <c r="G197" s="264" t="str">
        <f t="shared" si="13"/>
        <v>项</v>
      </c>
    </row>
    <row r="198" ht="36" customHeight="1" spans="1:7">
      <c r="A198" s="284">
        <v>22909</v>
      </c>
      <c r="B198" s="301" t="s">
        <v>1655</v>
      </c>
      <c r="C198" s="288">
        <f>C199</f>
        <v>0</v>
      </c>
      <c r="D198" s="288">
        <f>D199</f>
        <v>0</v>
      </c>
      <c r="E198" s="281"/>
      <c r="F198" s="282" t="str">
        <f t="shared" si="12"/>
        <v>否</v>
      </c>
      <c r="G198" s="264" t="str">
        <f t="shared" si="13"/>
        <v>款</v>
      </c>
    </row>
    <row r="199" ht="36" customHeight="1" spans="1:7">
      <c r="A199" s="298">
        <v>2290901</v>
      </c>
      <c r="B199" s="300" t="s">
        <v>1808</v>
      </c>
      <c r="C199" s="286">
        <v>0</v>
      </c>
      <c r="D199" s="286">
        <v>0</v>
      </c>
      <c r="E199" s="287"/>
      <c r="F199" s="282" t="str">
        <f t="shared" si="12"/>
        <v>否</v>
      </c>
      <c r="G199" s="264" t="str">
        <f t="shared" si="13"/>
        <v>项</v>
      </c>
    </row>
    <row r="200" ht="36" customHeight="1" spans="1:7">
      <c r="A200" s="278" t="s">
        <v>1657</v>
      </c>
      <c r="B200" s="283" t="s">
        <v>1658</v>
      </c>
      <c r="C200" s="280">
        <f>SUM(C201:C211)</f>
        <v>4237</v>
      </c>
      <c r="D200" s="280">
        <f>SUM(D201:D211)</f>
        <v>2137</v>
      </c>
      <c r="E200" s="281">
        <f t="shared" ref="E200:E203" si="14">(D200-C200)/C200</f>
        <v>-0.496</v>
      </c>
      <c r="F200" s="282" t="str">
        <f t="shared" si="12"/>
        <v>是</v>
      </c>
      <c r="G200" s="264" t="str">
        <f t="shared" si="13"/>
        <v>款</v>
      </c>
    </row>
    <row r="201" ht="36" customHeight="1" spans="1:7">
      <c r="A201" s="297">
        <v>2296001</v>
      </c>
      <c r="B201" s="285" t="s">
        <v>1659</v>
      </c>
      <c r="C201" s="286">
        <v>0</v>
      </c>
      <c r="D201" s="286">
        <v>0</v>
      </c>
      <c r="E201" s="287"/>
      <c r="F201" s="282" t="str">
        <f t="shared" si="12"/>
        <v>否</v>
      </c>
      <c r="G201" s="264" t="str">
        <f t="shared" si="13"/>
        <v>项</v>
      </c>
    </row>
    <row r="202" ht="36" customHeight="1" spans="1:7">
      <c r="A202" s="284" t="s">
        <v>1660</v>
      </c>
      <c r="B202" s="285" t="s">
        <v>1661</v>
      </c>
      <c r="C202" s="286">
        <v>2934</v>
      </c>
      <c r="D202" s="286">
        <v>859</v>
      </c>
      <c r="E202" s="287">
        <f t="shared" si="14"/>
        <v>-0.707</v>
      </c>
      <c r="F202" s="282" t="str">
        <f t="shared" si="12"/>
        <v>是</v>
      </c>
      <c r="G202" s="264" t="str">
        <f t="shared" si="13"/>
        <v>项</v>
      </c>
    </row>
    <row r="203" ht="36" customHeight="1" spans="1:7">
      <c r="A203" s="284" t="s">
        <v>1662</v>
      </c>
      <c r="B203" s="285" t="s">
        <v>1663</v>
      </c>
      <c r="C203" s="286">
        <v>650</v>
      </c>
      <c r="D203" s="286">
        <v>609</v>
      </c>
      <c r="E203" s="287">
        <f t="shared" si="14"/>
        <v>-0.063</v>
      </c>
      <c r="F203" s="282" t="str">
        <f t="shared" si="12"/>
        <v>是</v>
      </c>
      <c r="G203" s="264" t="str">
        <f t="shared" si="13"/>
        <v>项</v>
      </c>
    </row>
    <row r="204" ht="36" customHeight="1" spans="1:7">
      <c r="A204" s="284" t="s">
        <v>1664</v>
      </c>
      <c r="B204" s="285" t="s">
        <v>1665</v>
      </c>
      <c r="C204" s="286">
        <v>0</v>
      </c>
      <c r="D204" s="286">
        <v>0</v>
      </c>
      <c r="E204" s="287"/>
      <c r="F204" s="282" t="str">
        <f t="shared" si="12"/>
        <v>否</v>
      </c>
      <c r="G204" s="264" t="str">
        <f t="shared" si="13"/>
        <v>项</v>
      </c>
    </row>
    <row r="205" ht="36" customHeight="1" spans="1:7">
      <c r="A205" s="284" t="s">
        <v>1666</v>
      </c>
      <c r="B205" s="285" t="s">
        <v>1667</v>
      </c>
      <c r="C205" s="286">
        <v>0</v>
      </c>
      <c r="D205" s="286">
        <v>0</v>
      </c>
      <c r="E205" s="287"/>
      <c r="F205" s="282" t="str">
        <f t="shared" si="12"/>
        <v>否</v>
      </c>
      <c r="G205" s="264" t="str">
        <f t="shared" si="13"/>
        <v>项</v>
      </c>
    </row>
    <row r="206" ht="36" customHeight="1" spans="1:7">
      <c r="A206" s="284" t="s">
        <v>1668</v>
      </c>
      <c r="B206" s="285" t="s">
        <v>1669</v>
      </c>
      <c r="C206" s="286">
        <v>6</v>
      </c>
      <c r="D206" s="286">
        <v>102</v>
      </c>
      <c r="E206" s="287">
        <f>(D206-C206)/C206</f>
        <v>16</v>
      </c>
      <c r="F206" s="282" t="str">
        <f t="shared" si="12"/>
        <v>是</v>
      </c>
      <c r="G206" s="264" t="str">
        <f t="shared" si="13"/>
        <v>项</v>
      </c>
    </row>
    <row r="207" ht="36" customHeight="1" spans="1:7">
      <c r="A207" s="284" t="s">
        <v>1670</v>
      </c>
      <c r="B207" s="285" t="s">
        <v>1671</v>
      </c>
      <c r="C207" s="286">
        <v>0</v>
      </c>
      <c r="D207" s="286">
        <v>0</v>
      </c>
      <c r="E207" s="287"/>
      <c r="F207" s="282" t="str">
        <f t="shared" si="12"/>
        <v>否</v>
      </c>
      <c r="G207" s="264" t="str">
        <f t="shared" si="13"/>
        <v>项</v>
      </c>
    </row>
    <row r="208" ht="36" customHeight="1" spans="1:7">
      <c r="A208" s="284" t="s">
        <v>1672</v>
      </c>
      <c r="B208" s="285" t="s">
        <v>1673</v>
      </c>
      <c r="C208" s="286">
        <v>0</v>
      </c>
      <c r="D208" s="286">
        <v>0</v>
      </c>
      <c r="E208" s="287"/>
      <c r="F208" s="282" t="str">
        <f t="shared" si="12"/>
        <v>否</v>
      </c>
      <c r="G208" s="264" t="str">
        <f t="shared" si="13"/>
        <v>项</v>
      </c>
    </row>
    <row r="209" ht="36" customHeight="1" spans="1:7">
      <c r="A209" s="284" t="s">
        <v>1674</v>
      </c>
      <c r="B209" s="285" t="s">
        <v>1675</v>
      </c>
      <c r="C209" s="286">
        <v>0</v>
      </c>
      <c r="D209" s="286">
        <v>0</v>
      </c>
      <c r="E209" s="287"/>
      <c r="F209" s="282" t="str">
        <f t="shared" si="12"/>
        <v>否</v>
      </c>
      <c r="G209" s="264" t="str">
        <f t="shared" si="13"/>
        <v>项</v>
      </c>
    </row>
    <row r="210" ht="36" customHeight="1" spans="1:7">
      <c r="A210" s="284" t="s">
        <v>1676</v>
      </c>
      <c r="B210" s="285" t="s">
        <v>1677</v>
      </c>
      <c r="C210" s="286">
        <v>0</v>
      </c>
      <c r="D210" s="286">
        <v>0</v>
      </c>
      <c r="E210" s="287"/>
      <c r="F210" s="282" t="str">
        <f t="shared" si="12"/>
        <v>否</v>
      </c>
      <c r="G210" s="264" t="str">
        <f t="shared" si="13"/>
        <v>项</v>
      </c>
    </row>
    <row r="211" ht="36" customHeight="1" spans="1:7">
      <c r="A211" s="284" t="s">
        <v>1678</v>
      </c>
      <c r="B211" s="285" t="s">
        <v>1679</v>
      </c>
      <c r="C211" s="286">
        <v>647</v>
      </c>
      <c r="D211" s="286">
        <v>567</v>
      </c>
      <c r="E211" s="287">
        <f t="shared" ref="E211:E213" si="15">(D211-C211)/C211</f>
        <v>-0.124</v>
      </c>
      <c r="F211" s="282" t="str">
        <f t="shared" si="12"/>
        <v>是</v>
      </c>
      <c r="G211" s="264" t="str">
        <f t="shared" si="13"/>
        <v>项</v>
      </c>
    </row>
    <row r="212" ht="36" customHeight="1" spans="1:7">
      <c r="A212" s="278" t="s">
        <v>1680</v>
      </c>
      <c r="B212" s="279" t="s">
        <v>1681</v>
      </c>
      <c r="C212" s="280">
        <f>C213</f>
        <v>13998</v>
      </c>
      <c r="D212" s="280">
        <f>D213</f>
        <v>15040</v>
      </c>
      <c r="E212" s="281">
        <f t="shared" si="15"/>
        <v>0.074</v>
      </c>
      <c r="F212" s="282" t="str">
        <f t="shared" si="12"/>
        <v>是</v>
      </c>
      <c r="G212" s="264" t="str">
        <f t="shared" si="13"/>
        <v>类</v>
      </c>
    </row>
    <row r="213" ht="36" customHeight="1" spans="1:7">
      <c r="A213" s="278">
        <v>23204</v>
      </c>
      <c r="B213" s="283" t="s">
        <v>1682</v>
      </c>
      <c r="C213" s="280">
        <f>SUM(C214:C229)</f>
        <v>13998</v>
      </c>
      <c r="D213" s="280">
        <f>SUM(D214:D229)</f>
        <v>15040</v>
      </c>
      <c r="E213" s="281">
        <f t="shared" si="15"/>
        <v>0.074</v>
      </c>
      <c r="F213" s="282" t="str">
        <f t="shared" si="12"/>
        <v>是</v>
      </c>
      <c r="G213" s="264" t="str">
        <f t="shared" si="13"/>
        <v>款</v>
      </c>
    </row>
    <row r="214" ht="36" customHeight="1" spans="1:7">
      <c r="A214" s="284" t="s">
        <v>1683</v>
      </c>
      <c r="B214" s="285" t="s">
        <v>1684</v>
      </c>
      <c r="C214" s="286">
        <v>0</v>
      </c>
      <c r="D214" s="286">
        <v>0</v>
      </c>
      <c r="E214" s="281"/>
      <c r="F214" s="282" t="str">
        <f t="shared" si="12"/>
        <v>否</v>
      </c>
      <c r="G214" s="264" t="str">
        <f t="shared" si="13"/>
        <v>项</v>
      </c>
    </row>
    <row r="215" ht="36" customHeight="1" spans="1:7">
      <c r="A215" s="284" t="s">
        <v>1685</v>
      </c>
      <c r="B215" s="285" t="s">
        <v>1686</v>
      </c>
      <c r="C215" s="286">
        <v>0</v>
      </c>
      <c r="D215" s="286">
        <v>0</v>
      </c>
      <c r="E215" s="281"/>
      <c r="F215" s="282" t="str">
        <f t="shared" si="12"/>
        <v>否</v>
      </c>
      <c r="G215" s="264" t="str">
        <f t="shared" si="13"/>
        <v>项</v>
      </c>
    </row>
    <row r="216" ht="36" customHeight="1" spans="1:7">
      <c r="A216" s="284" t="s">
        <v>1687</v>
      </c>
      <c r="B216" s="285" t="s">
        <v>1688</v>
      </c>
      <c r="C216" s="286">
        <v>0</v>
      </c>
      <c r="D216" s="286">
        <v>0</v>
      </c>
      <c r="E216" s="281"/>
      <c r="F216" s="282" t="str">
        <f t="shared" si="12"/>
        <v>否</v>
      </c>
      <c r="G216" s="264" t="str">
        <f t="shared" si="13"/>
        <v>项</v>
      </c>
    </row>
    <row r="217" ht="36" customHeight="1" spans="1:7">
      <c r="A217" s="284" t="s">
        <v>1689</v>
      </c>
      <c r="B217" s="285" t="s">
        <v>1690</v>
      </c>
      <c r="C217" s="286">
        <v>7202</v>
      </c>
      <c r="D217" s="286">
        <v>6696</v>
      </c>
      <c r="E217" s="287">
        <f>(D217-C217)/C217</f>
        <v>-0.07</v>
      </c>
      <c r="F217" s="282" t="str">
        <f t="shared" si="12"/>
        <v>是</v>
      </c>
      <c r="G217" s="264" t="str">
        <f t="shared" si="13"/>
        <v>项</v>
      </c>
    </row>
    <row r="218" ht="36" customHeight="1" spans="1:7">
      <c r="A218" s="284" t="s">
        <v>1691</v>
      </c>
      <c r="B218" s="285" t="s">
        <v>1692</v>
      </c>
      <c r="C218" s="286">
        <v>0</v>
      </c>
      <c r="D218" s="286">
        <v>0</v>
      </c>
      <c r="E218" s="287"/>
      <c r="F218" s="282" t="str">
        <f t="shared" si="12"/>
        <v>否</v>
      </c>
      <c r="G218" s="264" t="str">
        <f t="shared" si="13"/>
        <v>项</v>
      </c>
    </row>
    <row r="219" ht="36" customHeight="1" spans="1:7">
      <c r="A219" s="284" t="s">
        <v>1693</v>
      </c>
      <c r="B219" s="285" t="s">
        <v>1694</v>
      </c>
      <c r="C219" s="286">
        <v>0</v>
      </c>
      <c r="D219" s="286">
        <v>0</v>
      </c>
      <c r="E219" s="287"/>
      <c r="F219" s="282" t="str">
        <f t="shared" si="12"/>
        <v>否</v>
      </c>
      <c r="G219" s="264" t="str">
        <f t="shared" si="13"/>
        <v>项</v>
      </c>
    </row>
    <row r="220" ht="36" customHeight="1" spans="1:7">
      <c r="A220" s="284" t="s">
        <v>1695</v>
      </c>
      <c r="B220" s="285" t="s">
        <v>1696</v>
      </c>
      <c r="C220" s="286">
        <v>0</v>
      </c>
      <c r="D220" s="286">
        <v>0</v>
      </c>
      <c r="E220" s="287"/>
      <c r="F220" s="282" t="str">
        <f t="shared" si="12"/>
        <v>否</v>
      </c>
      <c r="G220" s="264" t="str">
        <f t="shared" si="13"/>
        <v>项</v>
      </c>
    </row>
    <row r="221" ht="36" customHeight="1" spans="1:7">
      <c r="A221" s="284" t="s">
        <v>1697</v>
      </c>
      <c r="B221" s="285" t="s">
        <v>1698</v>
      </c>
      <c r="C221" s="286">
        <v>0</v>
      </c>
      <c r="D221" s="286">
        <v>0</v>
      </c>
      <c r="E221" s="287"/>
      <c r="F221" s="282" t="str">
        <f t="shared" si="12"/>
        <v>否</v>
      </c>
      <c r="G221" s="264" t="str">
        <f t="shared" si="13"/>
        <v>项</v>
      </c>
    </row>
    <row r="222" ht="36" customHeight="1" spans="1:7">
      <c r="A222" s="284" t="s">
        <v>1699</v>
      </c>
      <c r="B222" s="285" t="s">
        <v>1700</v>
      </c>
      <c r="C222" s="286">
        <v>0</v>
      </c>
      <c r="D222" s="286">
        <v>0</v>
      </c>
      <c r="E222" s="287"/>
      <c r="F222" s="282" t="str">
        <f t="shared" si="12"/>
        <v>否</v>
      </c>
      <c r="G222" s="264" t="str">
        <f t="shared" si="13"/>
        <v>项</v>
      </c>
    </row>
    <row r="223" ht="36" customHeight="1" spans="1:7">
      <c r="A223" s="284" t="s">
        <v>1701</v>
      </c>
      <c r="B223" s="285" t="s">
        <v>1702</v>
      </c>
      <c r="C223" s="286">
        <v>0</v>
      </c>
      <c r="D223" s="286">
        <v>0</v>
      </c>
      <c r="E223" s="287"/>
      <c r="F223" s="282" t="str">
        <f t="shared" si="12"/>
        <v>否</v>
      </c>
      <c r="G223" s="264" t="str">
        <f t="shared" si="13"/>
        <v>项</v>
      </c>
    </row>
    <row r="224" ht="36" customHeight="1" spans="1:7">
      <c r="A224" s="284" t="s">
        <v>1703</v>
      </c>
      <c r="B224" s="285" t="s">
        <v>1704</v>
      </c>
      <c r="C224" s="286">
        <v>0</v>
      </c>
      <c r="D224" s="286">
        <v>0</v>
      </c>
      <c r="E224" s="287"/>
      <c r="F224" s="282" t="str">
        <f t="shared" si="12"/>
        <v>否</v>
      </c>
      <c r="G224" s="264" t="str">
        <f t="shared" si="13"/>
        <v>项</v>
      </c>
    </row>
    <row r="225" ht="36" customHeight="1" spans="1:7">
      <c r="A225" s="284" t="s">
        <v>1705</v>
      </c>
      <c r="B225" s="285" t="s">
        <v>1706</v>
      </c>
      <c r="C225" s="286">
        <v>2116</v>
      </c>
      <c r="D225" s="286">
        <v>1768</v>
      </c>
      <c r="E225" s="287">
        <f t="shared" ref="E225:E228" si="16">(D225-C225)/C225</f>
        <v>-0.164</v>
      </c>
      <c r="F225" s="282" t="str">
        <f t="shared" si="12"/>
        <v>是</v>
      </c>
      <c r="G225" s="264" t="str">
        <f t="shared" si="13"/>
        <v>项</v>
      </c>
    </row>
    <row r="226" ht="36" customHeight="1" spans="1:7">
      <c r="A226" s="284" t="s">
        <v>1707</v>
      </c>
      <c r="B226" s="285" t="s">
        <v>1708</v>
      </c>
      <c r="C226" s="286">
        <v>1026</v>
      </c>
      <c r="D226" s="286">
        <v>1026</v>
      </c>
      <c r="E226" s="287">
        <f t="shared" si="16"/>
        <v>0</v>
      </c>
      <c r="F226" s="282" t="str">
        <f t="shared" si="12"/>
        <v>是</v>
      </c>
      <c r="G226" s="264" t="str">
        <f t="shared" si="13"/>
        <v>项</v>
      </c>
    </row>
    <row r="227" ht="36" customHeight="1" spans="1:7">
      <c r="A227" s="284" t="s">
        <v>1709</v>
      </c>
      <c r="B227" s="285" t="s">
        <v>1710</v>
      </c>
      <c r="C227" s="286">
        <v>93</v>
      </c>
      <c r="D227" s="286">
        <v>93</v>
      </c>
      <c r="E227" s="287">
        <f t="shared" si="16"/>
        <v>0</v>
      </c>
      <c r="F227" s="282" t="str">
        <f t="shared" si="12"/>
        <v>是</v>
      </c>
      <c r="G227" s="264" t="str">
        <f t="shared" si="13"/>
        <v>项</v>
      </c>
    </row>
    <row r="228" ht="36" customHeight="1" spans="1:7">
      <c r="A228" s="284" t="s">
        <v>1711</v>
      </c>
      <c r="B228" s="285" t="s">
        <v>1712</v>
      </c>
      <c r="C228" s="286">
        <v>3561</v>
      </c>
      <c r="D228" s="286">
        <v>5457</v>
      </c>
      <c r="E228" s="287">
        <f t="shared" si="16"/>
        <v>0.532</v>
      </c>
      <c r="F228" s="282" t="str">
        <f t="shared" si="12"/>
        <v>是</v>
      </c>
      <c r="G228" s="264" t="str">
        <f t="shared" si="13"/>
        <v>项</v>
      </c>
    </row>
    <row r="229" ht="36" customHeight="1" spans="1:7">
      <c r="A229" s="284" t="s">
        <v>1713</v>
      </c>
      <c r="B229" s="285" t="s">
        <v>1714</v>
      </c>
      <c r="C229" s="286">
        <v>0</v>
      </c>
      <c r="D229" s="286">
        <v>0</v>
      </c>
      <c r="E229" s="287"/>
      <c r="F229" s="282" t="str">
        <f t="shared" si="12"/>
        <v>否</v>
      </c>
      <c r="G229" s="264" t="str">
        <f t="shared" si="13"/>
        <v>项</v>
      </c>
    </row>
    <row r="230" ht="36" customHeight="1" spans="1:7">
      <c r="A230" s="278" t="s">
        <v>1715</v>
      </c>
      <c r="B230" s="279" t="s">
        <v>1716</v>
      </c>
      <c r="C230" s="280">
        <f>C231</f>
        <v>267</v>
      </c>
      <c r="D230" s="280">
        <f>D231</f>
        <v>265</v>
      </c>
      <c r="E230" s="281">
        <f t="shared" ref="E230:E234" si="17">(D230-C230)/C230</f>
        <v>-0.007</v>
      </c>
      <c r="F230" s="282" t="str">
        <f t="shared" si="12"/>
        <v>是</v>
      </c>
      <c r="G230" s="264" t="str">
        <f t="shared" si="13"/>
        <v>类</v>
      </c>
    </row>
    <row r="231" ht="36" customHeight="1" spans="1:7">
      <c r="A231" s="296">
        <v>23304</v>
      </c>
      <c r="B231" s="283" t="s">
        <v>1717</v>
      </c>
      <c r="C231" s="280">
        <f>SUM(C232:C246)</f>
        <v>267</v>
      </c>
      <c r="D231" s="280">
        <f>SUM(D232:D246)</f>
        <v>265</v>
      </c>
      <c r="E231" s="281">
        <f t="shared" si="17"/>
        <v>-0.007</v>
      </c>
      <c r="F231" s="282" t="str">
        <f t="shared" si="12"/>
        <v>是</v>
      </c>
      <c r="G231" s="264" t="str">
        <f t="shared" si="13"/>
        <v>款</v>
      </c>
    </row>
    <row r="232" ht="36" customHeight="1" spans="1:7">
      <c r="A232" s="284" t="s">
        <v>1718</v>
      </c>
      <c r="B232" s="285" t="s">
        <v>1719</v>
      </c>
      <c r="C232" s="286">
        <v>0</v>
      </c>
      <c r="D232" s="286">
        <v>0</v>
      </c>
      <c r="E232" s="287"/>
      <c r="F232" s="282" t="str">
        <f t="shared" si="12"/>
        <v>否</v>
      </c>
      <c r="G232" s="264" t="str">
        <f t="shared" si="13"/>
        <v>项</v>
      </c>
    </row>
    <row r="233" ht="36" customHeight="1" spans="1:7">
      <c r="A233" s="284" t="s">
        <v>1720</v>
      </c>
      <c r="B233" s="285" t="s">
        <v>1721</v>
      </c>
      <c r="C233" s="286">
        <v>0</v>
      </c>
      <c r="D233" s="286">
        <v>0</v>
      </c>
      <c r="E233" s="287"/>
      <c r="F233" s="282" t="str">
        <f t="shared" si="12"/>
        <v>否</v>
      </c>
      <c r="G233" s="264" t="str">
        <f t="shared" si="13"/>
        <v>项</v>
      </c>
    </row>
    <row r="234" ht="36" customHeight="1" spans="1:7">
      <c r="A234" s="284" t="s">
        <v>1722</v>
      </c>
      <c r="B234" s="285" t="s">
        <v>1723</v>
      </c>
      <c r="C234" s="286">
        <v>44</v>
      </c>
      <c r="D234" s="286">
        <v>23</v>
      </c>
      <c r="E234" s="287">
        <f t="shared" si="17"/>
        <v>-0.477</v>
      </c>
      <c r="F234" s="282" t="str">
        <f t="shared" si="12"/>
        <v>是</v>
      </c>
      <c r="G234" s="264" t="str">
        <f t="shared" si="13"/>
        <v>项</v>
      </c>
    </row>
    <row r="235" ht="36" customHeight="1" spans="1:7">
      <c r="A235" s="284" t="s">
        <v>1724</v>
      </c>
      <c r="B235" s="285" t="s">
        <v>1725</v>
      </c>
      <c r="C235" s="286">
        <v>0</v>
      </c>
      <c r="D235" s="286">
        <v>0</v>
      </c>
      <c r="E235" s="287"/>
      <c r="F235" s="282" t="str">
        <f t="shared" si="12"/>
        <v>否</v>
      </c>
      <c r="G235" s="264" t="str">
        <f t="shared" si="13"/>
        <v>项</v>
      </c>
    </row>
    <row r="236" ht="36" customHeight="1" spans="1:7">
      <c r="A236" s="284" t="s">
        <v>1726</v>
      </c>
      <c r="B236" s="285" t="s">
        <v>1727</v>
      </c>
      <c r="C236" s="286">
        <v>0</v>
      </c>
      <c r="D236" s="286">
        <v>0</v>
      </c>
      <c r="E236" s="287"/>
      <c r="F236" s="282" t="str">
        <f t="shared" si="12"/>
        <v>否</v>
      </c>
      <c r="G236" s="264" t="str">
        <f t="shared" si="13"/>
        <v>项</v>
      </c>
    </row>
    <row r="237" ht="36" customHeight="1" spans="1:7">
      <c r="A237" s="284" t="s">
        <v>1728</v>
      </c>
      <c r="B237" s="285" t="s">
        <v>1729</v>
      </c>
      <c r="C237" s="286">
        <v>0</v>
      </c>
      <c r="D237" s="286">
        <v>0</v>
      </c>
      <c r="E237" s="287"/>
      <c r="F237" s="282" t="str">
        <f t="shared" si="12"/>
        <v>否</v>
      </c>
      <c r="G237" s="264" t="str">
        <f t="shared" si="13"/>
        <v>项</v>
      </c>
    </row>
    <row r="238" ht="36" customHeight="1" spans="1:7">
      <c r="A238" s="284" t="s">
        <v>1730</v>
      </c>
      <c r="B238" s="285" t="s">
        <v>1731</v>
      </c>
      <c r="C238" s="286">
        <v>0</v>
      </c>
      <c r="D238" s="286">
        <v>0</v>
      </c>
      <c r="E238" s="287"/>
      <c r="F238" s="282" t="str">
        <f t="shared" si="12"/>
        <v>否</v>
      </c>
      <c r="G238" s="264" t="str">
        <f t="shared" si="13"/>
        <v>项</v>
      </c>
    </row>
    <row r="239" ht="36" customHeight="1" spans="1:7">
      <c r="A239" s="284" t="s">
        <v>1732</v>
      </c>
      <c r="B239" s="285" t="s">
        <v>1733</v>
      </c>
      <c r="C239" s="286">
        <v>0</v>
      </c>
      <c r="D239" s="286">
        <v>0</v>
      </c>
      <c r="E239" s="287"/>
      <c r="F239" s="282" t="str">
        <f t="shared" si="12"/>
        <v>否</v>
      </c>
      <c r="G239" s="264" t="str">
        <f t="shared" si="13"/>
        <v>项</v>
      </c>
    </row>
    <row r="240" ht="36" customHeight="1" spans="1:7">
      <c r="A240" s="284" t="s">
        <v>1734</v>
      </c>
      <c r="B240" s="285" t="s">
        <v>1735</v>
      </c>
      <c r="C240" s="286">
        <v>0</v>
      </c>
      <c r="D240" s="286">
        <v>0</v>
      </c>
      <c r="E240" s="287"/>
      <c r="F240" s="282" t="str">
        <f t="shared" si="12"/>
        <v>否</v>
      </c>
      <c r="G240" s="264" t="str">
        <f t="shared" si="13"/>
        <v>项</v>
      </c>
    </row>
    <row r="241" ht="36" customHeight="1" spans="1:7">
      <c r="A241" s="284" t="s">
        <v>1736</v>
      </c>
      <c r="B241" s="285" t="s">
        <v>1737</v>
      </c>
      <c r="C241" s="286">
        <v>0</v>
      </c>
      <c r="D241" s="286">
        <v>0</v>
      </c>
      <c r="E241" s="287"/>
      <c r="F241" s="282" t="str">
        <f t="shared" si="12"/>
        <v>否</v>
      </c>
      <c r="G241" s="264" t="str">
        <f t="shared" si="13"/>
        <v>项</v>
      </c>
    </row>
    <row r="242" ht="36" customHeight="1" spans="1:7">
      <c r="A242" s="284" t="s">
        <v>1738</v>
      </c>
      <c r="B242" s="285" t="s">
        <v>1739</v>
      </c>
      <c r="C242" s="286">
        <v>23</v>
      </c>
      <c r="D242" s="286">
        <v>42</v>
      </c>
      <c r="E242" s="287">
        <f t="shared" ref="E242:E249" si="18">(D242-C242)/C242</f>
        <v>0.826</v>
      </c>
      <c r="F242" s="282" t="str">
        <f t="shared" si="12"/>
        <v>是</v>
      </c>
      <c r="G242" s="264" t="str">
        <f t="shared" si="13"/>
        <v>项</v>
      </c>
    </row>
    <row r="243" ht="36" customHeight="1" spans="1:7">
      <c r="A243" s="284" t="s">
        <v>1740</v>
      </c>
      <c r="B243" s="285" t="s">
        <v>1741</v>
      </c>
      <c r="C243" s="286">
        <v>0</v>
      </c>
      <c r="D243" s="286">
        <v>0</v>
      </c>
      <c r="E243" s="287"/>
      <c r="F243" s="282" t="str">
        <f t="shared" si="12"/>
        <v>否</v>
      </c>
      <c r="G243" s="264" t="str">
        <f t="shared" si="13"/>
        <v>项</v>
      </c>
    </row>
    <row r="244" ht="36" customHeight="1" spans="1:7">
      <c r="A244" s="284" t="s">
        <v>1742</v>
      </c>
      <c r="B244" s="285" t="s">
        <v>1743</v>
      </c>
      <c r="C244" s="286">
        <v>0</v>
      </c>
      <c r="D244" s="286">
        <v>0</v>
      </c>
      <c r="E244" s="287"/>
      <c r="F244" s="282" t="str">
        <f t="shared" si="12"/>
        <v>否</v>
      </c>
      <c r="G244" s="264" t="str">
        <f t="shared" si="13"/>
        <v>项</v>
      </c>
    </row>
    <row r="245" ht="36" customHeight="1" spans="1:7">
      <c r="A245" s="284" t="s">
        <v>1744</v>
      </c>
      <c r="B245" s="285" t="s">
        <v>1745</v>
      </c>
      <c r="C245" s="286">
        <v>200</v>
      </c>
      <c r="D245" s="286">
        <v>200</v>
      </c>
      <c r="E245" s="287">
        <f t="shared" si="18"/>
        <v>0</v>
      </c>
      <c r="F245" s="282" t="str">
        <f t="shared" si="12"/>
        <v>是</v>
      </c>
      <c r="G245" s="264" t="str">
        <f t="shared" si="13"/>
        <v>项</v>
      </c>
    </row>
    <row r="246" ht="36" customHeight="1" spans="1:7">
      <c r="A246" s="284" t="s">
        <v>1746</v>
      </c>
      <c r="B246" s="285" t="s">
        <v>1747</v>
      </c>
      <c r="C246" s="286">
        <v>0</v>
      </c>
      <c r="D246" s="286">
        <v>0</v>
      </c>
      <c r="E246" s="287"/>
      <c r="F246" s="282" t="str">
        <f t="shared" si="12"/>
        <v>否</v>
      </c>
      <c r="G246" s="264" t="str">
        <f t="shared" si="13"/>
        <v>项</v>
      </c>
    </row>
    <row r="247" ht="36" customHeight="1" spans="1:7">
      <c r="A247" s="296" t="s">
        <v>1748</v>
      </c>
      <c r="B247" s="279" t="s">
        <v>1749</v>
      </c>
      <c r="C247" s="280">
        <f>SUM(C248,C261)</f>
        <v>2896</v>
      </c>
      <c r="D247" s="280">
        <f>SUM(D248,D261)</f>
        <v>1383</v>
      </c>
      <c r="E247" s="281">
        <f t="shared" si="18"/>
        <v>-0.522</v>
      </c>
      <c r="F247" s="282" t="str">
        <f t="shared" si="12"/>
        <v>是</v>
      </c>
      <c r="G247" s="264" t="str">
        <f t="shared" si="13"/>
        <v>类</v>
      </c>
    </row>
    <row r="248" ht="36" customHeight="1" spans="1:7">
      <c r="A248" s="296" t="s">
        <v>1750</v>
      </c>
      <c r="B248" s="283" t="s">
        <v>1751</v>
      </c>
      <c r="C248" s="288">
        <f>SUM(C249:C260)</f>
        <v>2896</v>
      </c>
      <c r="D248" s="288">
        <f>SUM(D249:D260)</f>
        <v>1383</v>
      </c>
      <c r="E248" s="281">
        <f t="shared" si="18"/>
        <v>-0.522</v>
      </c>
      <c r="F248" s="282" t="str">
        <f t="shared" si="12"/>
        <v>是</v>
      </c>
      <c r="G248" s="264" t="str">
        <f t="shared" si="13"/>
        <v>款</v>
      </c>
    </row>
    <row r="249" ht="36" customHeight="1" spans="1:7">
      <c r="A249" s="297" t="s">
        <v>1752</v>
      </c>
      <c r="B249" s="285" t="s">
        <v>1753</v>
      </c>
      <c r="C249" s="286">
        <v>1896</v>
      </c>
      <c r="D249" s="286">
        <v>383</v>
      </c>
      <c r="E249" s="287">
        <f t="shared" si="18"/>
        <v>-0.798</v>
      </c>
      <c r="F249" s="282" t="str">
        <f t="shared" si="12"/>
        <v>是</v>
      </c>
      <c r="G249" s="264" t="str">
        <f t="shared" si="13"/>
        <v>项</v>
      </c>
    </row>
    <row r="250" ht="36" customHeight="1" spans="1:7">
      <c r="A250" s="297" t="s">
        <v>1754</v>
      </c>
      <c r="B250" s="285" t="s">
        <v>1755</v>
      </c>
      <c r="C250" s="286">
        <v>0</v>
      </c>
      <c r="D250" s="286">
        <v>0</v>
      </c>
      <c r="E250" s="287"/>
      <c r="F250" s="282" t="str">
        <f t="shared" si="12"/>
        <v>否</v>
      </c>
      <c r="G250" s="264" t="str">
        <f t="shared" si="13"/>
        <v>项</v>
      </c>
    </row>
    <row r="251" ht="36" customHeight="1" spans="1:7">
      <c r="A251" s="297" t="s">
        <v>1756</v>
      </c>
      <c r="B251" s="285" t="s">
        <v>1757</v>
      </c>
      <c r="C251" s="286">
        <v>0</v>
      </c>
      <c r="D251" s="286">
        <v>0</v>
      </c>
      <c r="E251" s="287"/>
      <c r="F251" s="282" t="str">
        <f t="shared" si="12"/>
        <v>否</v>
      </c>
      <c r="G251" s="264" t="str">
        <f t="shared" si="13"/>
        <v>项</v>
      </c>
    </row>
    <row r="252" ht="36" customHeight="1" spans="1:7">
      <c r="A252" s="297" t="s">
        <v>1758</v>
      </c>
      <c r="B252" s="285" t="s">
        <v>1759</v>
      </c>
      <c r="C252" s="286">
        <v>0</v>
      </c>
      <c r="D252" s="286">
        <v>0</v>
      </c>
      <c r="E252" s="287"/>
      <c r="F252" s="282" t="str">
        <f t="shared" si="12"/>
        <v>否</v>
      </c>
      <c r="G252" s="264" t="str">
        <f t="shared" si="13"/>
        <v>项</v>
      </c>
    </row>
    <row r="253" ht="36" customHeight="1" spans="1:7">
      <c r="A253" s="297" t="s">
        <v>1760</v>
      </c>
      <c r="B253" s="285" t="s">
        <v>1761</v>
      </c>
      <c r="C253" s="286">
        <v>0</v>
      </c>
      <c r="D253" s="286">
        <v>0</v>
      </c>
      <c r="E253" s="287"/>
      <c r="F253" s="282" t="str">
        <f t="shared" si="12"/>
        <v>否</v>
      </c>
      <c r="G253" s="264" t="str">
        <f t="shared" si="13"/>
        <v>项</v>
      </c>
    </row>
    <row r="254" ht="36" customHeight="1" spans="1:7">
      <c r="A254" s="297" t="s">
        <v>1762</v>
      </c>
      <c r="B254" s="285" t="s">
        <v>1763</v>
      </c>
      <c r="C254" s="286">
        <v>0</v>
      </c>
      <c r="D254" s="286">
        <v>0</v>
      </c>
      <c r="E254" s="287"/>
      <c r="F254" s="282" t="str">
        <f t="shared" si="12"/>
        <v>否</v>
      </c>
      <c r="G254" s="264" t="str">
        <f t="shared" si="13"/>
        <v>项</v>
      </c>
    </row>
    <row r="255" ht="36" customHeight="1" spans="1:7">
      <c r="A255" s="297" t="s">
        <v>1764</v>
      </c>
      <c r="B255" s="285" t="s">
        <v>1765</v>
      </c>
      <c r="C255" s="286">
        <v>0</v>
      </c>
      <c r="D255" s="286">
        <v>0</v>
      </c>
      <c r="E255" s="287"/>
      <c r="F255" s="282" t="str">
        <f t="shared" si="12"/>
        <v>否</v>
      </c>
      <c r="G255" s="264" t="str">
        <f t="shared" si="13"/>
        <v>项</v>
      </c>
    </row>
    <row r="256" ht="36" customHeight="1" spans="1:7">
      <c r="A256" s="297" t="s">
        <v>1766</v>
      </c>
      <c r="B256" s="285" t="s">
        <v>1767</v>
      </c>
      <c r="C256" s="286">
        <v>0</v>
      </c>
      <c r="D256" s="286">
        <v>0</v>
      </c>
      <c r="E256" s="287"/>
      <c r="F256" s="282" t="str">
        <f t="shared" si="12"/>
        <v>否</v>
      </c>
      <c r="G256" s="264" t="str">
        <f t="shared" si="13"/>
        <v>项</v>
      </c>
    </row>
    <row r="257" ht="36" customHeight="1" spans="1:7">
      <c r="A257" s="297" t="s">
        <v>1768</v>
      </c>
      <c r="B257" s="285" t="s">
        <v>1769</v>
      </c>
      <c r="C257" s="286">
        <v>0</v>
      </c>
      <c r="D257" s="286">
        <v>0</v>
      </c>
      <c r="E257" s="287"/>
      <c r="F257" s="282" t="str">
        <f t="shared" si="12"/>
        <v>否</v>
      </c>
      <c r="G257" s="264" t="str">
        <f t="shared" si="13"/>
        <v>项</v>
      </c>
    </row>
    <row r="258" ht="36" customHeight="1" spans="1:7">
      <c r="A258" s="297" t="s">
        <v>1770</v>
      </c>
      <c r="B258" s="285" t="s">
        <v>1771</v>
      </c>
      <c r="C258" s="286">
        <v>0</v>
      </c>
      <c r="D258" s="286">
        <v>0</v>
      </c>
      <c r="E258" s="287"/>
      <c r="F258" s="282" t="str">
        <f t="shared" si="12"/>
        <v>否</v>
      </c>
      <c r="G258" s="264" t="str">
        <f t="shared" si="13"/>
        <v>项</v>
      </c>
    </row>
    <row r="259" ht="36" customHeight="1" spans="1:7">
      <c r="A259" s="297" t="s">
        <v>1772</v>
      </c>
      <c r="B259" s="285" t="s">
        <v>1773</v>
      </c>
      <c r="C259" s="286">
        <v>0</v>
      </c>
      <c r="D259" s="286">
        <v>0</v>
      </c>
      <c r="E259" s="287"/>
      <c r="F259" s="282" t="str">
        <f t="shared" si="12"/>
        <v>否</v>
      </c>
      <c r="G259" s="264" t="str">
        <f t="shared" si="13"/>
        <v>项</v>
      </c>
    </row>
    <row r="260" ht="36" customHeight="1" spans="1:7">
      <c r="A260" s="297" t="s">
        <v>1774</v>
      </c>
      <c r="B260" s="285" t="s">
        <v>1775</v>
      </c>
      <c r="C260" s="286">
        <v>1000</v>
      </c>
      <c r="D260" s="286">
        <v>1000</v>
      </c>
      <c r="E260" s="287">
        <f>(D260-C260)/C260</f>
        <v>0</v>
      </c>
      <c r="F260" s="282" t="str">
        <f t="shared" ref="F260:F279" si="19">IF(LEN(A260)=3,"是",IF(B260&lt;&gt;"",IF(SUM(C260:D260)&lt;&gt;0,"是","否"),"是"))</f>
        <v>是</v>
      </c>
      <c r="G260" s="264" t="str">
        <f t="shared" ref="G260:G279" si="20">IF(LEN(A260)=3,"类",IF(LEN(A260)=5,"款","项"))</f>
        <v>项</v>
      </c>
    </row>
    <row r="261" ht="36" customHeight="1" spans="1:7">
      <c r="A261" s="296" t="s">
        <v>1776</v>
      </c>
      <c r="B261" s="283" t="s">
        <v>1777</v>
      </c>
      <c r="C261" s="288">
        <f>SUM(C262:C267)</f>
        <v>0</v>
      </c>
      <c r="D261" s="288">
        <f>SUM(D262:D267)</f>
        <v>0</v>
      </c>
      <c r="E261" s="281"/>
      <c r="F261" s="282" t="str">
        <f t="shared" si="19"/>
        <v>否</v>
      </c>
      <c r="G261" s="264" t="str">
        <f t="shared" si="20"/>
        <v>款</v>
      </c>
    </row>
    <row r="262" ht="36" customHeight="1" spans="1:7">
      <c r="A262" s="297" t="s">
        <v>1778</v>
      </c>
      <c r="B262" s="285" t="s">
        <v>1002</v>
      </c>
      <c r="C262" s="286">
        <v>0</v>
      </c>
      <c r="D262" s="286">
        <v>0</v>
      </c>
      <c r="E262" s="287"/>
      <c r="F262" s="282" t="str">
        <f t="shared" si="19"/>
        <v>否</v>
      </c>
      <c r="G262" s="264" t="str">
        <f t="shared" si="20"/>
        <v>项</v>
      </c>
    </row>
    <row r="263" ht="36" customHeight="1" spans="1:7">
      <c r="A263" s="297" t="s">
        <v>1779</v>
      </c>
      <c r="B263" s="285" t="s">
        <v>1042</v>
      </c>
      <c r="C263" s="286">
        <v>0</v>
      </c>
      <c r="D263" s="286">
        <v>0</v>
      </c>
      <c r="E263" s="287"/>
      <c r="F263" s="282" t="str">
        <f t="shared" si="19"/>
        <v>否</v>
      </c>
      <c r="G263" s="264" t="str">
        <f t="shared" si="20"/>
        <v>项</v>
      </c>
    </row>
    <row r="264" ht="36" customHeight="1" spans="1:7">
      <c r="A264" s="297" t="s">
        <v>1780</v>
      </c>
      <c r="B264" s="285" t="s">
        <v>1781</v>
      </c>
      <c r="C264" s="286">
        <v>0</v>
      </c>
      <c r="D264" s="286">
        <v>0</v>
      </c>
      <c r="E264" s="287"/>
      <c r="F264" s="282" t="str">
        <f t="shared" si="19"/>
        <v>否</v>
      </c>
      <c r="G264" s="264" t="str">
        <f t="shared" si="20"/>
        <v>项</v>
      </c>
    </row>
    <row r="265" ht="36" customHeight="1" spans="1:7">
      <c r="A265" s="297" t="s">
        <v>1782</v>
      </c>
      <c r="B265" s="285" t="s">
        <v>1783</v>
      </c>
      <c r="C265" s="286">
        <v>0</v>
      </c>
      <c r="D265" s="286">
        <v>0</v>
      </c>
      <c r="E265" s="287"/>
      <c r="F265" s="282" t="str">
        <f t="shared" si="19"/>
        <v>否</v>
      </c>
      <c r="G265" s="264" t="str">
        <f t="shared" si="20"/>
        <v>项</v>
      </c>
    </row>
    <row r="266" ht="36" customHeight="1" spans="1:7">
      <c r="A266" s="297" t="s">
        <v>1784</v>
      </c>
      <c r="B266" s="285" t="s">
        <v>1785</v>
      </c>
      <c r="C266" s="286">
        <v>0</v>
      </c>
      <c r="D266" s="286">
        <v>0</v>
      </c>
      <c r="E266" s="287"/>
      <c r="F266" s="282" t="str">
        <f t="shared" si="19"/>
        <v>否</v>
      </c>
      <c r="G266" s="264" t="str">
        <f t="shared" si="20"/>
        <v>项</v>
      </c>
    </row>
    <row r="267" ht="36" customHeight="1" spans="1:7">
      <c r="A267" s="297" t="s">
        <v>1786</v>
      </c>
      <c r="B267" s="285" t="s">
        <v>1787</v>
      </c>
      <c r="C267" s="286">
        <v>0</v>
      </c>
      <c r="D267" s="286">
        <v>0</v>
      </c>
      <c r="E267" s="287"/>
      <c r="F267" s="282" t="str">
        <f t="shared" si="19"/>
        <v>否</v>
      </c>
      <c r="G267" s="264" t="str">
        <f t="shared" si="20"/>
        <v>项</v>
      </c>
    </row>
    <row r="268" ht="36" customHeight="1" spans="1:7">
      <c r="A268" s="284"/>
      <c r="B268" s="302"/>
      <c r="C268" s="303"/>
      <c r="D268" s="303"/>
      <c r="E268" s="287"/>
      <c r="F268" s="282" t="str">
        <f t="shared" si="19"/>
        <v>是</v>
      </c>
      <c r="G268" s="264" t="str">
        <f t="shared" si="20"/>
        <v>项</v>
      </c>
    </row>
    <row r="269" ht="36" customHeight="1" spans="1:7">
      <c r="A269" s="304"/>
      <c r="B269" s="305" t="s">
        <v>1809</v>
      </c>
      <c r="C269" s="280">
        <f>SUM(C4,C20,C32,C43,C101,C136,C180,C184,C212,C230,C247)</f>
        <v>150474</v>
      </c>
      <c r="D269" s="280">
        <f>SUM(D4,D20,D32,D43,D101,D136,D180,D184,D212,D230,D247)</f>
        <v>88276</v>
      </c>
      <c r="E269" s="281">
        <f t="shared" ref="E269:E274" si="21">(D269-C269)/C269</f>
        <v>-0.413</v>
      </c>
      <c r="F269" s="282" t="str">
        <f t="shared" si="19"/>
        <v>是</v>
      </c>
      <c r="G269" s="264" t="str">
        <f t="shared" si="20"/>
        <v>项</v>
      </c>
    </row>
    <row r="270" s="264" customFormat="1" ht="38.1" customHeight="1" spans="1:7">
      <c r="A270" s="306" t="s">
        <v>1789</v>
      </c>
      <c r="B270" s="307" t="s">
        <v>147</v>
      </c>
      <c r="C270" s="308">
        <f>SUM(C271,C273,C275)</f>
        <v>129708</v>
      </c>
      <c r="D270" s="308">
        <f>SUM(D271,D273,D275)</f>
        <v>54121</v>
      </c>
      <c r="E270" s="309">
        <f t="shared" si="21"/>
        <v>-0.583</v>
      </c>
      <c r="F270" s="282" t="str">
        <f t="shared" si="19"/>
        <v>是</v>
      </c>
      <c r="G270" s="264" t="str">
        <f t="shared" si="20"/>
        <v>类</v>
      </c>
    </row>
    <row r="271" s="264" customFormat="1" ht="36" customHeight="1" spans="1:7">
      <c r="A271" s="310" t="s">
        <v>1790</v>
      </c>
      <c r="B271" s="311" t="s">
        <v>148</v>
      </c>
      <c r="C271" s="288">
        <f>C272</f>
        <v>7377</v>
      </c>
      <c r="D271" s="288">
        <f>D272</f>
        <v>3821</v>
      </c>
      <c r="E271" s="309">
        <f t="shared" si="21"/>
        <v>-0.482</v>
      </c>
      <c r="F271" s="282" t="str">
        <f t="shared" si="19"/>
        <v>是</v>
      </c>
      <c r="G271" s="264" t="str">
        <f t="shared" si="20"/>
        <v>款</v>
      </c>
    </row>
    <row r="272" s="264" customFormat="1" ht="36" customHeight="1" spans="1:7">
      <c r="A272" s="310" t="s">
        <v>1791</v>
      </c>
      <c r="B272" s="285" t="s">
        <v>1792</v>
      </c>
      <c r="C272" s="286">
        <v>7377</v>
      </c>
      <c r="D272" s="286">
        <v>3821</v>
      </c>
      <c r="E272" s="312">
        <f t="shared" si="21"/>
        <v>-0.482</v>
      </c>
      <c r="F272" s="282" t="str">
        <f t="shared" si="19"/>
        <v>是</v>
      </c>
      <c r="G272" s="264" t="str">
        <f t="shared" si="20"/>
        <v>项</v>
      </c>
    </row>
    <row r="273" s="264" customFormat="1" ht="38.1" customHeight="1" spans="1:7">
      <c r="A273" s="313" t="s">
        <v>1793</v>
      </c>
      <c r="B273" s="311" t="s">
        <v>151</v>
      </c>
      <c r="C273" s="314">
        <f>C274</f>
        <v>122331</v>
      </c>
      <c r="D273" s="314">
        <f>D274</f>
        <v>50300</v>
      </c>
      <c r="E273" s="312">
        <f t="shared" si="21"/>
        <v>-0.589</v>
      </c>
      <c r="F273" s="282" t="str">
        <f t="shared" si="19"/>
        <v>是</v>
      </c>
      <c r="G273" s="264" t="str">
        <f t="shared" si="20"/>
        <v>款</v>
      </c>
    </row>
    <row r="274" s="264" customFormat="1" ht="36" customHeight="1" spans="1:7">
      <c r="A274" s="313" t="s">
        <v>1794</v>
      </c>
      <c r="B274" s="285" t="s">
        <v>1795</v>
      </c>
      <c r="C274" s="314">
        <v>122331</v>
      </c>
      <c r="D274" s="314">
        <v>50300</v>
      </c>
      <c r="E274" s="312">
        <f t="shared" si="21"/>
        <v>-0.589</v>
      </c>
      <c r="F274" s="282" t="str">
        <f t="shared" si="19"/>
        <v>是</v>
      </c>
      <c r="G274" s="264" t="str">
        <f t="shared" si="20"/>
        <v>项</v>
      </c>
    </row>
    <row r="275" s="264" customFormat="1" ht="38.1" customHeight="1" spans="1:7">
      <c r="A275" s="310" t="s">
        <v>1796</v>
      </c>
      <c r="B275" s="311" t="s">
        <v>1797</v>
      </c>
      <c r="C275" s="314"/>
      <c r="D275" s="314"/>
      <c r="E275" s="312"/>
      <c r="F275" s="282" t="str">
        <f t="shared" si="19"/>
        <v>否</v>
      </c>
      <c r="G275" s="264" t="str">
        <f t="shared" si="20"/>
        <v>款</v>
      </c>
    </row>
    <row r="276" ht="33.95" customHeight="1" spans="1:7">
      <c r="A276" s="315" t="s">
        <v>1798</v>
      </c>
      <c r="B276" s="316" t="s">
        <v>1799</v>
      </c>
      <c r="C276" s="317">
        <f>SUM(C277:C278)</f>
        <v>56270</v>
      </c>
      <c r="D276" s="317">
        <f>SUM(D277:D278)</f>
        <v>59380</v>
      </c>
      <c r="E276" s="318">
        <f t="shared" ref="E276:E279" si="22">(D276-C276)/C276</f>
        <v>0.055</v>
      </c>
      <c r="F276" s="282" t="str">
        <f t="shared" si="19"/>
        <v>是</v>
      </c>
      <c r="G276" s="264" t="str">
        <f t="shared" si="20"/>
        <v>类</v>
      </c>
    </row>
    <row r="277" ht="33.95" customHeight="1" spans="1:7">
      <c r="A277" s="319"/>
      <c r="B277" s="311" t="s">
        <v>156</v>
      </c>
      <c r="C277" s="114">
        <v>6370</v>
      </c>
      <c r="D277" s="314">
        <v>4030</v>
      </c>
      <c r="E277" s="318">
        <f t="shared" si="22"/>
        <v>-0.367</v>
      </c>
      <c r="F277" s="282" t="str">
        <f t="shared" si="19"/>
        <v>是</v>
      </c>
      <c r="G277" s="264" t="str">
        <f t="shared" si="20"/>
        <v>项</v>
      </c>
    </row>
    <row r="278" ht="33.95" customHeight="1" spans="1:7">
      <c r="A278" s="319"/>
      <c r="B278" s="311" t="s">
        <v>157</v>
      </c>
      <c r="C278" s="114">
        <v>49900</v>
      </c>
      <c r="D278" s="314">
        <v>55350</v>
      </c>
      <c r="E278" s="318">
        <f t="shared" si="22"/>
        <v>0.109</v>
      </c>
      <c r="F278" s="282" t="str">
        <f t="shared" si="19"/>
        <v>是</v>
      </c>
      <c r="G278" s="264" t="str">
        <f t="shared" si="20"/>
        <v>项</v>
      </c>
    </row>
    <row r="279" ht="33.95" customHeight="1" spans="1:7">
      <c r="A279" s="320"/>
      <c r="B279" s="321" t="s">
        <v>161</v>
      </c>
      <c r="C279" s="317">
        <f>SUM(C269:C269,C270,C276)</f>
        <v>336452</v>
      </c>
      <c r="D279" s="317">
        <f>SUM(D269:D269,D270,D276)</f>
        <v>201777</v>
      </c>
      <c r="E279" s="322">
        <f t="shared" si="22"/>
        <v>-0.4</v>
      </c>
      <c r="F279" s="282" t="str">
        <f t="shared" si="19"/>
        <v>是</v>
      </c>
      <c r="G279" s="264" t="str">
        <f t="shared" si="20"/>
        <v>项</v>
      </c>
    </row>
    <row r="280" ht="33.95" customHeight="1" spans="1:7">
      <c r="A280" s="264"/>
      <c r="B280" s="323" t="s">
        <v>1800</v>
      </c>
      <c r="C280" s="323"/>
      <c r="D280" s="323"/>
      <c r="E280" s="323"/>
      <c r="F280" s="269"/>
      <c r="G280" s="264"/>
    </row>
  </sheetData>
  <autoFilter xmlns:etc="http://www.wps.cn/officeDocument/2017/etCustomData" ref="A3:G280" etc:filterBottomFollowUsedRange="0">
    <extLst/>
  </autoFilter>
  <mergeCells count="2">
    <mergeCell ref="A1:E1"/>
    <mergeCell ref="B280:E280"/>
  </mergeCells>
  <conditionalFormatting sqref="B276">
    <cfRule type="expression" dxfId="1" priority="1" stopIfTrue="1">
      <formula>"len($A:$A)=3"</formula>
    </cfRule>
  </conditionalFormatting>
  <printOptions horizontalCentered="1"/>
  <pageMargins left="0.471527777777778" right="0.393055555555556" top="0.747916666666667" bottom="0.747916666666667" header="0.313888888888889" footer="0.313888888888889"/>
  <pageSetup paperSize="9" scale="68" fitToHeight="0" orientation="portrait"/>
  <headerFooter alignWithMargins="0">
    <oddFooter>&amp;C&amp;16- &amp;P -</oddFooter>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pageSetUpPr fitToPage="1"/>
  </sheetPr>
  <dimension ref="A1:E16"/>
  <sheetViews>
    <sheetView showGridLines="0" showZeros="0" view="pageBreakPreview" zoomScale="70" zoomScaleNormal="100" workbookViewId="0">
      <selection activeCell="A1" sqref="A1:D1"/>
    </sheetView>
  </sheetViews>
  <sheetFormatPr defaultColWidth="9" defaultRowHeight="13.5" outlineLevelCol="4"/>
  <cols>
    <col min="1" max="1" width="59.375" style="168" customWidth="1"/>
    <col min="2" max="4" width="25.5" customWidth="1"/>
    <col min="5" max="5" width="9" hidden="1" customWidth="1"/>
  </cols>
  <sheetData>
    <row r="1" s="247" customFormat="1" ht="45" customHeight="1" spans="1:5">
      <c r="A1" s="248" t="s">
        <v>1810</v>
      </c>
      <c r="B1" s="248"/>
      <c r="C1" s="248"/>
      <c r="D1" s="248"/>
      <c r="E1" s="249"/>
    </row>
    <row r="2" ht="20.1" customHeight="1" spans="1:5">
      <c r="A2" s="250"/>
      <c r="B2" s="251"/>
      <c r="C2" s="252"/>
      <c r="D2" s="252" t="s">
        <v>1</v>
      </c>
      <c r="E2" s="168"/>
    </row>
    <row r="3" ht="45" customHeight="1" spans="1:5">
      <c r="A3" s="165" t="s">
        <v>1228</v>
      </c>
      <c r="B3" s="124" t="s">
        <v>163</v>
      </c>
      <c r="C3" s="124" t="s">
        <v>5</v>
      </c>
      <c r="D3" s="124" t="s">
        <v>164</v>
      </c>
      <c r="E3" s="253" t="s">
        <v>7</v>
      </c>
    </row>
    <row r="4" ht="36" customHeight="1" spans="1:5">
      <c r="A4" s="254" t="s">
        <v>1334</v>
      </c>
      <c r="B4" s="68">
        <v>0</v>
      </c>
      <c r="C4" s="68">
        <v>0</v>
      </c>
      <c r="D4" s="255"/>
      <c r="E4" s="110" t="str">
        <f>IF(A4&lt;&gt;"",IF(SUM(B4:C4)&lt;&gt;0,"是","否"),"是")</f>
        <v>否</v>
      </c>
    </row>
    <row r="5" ht="36" customHeight="1" spans="1:5">
      <c r="A5" s="254" t="s">
        <v>1811</v>
      </c>
      <c r="B5" s="68">
        <v>0</v>
      </c>
      <c r="C5" s="68">
        <v>0</v>
      </c>
      <c r="D5" s="255"/>
      <c r="E5" s="110" t="str">
        <f t="shared" ref="E5:E15" si="0">IF(A5&lt;&gt;"",IF(SUM(B5:C5)&lt;&gt;0,"是","否"),"是")</f>
        <v>否</v>
      </c>
    </row>
    <row r="6" ht="36" customHeight="1" spans="1:5">
      <c r="A6" s="254" t="s">
        <v>1387</v>
      </c>
      <c r="B6" s="68">
        <v>0</v>
      </c>
      <c r="C6" s="68">
        <v>0</v>
      </c>
      <c r="D6" s="255"/>
      <c r="E6" s="110" t="str">
        <f t="shared" si="0"/>
        <v>否</v>
      </c>
    </row>
    <row r="7" ht="36" customHeight="1" spans="1:5">
      <c r="A7" s="256" t="s">
        <v>1400</v>
      </c>
      <c r="B7" s="68">
        <v>17</v>
      </c>
      <c r="C7" s="68">
        <v>0</v>
      </c>
      <c r="D7" s="255">
        <f>(C7-B7)/B7</f>
        <v>-1</v>
      </c>
      <c r="E7" s="257" t="str">
        <f t="shared" si="0"/>
        <v>是</v>
      </c>
    </row>
    <row r="8" ht="36" customHeight="1" spans="1:5">
      <c r="A8" s="254" t="s">
        <v>1497</v>
      </c>
      <c r="B8" s="68">
        <v>6</v>
      </c>
      <c r="C8" s="68">
        <v>0</v>
      </c>
      <c r="D8" s="255">
        <f>(C8-B8)/B8</f>
        <v>-1</v>
      </c>
      <c r="E8" s="110" t="str">
        <f t="shared" si="0"/>
        <v>是</v>
      </c>
    </row>
    <row r="9" ht="36" customHeight="1" spans="1:5">
      <c r="A9" s="254" t="s">
        <v>1539</v>
      </c>
      <c r="B9" s="68">
        <v>23</v>
      </c>
      <c r="C9" s="68">
        <v>0</v>
      </c>
      <c r="D9" s="255">
        <f>(C9-B9)/B9</f>
        <v>-1</v>
      </c>
      <c r="E9" s="110" t="str">
        <f t="shared" si="0"/>
        <v>是</v>
      </c>
    </row>
    <row r="10" ht="36" customHeight="1" spans="1:5">
      <c r="A10" s="256" t="s">
        <v>1620</v>
      </c>
      <c r="B10" s="68">
        <v>0</v>
      </c>
      <c r="C10" s="68">
        <v>0</v>
      </c>
      <c r="D10" s="255"/>
      <c r="E10" s="257" t="str">
        <f t="shared" si="0"/>
        <v>否</v>
      </c>
    </row>
    <row r="11" ht="36" customHeight="1" spans="1:5">
      <c r="A11" s="254" t="s">
        <v>1628</v>
      </c>
      <c r="B11" s="68">
        <v>0</v>
      </c>
      <c r="C11" s="68">
        <v>0</v>
      </c>
      <c r="D11" s="255"/>
      <c r="E11" s="110" t="str">
        <f t="shared" si="0"/>
        <v>否</v>
      </c>
    </row>
    <row r="12" ht="36" customHeight="1" spans="1:5">
      <c r="A12" s="256" t="s">
        <v>1681</v>
      </c>
      <c r="B12" s="68">
        <v>0</v>
      </c>
      <c r="C12" s="68">
        <v>0</v>
      </c>
      <c r="D12" s="255"/>
      <c r="E12" s="257" t="str">
        <f t="shared" si="0"/>
        <v>否</v>
      </c>
    </row>
    <row r="13" ht="36" customHeight="1" spans="1:5">
      <c r="A13" s="256" t="s">
        <v>1716</v>
      </c>
      <c r="B13" s="68">
        <v>0</v>
      </c>
      <c r="C13" s="68">
        <v>0</v>
      </c>
      <c r="D13" s="255"/>
      <c r="E13" s="257" t="str">
        <f t="shared" si="0"/>
        <v>否</v>
      </c>
    </row>
    <row r="14" ht="36" customHeight="1" spans="1:5">
      <c r="A14" s="256" t="s">
        <v>1749</v>
      </c>
      <c r="B14" s="68">
        <v>0</v>
      </c>
      <c r="C14" s="68">
        <v>0</v>
      </c>
      <c r="D14" s="255"/>
      <c r="E14" s="257" t="str">
        <f t="shared" si="0"/>
        <v>否</v>
      </c>
    </row>
    <row r="15" ht="36" customHeight="1" spans="1:5">
      <c r="A15" s="258" t="s">
        <v>1812</v>
      </c>
      <c r="B15" s="259">
        <f>SUM(B4:B14)</f>
        <v>46</v>
      </c>
      <c r="C15" s="259">
        <f>SUM(C4:C14)</f>
        <v>0</v>
      </c>
      <c r="D15" s="255">
        <f>(C15-B15)/B15</f>
        <v>-1</v>
      </c>
      <c r="E15" s="110" t="str">
        <f t="shared" si="0"/>
        <v>是</v>
      </c>
    </row>
    <row r="16" ht="30" customHeight="1" spans="1:4">
      <c r="A16" s="260" t="s">
        <v>1813</v>
      </c>
      <c r="B16" s="260"/>
      <c r="C16" s="260"/>
      <c r="D16" s="260"/>
    </row>
  </sheetData>
  <autoFilter xmlns:etc="http://www.wps.cn/officeDocument/2017/etCustomData" ref="A3:E16" etc:filterBottomFollowUsedRange="0">
    <extLst/>
  </autoFilter>
  <mergeCells count="2">
    <mergeCell ref="A1:D1"/>
    <mergeCell ref="A16:D16"/>
  </mergeCells>
  <conditionalFormatting sqref="E4:E15">
    <cfRule type="cellIs" dxfId="2" priority="2" stopIfTrue="1" operator="lessThan">
      <formula>0</formula>
    </cfRule>
  </conditionalFormatting>
  <conditionalFormatting sqref="E13:E15">
    <cfRule type="cellIs" dxfId="2" priority="1" stopIfTrue="1" operator="lessThan">
      <formula>0</formula>
    </cfRule>
  </conditionalFormatting>
  <printOptions horizontalCentered="1"/>
  <pageMargins left="0.471527777777778" right="0.393055555555556" top="0.747916666666667" bottom="0.747916666666667" header="0.313888888888889" footer="0.313888888888889"/>
  <pageSetup paperSize="9" scale="70" orientation="portrait"/>
  <headerFooter alignWithMargins="0">
    <oddFooter>&amp;C&amp;16- &amp;P -</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2"/>
  <sheetViews>
    <sheetView zoomScale="80" zoomScaleNormal="80" workbookViewId="0">
      <selection activeCell="D11" sqref="D11"/>
    </sheetView>
  </sheetViews>
  <sheetFormatPr defaultColWidth="9" defaultRowHeight="14.25" outlineLevelCol="1"/>
  <cols>
    <col min="1" max="1" width="65" style="87" customWidth="1"/>
    <col min="2" max="2" width="43.25" style="88" customWidth="1"/>
  </cols>
  <sheetData>
    <row r="1" ht="45" customHeight="1" spans="1:2">
      <c r="A1" s="89" t="s">
        <v>1814</v>
      </c>
      <c r="B1" s="90"/>
    </row>
    <row r="2" ht="20.1" customHeight="1" spans="1:2">
      <c r="A2" s="91"/>
      <c r="B2" s="92"/>
    </row>
    <row r="3" ht="45" customHeight="1" spans="1:2">
      <c r="A3" s="241" t="s">
        <v>1815</v>
      </c>
      <c r="B3" s="242"/>
    </row>
    <row r="4" ht="36" customHeight="1" spans="1:2">
      <c r="A4" s="243"/>
      <c r="B4" s="244"/>
    </row>
    <row r="5" ht="36" customHeight="1" spans="1:2">
      <c r="A5" s="243"/>
      <c r="B5" s="244"/>
    </row>
    <row r="6" ht="36" customHeight="1" spans="1:2">
      <c r="A6" s="243"/>
      <c r="B6" s="244"/>
    </row>
    <row r="7" ht="36" customHeight="1" spans="1:2">
      <c r="A7" s="243"/>
      <c r="B7" s="244"/>
    </row>
    <row r="8" ht="36" customHeight="1" spans="1:2">
      <c r="A8" s="243"/>
      <c r="B8" s="244"/>
    </row>
    <row r="9" ht="36" customHeight="1" spans="1:2">
      <c r="A9" s="243"/>
      <c r="B9" s="244"/>
    </row>
    <row r="10" ht="36" customHeight="1" spans="1:2">
      <c r="A10" s="243"/>
      <c r="B10" s="244"/>
    </row>
    <row r="11" ht="36" customHeight="1" spans="1:2">
      <c r="A11" s="243"/>
      <c r="B11" s="244"/>
    </row>
    <row r="12" ht="48" customHeight="1" spans="1:2">
      <c r="A12" s="245"/>
      <c r="B12" s="246"/>
    </row>
  </sheetData>
  <mergeCells count="2">
    <mergeCell ref="A1:B1"/>
    <mergeCell ref="A3:B12"/>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codeName="Sheet14"/>
  <dimension ref="A1:E54"/>
  <sheetViews>
    <sheetView showGridLines="0" showZeros="0" view="pageBreakPreview" zoomScale="70" zoomScaleNormal="100" workbookViewId="0">
      <selection activeCell="C44" sqref="C44"/>
    </sheetView>
  </sheetViews>
  <sheetFormatPr defaultColWidth="9" defaultRowHeight="14.25" outlineLevelCol="4"/>
  <cols>
    <col min="1" max="1" width="50.75" style="216" customWidth="1"/>
    <col min="2" max="4" width="20.625" style="216" customWidth="1"/>
    <col min="5" max="5" width="4.25" style="216" hidden="1" customWidth="1"/>
    <col min="6" max="6" width="13.75" style="216"/>
    <col min="7" max="16384" width="9" style="216"/>
  </cols>
  <sheetData>
    <row r="1" ht="45" customHeight="1" spans="1:4">
      <c r="A1" s="169" t="s">
        <v>1816</v>
      </c>
      <c r="B1" s="169"/>
      <c r="C1" s="169"/>
      <c r="D1" s="169"/>
    </row>
    <row r="2" ht="20.1" customHeight="1" spans="1:4">
      <c r="A2" s="233"/>
      <c r="B2" s="234"/>
      <c r="C2" s="235"/>
      <c r="D2" s="236" t="s">
        <v>1</v>
      </c>
    </row>
    <row r="3" s="188" customFormat="1" ht="45" customHeight="1" spans="1:5">
      <c r="A3" s="196" t="s">
        <v>3</v>
      </c>
      <c r="B3" s="123" t="str">
        <f>YEAR([3]封面!$B$8)-1&amp;"年执行数"</f>
        <v>2023年执行数</v>
      </c>
      <c r="C3" s="124" t="str">
        <f>YEAR([3]封面!$B$8)&amp;"年预算数"</f>
        <v>2024年预算数</v>
      </c>
      <c r="D3" s="124" t="s">
        <v>6</v>
      </c>
      <c r="E3" s="188" t="s">
        <v>7</v>
      </c>
    </row>
    <row r="4" s="188" customFormat="1" ht="36" customHeight="1" spans="1:5">
      <c r="A4" s="173" t="s">
        <v>1817</v>
      </c>
      <c r="B4" s="210">
        <f>SUM(B5:B26)</f>
        <v>0</v>
      </c>
      <c r="C4" s="210">
        <f>SUM(C5:C26)</f>
        <v>0</v>
      </c>
      <c r="D4" s="109"/>
      <c r="E4" s="237" t="str">
        <f t="shared" ref="E4:E46" si="0">IF(A4&lt;&gt;"",IF(SUM(B4:C4)&lt;&gt;0,"是","否"),"是")</f>
        <v>否</v>
      </c>
    </row>
    <row r="5" s="188" customFormat="1" ht="36" customHeight="1" spans="1:5">
      <c r="A5" s="238" t="s">
        <v>1818</v>
      </c>
      <c r="B5" s="209"/>
      <c r="C5" s="57"/>
      <c r="D5" s="113"/>
      <c r="E5" s="237" t="str">
        <f t="shared" si="0"/>
        <v>否</v>
      </c>
    </row>
    <row r="6" s="188" customFormat="1" ht="36" customHeight="1" spans="1:5">
      <c r="A6" s="238" t="s">
        <v>1819</v>
      </c>
      <c r="B6" s="209"/>
      <c r="C6" s="57"/>
      <c r="D6" s="113"/>
      <c r="E6" s="237" t="str">
        <f t="shared" si="0"/>
        <v>否</v>
      </c>
    </row>
    <row r="7" s="188" customFormat="1" ht="36" customHeight="1" spans="1:5">
      <c r="A7" s="238" t="s">
        <v>1820</v>
      </c>
      <c r="B7" s="209"/>
      <c r="C7" s="57"/>
      <c r="D7" s="113"/>
      <c r="E7" s="237" t="str">
        <f t="shared" si="0"/>
        <v>否</v>
      </c>
    </row>
    <row r="8" s="188" customFormat="1" ht="36" customHeight="1" spans="1:5">
      <c r="A8" s="238" t="s">
        <v>1821</v>
      </c>
      <c r="B8" s="209"/>
      <c r="C8" s="57"/>
      <c r="D8" s="113"/>
      <c r="E8" s="237" t="str">
        <f t="shared" si="0"/>
        <v>否</v>
      </c>
    </row>
    <row r="9" s="188" customFormat="1" ht="36" customHeight="1" spans="1:5">
      <c r="A9" s="238" t="s">
        <v>1822</v>
      </c>
      <c r="B9" s="209"/>
      <c r="C9" s="209"/>
      <c r="D9" s="113"/>
      <c r="E9" s="237" t="str">
        <f t="shared" si="0"/>
        <v>否</v>
      </c>
    </row>
    <row r="10" s="188" customFormat="1" ht="36" customHeight="1" spans="1:5">
      <c r="A10" s="238" t="s">
        <v>1823</v>
      </c>
      <c r="B10" s="57"/>
      <c r="C10" s="57"/>
      <c r="D10" s="113"/>
      <c r="E10" s="237" t="str">
        <f t="shared" si="0"/>
        <v>否</v>
      </c>
    </row>
    <row r="11" s="188" customFormat="1" ht="36" customHeight="1" spans="1:5">
      <c r="A11" s="238" t="s">
        <v>1824</v>
      </c>
      <c r="B11" s="209"/>
      <c r="C11" s="57"/>
      <c r="D11" s="113"/>
      <c r="E11" s="237" t="str">
        <f t="shared" si="0"/>
        <v>否</v>
      </c>
    </row>
    <row r="12" s="188" customFormat="1" ht="36" customHeight="1" spans="1:5">
      <c r="A12" s="238" t="s">
        <v>1825</v>
      </c>
      <c r="B12" s="57"/>
      <c r="C12" s="57"/>
      <c r="D12" s="113"/>
      <c r="E12" s="237" t="str">
        <f t="shared" si="0"/>
        <v>否</v>
      </c>
    </row>
    <row r="13" s="188" customFormat="1" ht="36" customHeight="1" spans="1:5">
      <c r="A13" s="238" t="s">
        <v>1826</v>
      </c>
      <c r="B13" s="209"/>
      <c r="C13" s="57"/>
      <c r="D13" s="113"/>
      <c r="E13" s="237" t="str">
        <f t="shared" si="0"/>
        <v>否</v>
      </c>
    </row>
    <row r="14" s="188" customFormat="1" ht="36" customHeight="1" spans="1:5">
      <c r="A14" s="238" t="s">
        <v>1827</v>
      </c>
      <c r="B14" s="209"/>
      <c r="C14" s="57"/>
      <c r="D14" s="113"/>
      <c r="E14" s="237" t="str">
        <f t="shared" si="0"/>
        <v>否</v>
      </c>
    </row>
    <row r="15" s="188" customFormat="1" ht="36" customHeight="1" spans="1:5">
      <c r="A15" s="238" t="s">
        <v>1828</v>
      </c>
      <c r="B15" s="209"/>
      <c r="C15" s="57"/>
      <c r="D15" s="113"/>
      <c r="E15" s="237" t="str">
        <f t="shared" si="0"/>
        <v>否</v>
      </c>
    </row>
    <row r="16" s="188" customFormat="1" ht="36" customHeight="1" spans="1:5">
      <c r="A16" s="238" t="s">
        <v>1829</v>
      </c>
      <c r="B16" s="209"/>
      <c r="C16" s="57"/>
      <c r="D16" s="113"/>
      <c r="E16" s="237" t="str">
        <f t="shared" si="0"/>
        <v>否</v>
      </c>
    </row>
    <row r="17" s="188" customFormat="1" ht="36" customHeight="1" spans="1:5">
      <c r="A17" s="238" t="s">
        <v>1830</v>
      </c>
      <c r="B17" s="239"/>
      <c r="C17" s="209"/>
      <c r="D17" s="113"/>
      <c r="E17" s="237" t="str">
        <f t="shared" si="0"/>
        <v>否</v>
      </c>
    </row>
    <row r="18" s="188" customFormat="1" ht="36" customHeight="1" spans="1:5">
      <c r="A18" s="238" t="s">
        <v>1831</v>
      </c>
      <c r="B18" s="239"/>
      <c r="C18" s="57"/>
      <c r="D18" s="113"/>
      <c r="E18" s="237" t="str">
        <f t="shared" si="0"/>
        <v>否</v>
      </c>
    </row>
    <row r="19" s="188" customFormat="1" ht="36" customHeight="1" spans="1:5">
      <c r="A19" s="238" t="s">
        <v>1832</v>
      </c>
      <c r="B19" s="239"/>
      <c r="C19" s="212"/>
      <c r="D19" s="113"/>
      <c r="E19" s="237" t="str">
        <f t="shared" si="0"/>
        <v>否</v>
      </c>
    </row>
    <row r="20" s="188" customFormat="1" ht="36" customHeight="1" spans="1:5">
      <c r="A20" s="238" t="s">
        <v>1833</v>
      </c>
      <c r="B20" s="239"/>
      <c r="C20" s="212"/>
      <c r="D20" s="113"/>
      <c r="E20" s="237" t="str">
        <f t="shared" si="0"/>
        <v>否</v>
      </c>
    </row>
    <row r="21" s="188" customFormat="1" ht="36" customHeight="1" spans="1:5">
      <c r="A21" s="238" t="s">
        <v>1834</v>
      </c>
      <c r="B21" s="209"/>
      <c r="C21" s="57"/>
      <c r="D21" s="113"/>
      <c r="E21" s="237" t="str">
        <f t="shared" si="0"/>
        <v>否</v>
      </c>
    </row>
    <row r="22" s="188" customFormat="1" ht="36" customHeight="1" spans="1:5">
      <c r="A22" s="238" t="s">
        <v>1835</v>
      </c>
      <c r="B22" s="239"/>
      <c r="C22" s="212"/>
      <c r="D22" s="113"/>
      <c r="E22" s="237" t="str">
        <f t="shared" si="0"/>
        <v>否</v>
      </c>
    </row>
    <row r="23" s="188" customFormat="1" ht="36" customHeight="1" spans="1:5">
      <c r="A23" s="238" t="s">
        <v>1836</v>
      </c>
      <c r="B23" s="239"/>
      <c r="C23" s="212"/>
      <c r="D23" s="113"/>
      <c r="E23" s="237" t="str">
        <f t="shared" si="0"/>
        <v>否</v>
      </c>
    </row>
    <row r="24" s="188" customFormat="1" ht="36" customHeight="1" spans="1:5">
      <c r="A24" s="238" t="s">
        <v>1837</v>
      </c>
      <c r="B24" s="209"/>
      <c r="C24" s="212"/>
      <c r="D24" s="113"/>
      <c r="E24" s="237" t="str">
        <f t="shared" si="0"/>
        <v>否</v>
      </c>
    </row>
    <row r="25" s="188" customFormat="1" ht="36" customHeight="1" spans="1:5">
      <c r="A25" s="238" t="s">
        <v>1838</v>
      </c>
      <c r="B25" s="239"/>
      <c r="C25" s="57"/>
      <c r="D25" s="113"/>
      <c r="E25" s="237" t="str">
        <f t="shared" si="0"/>
        <v>否</v>
      </c>
    </row>
    <row r="26" s="188" customFormat="1" ht="36" customHeight="1" spans="1:5">
      <c r="A26" s="238" t="s">
        <v>1839</v>
      </c>
      <c r="B26" s="239"/>
      <c r="C26" s="57"/>
      <c r="D26" s="113"/>
      <c r="E26" s="237" t="str">
        <f t="shared" si="0"/>
        <v>否</v>
      </c>
    </row>
    <row r="27" s="188" customFormat="1" ht="36" customHeight="1" spans="1:5">
      <c r="A27" s="173" t="s">
        <v>1840</v>
      </c>
      <c r="B27" s="210">
        <f>SUM(B28:B31)</f>
        <v>0</v>
      </c>
      <c r="C27" s="210">
        <f>SUM(C28:C31)</f>
        <v>0</v>
      </c>
      <c r="D27" s="109"/>
      <c r="E27" s="237" t="str">
        <f t="shared" si="0"/>
        <v>否</v>
      </c>
    </row>
    <row r="28" s="188" customFormat="1" ht="36" customHeight="1" spans="1:5">
      <c r="A28" s="238" t="s">
        <v>1841</v>
      </c>
      <c r="B28" s="239"/>
      <c r="C28" s="57"/>
      <c r="D28" s="113"/>
      <c r="E28" s="237" t="str">
        <f t="shared" si="0"/>
        <v>否</v>
      </c>
    </row>
    <row r="29" s="188" customFormat="1" ht="36" customHeight="1" spans="1:5">
      <c r="A29" s="238" t="s">
        <v>1842</v>
      </c>
      <c r="B29" s="239"/>
      <c r="C29" s="57"/>
      <c r="D29" s="113"/>
      <c r="E29" s="237" t="str">
        <f t="shared" si="0"/>
        <v>否</v>
      </c>
    </row>
    <row r="30" s="188" customFormat="1" ht="36" customHeight="1" spans="1:5">
      <c r="A30" s="238" t="s">
        <v>1843</v>
      </c>
      <c r="B30" s="239"/>
      <c r="C30" s="57"/>
      <c r="D30" s="113"/>
      <c r="E30" s="237" t="str">
        <f t="shared" si="0"/>
        <v>否</v>
      </c>
    </row>
    <row r="31" s="188" customFormat="1" ht="36" customHeight="1" spans="1:5">
      <c r="A31" s="238" t="s">
        <v>1844</v>
      </c>
      <c r="B31" s="239"/>
      <c r="C31" s="57"/>
      <c r="D31" s="113"/>
      <c r="E31" s="237" t="str">
        <f t="shared" si="0"/>
        <v>否</v>
      </c>
    </row>
    <row r="32" s="188" customFormat="1" ht="36" customHeight="1" spans="1:5">
      <c r="A32" s="173" t="s">
        <v>1845</v>
      </c>
      <c r="B32" s="210">
        <f>SUM(B33:B36)</f>
        <v>0</v>
      </c>
      <c r="C32" s="210">
        <f>SUM(C33:C36)</f>
        <v>0</v>
      </c>
      <c r="D32" s="109"/>
      <c r="E32" s="237" t="str">
        <f t="shared" si="0"/>
        <v>否</v>
      </c>
    </row>
    <row r="33" s="188" customFormat="1" ht="36" customHeight="1" spans="1:5">
      <c r="A33" s="238" t="s">
        <v>1846</v>
      </c>
      <c r="B33" s="239"/>
      <c r="C33" s="57"/>
      <c r="D33" s="113"/>
      <c r="E33" s="237" t="str">
        <f t="shared" si="0"/>
        <v>否</v>
      </c>
    </row>
    <row r="34" s="188" customFormat="1" ht="36" customHeight="1" spans="1:5">
      <c r="A34" s="238" t="s">
        <v>1847</v>
      </c>
      <c r="B34" s="209"/>
      <c r="C34" s="57"/>
      <c r="D34" s="113"/>
      <c r="E34" s="237" t="str">
        <f t="shared" si="0"/>
        <v>否</v>
      </c>
    </row>
    <row r="35" s="188" customFormat="1" ht="36" customHeight="1" spans="1:5">
      <c r="A35" s="238" t="s">
        <v>1848</v>
      </c>
      <c r="B35" s="209"/>
      <c r="C35" s="57"/>
      <c r="D35" s="113"/>
      <c r="E35" s="237" t="str">
        <f t="shared" si="0"/>
        <v>否</v>
      </c>
    </row>
    <row r="36" s="188" customFormat="1" ht="36" customHeight="1" spans="1:5">
      <c r="A36" s="238" t="s">
        <v>1849</v>
      </c>
      <c r="B36" s="239"/>
      <c r="C36" s="57"/>
      <c r="D36" s="113"/>
      <c r="E36" s="237" t="str">
        <f t="shared" si="0"/>
        <v>否</v>
      </c>
    </row>
    <row r="37" s="188" customFormat="1" ht="36" customHeight="1" spans="1:5">
      <c r="A37" s="173" t="s">
        <v>1850</v>
      </c>
      <c r="B37" s="210">
        <f>SUM(B38:B40)</f>
        <v>0</v>
      </c>
      <c r="C37" s="210">
        <f>SUM(C38:C40)</f>
        <v>0</v>
      </c>
      <c r="D37" s="109"/>
      <c r="E37" s="237" t="str">
        <f t="shared" si="0"/>
        <v>否</v>
      </c>
    </row>
    <row r="38" s="188" customFormat="1" ht="36" customHeight="1" spans="1:5">
      <c r="A38" s="238" t="s">
        <v>1851</v>
      </c>
      <c r="B38" s="209"/>
      <c r="C38" s="206"/>
      <c r="D38" s="113"/>
      <c r="E38" s="237" t="str">
        <f t="shared" si="0"/>
        <v>否</v>
      </c>
    </row>
    <row r="39" s="188" customFormat="1" ht="36" customHeight="1" spans="1:5">
      <c r="A39" s="238" t="s">
        <v>1852</v>
      </c>
      <c r="B39" s="239"/>
      <c r="C39" s="206"/>
      <c r="D39" s="113"/>
      <c r="E39" s="237" t="str">
        <f t="shared" si="0"/>
        <v>否</v>
      </c>
    </row>
    <row r="40" s="188" customFormat="1" ht="36" customHeight="1" spans="1:5">
      <c r="A40" s="238" t="s">
        <v>1853</v>
      </c>
      <c r="B40" s="239"/>
      <c r="C40" s="212"/>
      <c r="D40" s="113"/>
      <c r="E40" s="237" t="str">
        <f t="shared" si="0"/>
        <v>否</v>
      </c>
    </row>
    <row r="41" s="188" customFormat="1" ht="36" customHeight="1" spans="1:5">
      <c r="A41" s="173" t="s">
        <v>1854</v>
      </c>
      <c r="B41" s="240"/>
      <c r="C41" s="205"/>
      <c r="D41" s="109"/>
      <c r="E41" s="237" t="str">
        <f t="shared" si="0"/>
        <v>否</v>
      </c>
    </row>
    <row r="42" s="188" customFormat="1" ht="36" customHeight="1" spans="1:5">
      <c r="A42" s="211" t="s">
        <v>1855</v>
      </c>
      <c r="B42" s="210">
        <f>B4+B27+B32+B37+B41</f>
        <v>0</v>
      </c>
      <c r="C42" s="210">
        <f>C4+C27+C32+C37+C41</f>
        <v>0</v>
      </c>
      <c r="D42" s="109"/>
      <c r="E42" s="237" t="str">
        <f t="shared" si="0"/>
        <v>否</v>
      </c>
    </row>
    <row r="43" s="188" customFormat="1" ht="36" customHeight="1" spans="1:5">
      <c r="A43" s="238" t="s">
        <v>34</v>
      </c>
      <c r="B43" s="206">
        <v>7</v>
      </c>
      <c r="C43" s="206">
        <v>7</v>
      </c>
      <c r="D43" s="109">
        <f>(C43-B43)/B43</f>
        <v>0</v>
      </c>
      <c r="E43" s="237" t="str">
        <f t="shared" si="0"/>
        <v>是</v>
      </c>
    </row>
    <row r="44" s="188" customFormat="1" ht="36" customHeight="1" spans="1:5">
      <c r="A44" s="238" t="s">
        <v>1856</v>
      </c>
      <c r="B44" s="239">
        <v>21</v>
      </c>
      <c r="C44" s="206">
        <v>28</v>
      </c>
      <c r="D44" s="109">
        <f t="shared" ref="D44:D46" si="1">(C44-B44)/B44</f>
        <v>0.333</v>
      </c>
      <c r="E44" s="237" t="str">
        <f t="shared" si="0"/>
        <v>是</v>
      </c>
    </row>
    <row r="45" s="188" customFormat="1" ht="36" customHeight="1" spans="1:5">
      <c r="A45" s="238" t="s">
        <v>1857</v>
      </c>
      <c r="B45" s="209"/>
      <c r="C45" s="206"/>
      <c r="D45" s="109"/>
      <c r="E45" s="237" t="str">
        <f t="shared" si="0"/>
        <v>否</v>
      </c>
    </row>
    <row r="46" s="188" customFormat="1" ht="36" customHeight="1" spans="1:5">
      <c r="A46" s="211" t="s">
        <v>118</v>
      </c>
      <c r="B46" s="210">
        <f>B42+B43+B44</f>
        <v>28</v>
      </c>
      <c r="C46" s="210">
        <f>C42+C43+C44</f>
        <v>35</v>
      </c>
      <c r="D46" s="109">
        <f t="shared" si="1"/>
        <v>0.25</v>
      </c>
      <c r="E46" s="237" t="str">
        <f t="shared" si="0"/>
        <v>是</v>
      </c>
    </row>
    <row r="47" spans="2:2">
      <c r="B47" s="232"/>
    </row>
    <row r="48" spans="2:3">
      <c r="B48" s="232"/>
      <c r="C48" s="232"/>
    </row>
    <row r="49" spans="2:2">
      <c r="B49" s="232"/>
    </row>
    <row r="50" spans="2:2">
      <c r="B50" s="232"/>
    </row>
    <row r="51" spans="2:2">
      <c r="B51" s="232"/>
    </row>
    <row r="52" spans="2:2">
      <c r="B52" s="232"/>
    </row>
    <row r="53" spans="2:3">
      <c r="B53" s="232"/>
      <c r="C53" s="232"/>
    </row>
    <row r="54" spans="2:2">
      <c r="B54" s="232"/>
    </row>
  </sheetData>
  <autoFilter xmlns:etc="http://www.wps.cn/officeDocument/2017/etCustomData" ref="A3:E46" etc:filterBottomFollowUsedRange="0">
    <filterColumn colId="4">
      <customFilters>
        <customFilter operator="equal" val="是"/>
      </customFilters>
    </filterColumn>
    <extLst/>
  </autoFilter>
  <mergeCells count="1">
    <mergeCell ref="A1:D1"/>
  </mergeCells>
  <conditionalFormatting sqref="E3:E46">
    <cfRule type="cellIs" dxfId="3" priority="2" stopIfTrue="1" operator="lessThanOrEqual">
      <formula>-1</formula>
    </cfRule>
  </conditionalFormatting>
  <conditionalFormatting sqref="E4:E46">
    <cfRule type="cellIs" dxfId="3" priority="1" stopIfTrue="1" operator="lessThanOrEqual">
      <formula>-1</formula>
    </cfRule>
  </conditionalFormatting>
  <printOptions horizontalCentered="1"/>
  <pageMargins left="0.471527777777778" right="0.393055555555556" top="0.747916666666667" bottom="0.747916666666667" header="0.313888888888889" footer="0.313888888888889"/>
  <pageSetup paperSize="9" scale="75" orientation="portrait"/>
  <headerFooter alignWithMargins="0">
    <oddFooter>&amp;C&amp;16- &amp;P -</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codeName="Sheet15"/>
  <dimension ref="A1:E41"/>
  <sheetViews>
    <sheetView showGridLines="0" showZeros="0" view="pageBreakPreview" zoomScale="70" zoomScaleNormal="100" workbookViewId="0">
      <selection activeCell="O28" sqref="O28"/>
    </sheetView>
  </sheetViews>
  <sheetFormatPr defaultColWidth="9" defaultRowHeight="14.25" outlineLevelCol="4"/>
  <cols>
    <col min="1" max="1" width="50.75" style="189" customWidth="1"/>
    <col min="2" max="2" width="20.625" style="189" customWidth="1"/>
    <col min="3" max="3" width="20.625" style="216" customWidth="1"/>
    <col min="4" max="4" width="20.625" style="189" customWidth="1"/>
    <col min="5" max="5" width="4.75" style="189" hidden="1" customWidth="1"/>
    <col min="6" max="16384" width="9" style="189"/>
  </cols>
  <sheetData>
    <row r="1" ht="45" customHeight="1" spans="1:5">
      <c r="A1" s="217" t="s">
        <v>1858</v>
      </c>
      <c r="B1" s="217"/>
      <c r="C1" s="217"/>
      <c r="D1" s="217"/>
      <c r="E1" s="218"/>
    </row>
    <row r="2" ht="20.1" customHeight="1" spans="1:5">
      <c r="A2" s="219"/>
      <c r="B2" s="219"/>
      <c r="C2" s="219"/>
      <c r="D2" s="220" t="s">
        <v>1</v>
      </c>
      <c r="E2" s="221"/>
    </row>
    <row r="3" s="188" customFormat="1" ht="45" customHeight="1" spans="1:5">
      <c r="A3" s="222" t="s">
        <v>3</v>
      </c>
      <c r="B3" s="123" t="str">
        <f>YEAR([3]封面!$B$8)-1&amp;"年执行数"</f>
        <v>2023年执行数</v>
      </c>
      <c r="C3" s="124" t="str">
        <f>YEAR([3]封面!$B$8)&amp;"年预算数"</f>
        <v>2024年预算数</v>
      </c>
      <c r="D3" s="124" t="s">
        <v>6</v>
      </c>
      <c r="E3" s="188" t="s">
        <v>7</v>
      </c>
    </row>
    <row r="4" s="188" customFormat="1" ht="35.1" customHeight="1" spans="1:5">
      <c r="A4" s="173" t="s">
        <v>1859</v>
      </c>
      <c r="B4" s="223">
        <f>SUM(B5:B10)</f>
        <v>0</v>
      </c>
      <c r="C4" s="185">
        <f>SUM(C5:C10)</f>
        <v>35</v>
      </c>
      <c r="D4" s="109"/>
      <c r="E4" s="224" t="str">
        <f t="shared" ref="E4:E29" si="0">IF(A4&lt;&gt;"",IF(SUM(B4:C4)&lt;&gt;0,"是","否"),"是")</f>
        <v>是</v>
      </c>
    </row>
    <row r="5" s="188" customFormat="1" ht="35.1" customHeight="1" spans="1:5">
      <c r="A5" s="183" t="s">
        <v>1860</v>
      </c>
      <c r="B5" s="182"/>
      <c r="C5" s="177"/>
      <c r="D5" s="201"/>
      <c r="E5" s="224" t="str">
        <f t="shared" si="0"/>
        <v>否</v>
      </c>
    </row>
    <row r="6" s="188" customFormat="1" ht="35.1" customHeight="1" spans="1:5">
      <c r="A6" s="183" t="s">
        <v>1861</v>
      </c>
      <c r="B6" s="182"/>
      <c r="C6" s="177"/>
      <c r="D6" s="201"/>
      <c r="E6" s="224" t="str">
        <f t="shared" si="0"/>
        <v>否</v>
      </c>
    </row>
    <row r="7" s="188" customFormat="1" ht="35.1" customHeight="1" spans="1:5">
      <c r="A7" s="183" t="s">
        <v>1862</v>
      </c>
      <c r="B7" s="197"/>
      <c r="C7" s="177">
        <v>35</v>
      </c>
      <c r="D7" s="201"/>
      <c r="E7" s="224" t="str">
        <f t="shared" si="0"/>
        <v>是</v>
      </c>
    </row>
    <row r="8" s="188" customFormat="1" ht="35.1" customHeight="1" spans="1:5">
      <c r="A8" s="183" t="s">
        <v>1863</v>
      </c>
      <c r="B8" s="182"/>
      <c r="C8" s="177"/>
      <c r="D8" s="201"/>
      <c r="E8" s="224" t="str">
        <f t="shared" si="0"/>
        <v>否</v>
      </c>
    </row>
    <row r="9" s="188" customFormat="1" ht="35.1" customHeight="1" spans="1:5">
      <c r="A9" s="183" t="s">
        <v>1864</v>
      </c>
      <c r="B9" s="182"/>
      <c r="C9" s="177"/>
      <c r="D9" s="201"/>
      <c r="E9" s="224" t="str">
        <f t="shared" si="0"/>
        <v>否</v>
      </c>
    </row>
    <row r="10" s="188" customFormat="1" ht="35.1" customHeight="1" spans="1:5">
      <c r="A10" s="183" t="s">
        <v>1865</v>
      </c>
      <c r="B10" s="182"/>
      <c r="C10" s="177"/>
      <c r="D10" s="201"/>
      <c r="E10" s="224" t="str">
        <f t="shared" si="0"/>
        <v>否</v>
      </c>
    </row>
    <row r="11" s="188" customFormat="1" ht="35.1" customHeight="1" spans="1:5">
      <c r="A11" s="173" t="s">
        <v>1866</v>
      </c>
      <c r="B11" s="225">
        <f>SUM(B12:B17)</f>
        <v>0</v>
      </c>
      <c r="C11" s="225">
        <f>SUM(C12:C17)</f>
        <v>0</v>
      </c>
      <c r="D11" s="226"/>
      <c r="E11" s="224" t="str">
        <f t="shared" si="0"/>
        <v>否</v>
      </c>
    </row>
    <row r="12" s="188" customFormat="1" ht="35.1" customHeight="1" spans="1:5">
      <c r="A12" s="183" t="s">
        <v>1867</v>
      </c>
      <c r="B12" s="177"/>
      <c r="C12" s="177"/>
      <c r="D12" s="201"/>
      <c r="E12" s="224" t="str">
        <f t="shared" si="0"/>
        <v>否</v>
      </c>
    </row>
    <row r="13" s="188" customFormat="1" ht="35.1" customHeight="1" spans="1:5">
      <c r="A13" s="183" t="s">
        <v>1868</v>
      </c>
      <c r="B13" s="177"/>
      <c r="C13" s="177"/>
      <c r="D13" s="227"/>
      <c r="E13" s="224" t="str">
        <f t="shared" si="0"/>
        <v>否</v>
      </c>
    </row>
    <row r="14" s="188" customFormat="1" ht="35.1" customHeight="1" spans="1:5">
      <c r="A14" s="183" t="s">
        <v>1869</v>
      </c>
      <c r="B14" s="177"/>
      <c r="C14" s="177"/>
      <c r="D14" s="201"/>
      <c r="E14" s="224" t="str">
        <f t="shared" si="0"/>
        <v>否</v>
      </c>
    </row>
    <row r="15" s="188" customFormat="1" ht="35.1" customHeight="1" spans="1:5">
      <c r="A15" s="183" t="s">
        <v>1870</v>
      </c>
      <c r="B15" s="177"/>
      <c r="C15" s="177"/>
      <c r="D15" s="228"/>
      <c r="E15" s="224" t="str">
        <f t="shared" si="0"/>
        <v>否</v>
      </c>
    </row>
    <row r="16" s="188" customFormat="1" ht="35.1" customHeight="1" spans="1:5">
      <c r="A16" s="183" t="s">
        <v>1871</v>
      </c>
      <c r="B16" s="177"/>
      <c r="C16" s="177"/>
      <c r="D16" s="228"/>
      <c r="E16" s="224" t="str">
        <f t="shared" si="0"/>
        <v>否</v>
      </c>
    </row>
    <row r="17" s="188" customFormat="1" ht="35.1" customHeight="1" spans="1:5">
      <c r="A17" s="183" t="s">
        <v>1872</v>
      </c>
      <c r="B17" s="177"/>
      <c r="C17" s="177"/>
      <c r="D17" s="201"/>
      <c r="E17" s="224" t="str">
        <f t="shared" si="0"/>
        <v>否</v>
      </c>
    </row>
    <row r="18" s="215" customFormat="1" ht="35.1" customHeight="1" spans="1:5">
      <c r="A18" s="173" t="s">
        <v>1873</v>
      </c>
      <c r="B18" s="225">
        <f>SUM(B19)</f>
        <v>0</v>
      </c>
      <c r="C18" s="174"/>
      <c r="D18" s="226"/>
      <c r="E18" s="224" t="str">
        <f t="shared" si="0"/>
        <v>否</v>
      </c>
    </row>
    <row r="19" s="188" customFormat="1" ht="35.1" customHeight="1" spans="1:5">
      <c r="A19" s="183" t="s">
        <v>1874</v>
      </c>
      <c r="B19" s="177"/>
      <c r="C19" s="177"/>
      <c r="D19" s="226"/>
      <c r="E19" s="224" t="str">
        <f t="shared" si="0"/>
        <v>否</v>
      </c>
    </row>
    <row r="20" s="188" customFormat="1" ht="35.1" customHeight="1" spans="1:5">
      <c r="A20" s="173" t="s">
        <v>1875</v>
      </c>
      <c r="B20" s="225">
        <f>SUM(B21)</f>
        <v>0</v>
      </c>
      <c r="C20" s="174"/>
      <c r="D20" s="226"/>
      <c r="E20" s="224" t="str">
        <f t="shared" si="0"/>
        <v>否</v>
      </c>
    </row>
    <row r="21" s="188" customFormat="1" ht="35.1" customHeight="1" spans="1:5">
      <c r="A21" s="229" t="s">
        <v>1876</v>
      </c>
      <c r="B21" s="177"/>
      <c r="C21" s="177"/>
      <c r="D21" s="201"/>
      <c r="E21" s="224" t="str">
        <f t="shared" si="0"/>
        <v>否</v>
      </c>
    </row>
    <row r="22" s="188" customFormat="1" ht="35.1" customHeight="1" spans="1:5">
      <c r="A22" s="173" t="s">
        <v>1877</v>
      </c>
      <c r="B22" s="225">
        <f>B23</f>
        <v>0</v>
      </c>
      <c r="C22" s="174">
        <f>C23</f>
        <v>0</v>
      </c>
      <c r="D22" s="226"/>
      <c r="E22" s="224" t="str">
        <f t="shared" si="0"/>
        <v>否</v>
      </c>
    </row>
    <row r="23" s="188" customFormat="1" ht="35.1" customHeight="1" spans="1:5">
      <c r="A23" s="183" t="s">
        <v>1878</v>
      </c>
      <c r="B23" s="177"/>
      <c r="C23" s="177"/>
      <c r="D23" s="201"/>
      <c r="E23" s="224" t="str">
        <f t="shared" si="0"/>
        <v>否</v>
      </c>
    </row>
    <row r="24" s="188" customFormat="1" ht="35.1" customHeight="1" spans="1:5">
      <c r="A24" s="211" t="s">
        <v>1879</v>
      </c>
      <c r="B24" s="225">
        <f>B4+B11+B18+B20+B22</f>
        <v>0</v>
      </c>
      <c r="C24" s="174">
        <f>C4+C11+C18+C20+C22</f>
        <v>35</v>
      </c>
      <c r="D24" s="226"/>
      <c r="E24" s="224" t="str">
        <f t="shared" si="0"/>
        <v>是</v>
      </c>
    </row>
    <row r="25" s="188" customFormat="1" ht="35.1" customHeight="1" spans="1:5">
      <c r="A25" s="230" t="s">
        <v>147</v>
      </c>
      <c r="B25" s="174">
        <f>SUM(B26:B27)</f>
        <v>0</v>
      </c>
      <c r="C25" s="174">
        <f>SUM(C26:C27)</f>
        <v>0</v>
      </c>
      <c r="D25" s="226"/>
      <c r="E25" s="224" t="str">
        <f t="shared" si="0"/>
        <v>否</v>
      </c>
    </row>
    <row r="26" s="188" customFormat="1" ht="35.1" customHeight="1" spans="1:5">
      <c r="A26" s="183" t="s">
        <v>1880</v>
      </c>
      <c r="B26" s="177"/>
      <c r="C26" s="177"/>
      <c r="D26" s="226"/>
      <c r="E26" s="224" t="str">
        <f t="shared" si="0"/>
        <v>否</v>
      </c>
    </row>
    <row r="27" s="188" customFormat="1" ht="35.1" customHeight="1" spans="1:5">
      <c r="A27" s="183" t="s">
        <v>151</v>
      </c>
      <c r="B27" s="177"/>
      <c r="C27" s="177"/>
      <c r="D27" s="226"/>
      <c r="E27" s="224" t="str">
        <f t="shared" si="0"/>
        <v>否</v>
      </c>
    </row>
    <row r="28" s="188" customFormat="1" ht="35.1" customHeight="1" spans="1:5">
      <c r="A28" s="231" t="s">
        <v>1881</v>
      </c>
      <c r="B28" s="185">
        <v>28</v>
      </c>
      <c r="C28" s="174"/>
      <c r="D28" s="226">
        <f>(C28-B28)/B28</f>
        <v>-1</v>
      </c>
      <c r="E28" s="224" t="str">
        <f t="shared" si="0"/>
        <v>是</v>
      </c>
    </row>
    <row r="29" s="188" customFormat="1" ht="35.1" customHeight="1" spans="1:5">
      <c r="A29" s="180" t="s">
        <v>161</v>
      </c>
      <c r="B29" s="174">
        <f>B24+B25+B28</f>
        <v>28</v>
      </c>
      <c r="C29" s="174">
        <f>C24+C25+C28</f>
        <v>35</v>
      </c>
      <c r="D29" s="226">
        <f>(C29-B29)/B29</f>
        <v>0.25</v>
      </c>
      <c r="E29" s="224" t="str">
        <f t="shared" si="0"/>
        <v>是</v>
      </c>
    </row>
    <row r="30" spans="2:3">
      <c r="B30" s="213"/>
      <c r="C30" s="232"/>
    </row>
    <row r="31" spans="2:2">
      <c r="B31" s="213"/>
    </row>
    <row r="32" spans="2:3">
      <c r="B32" s="213"/>
      <c r="C32" s="232"/>
    </row>
    <row r="33" spans="2:2">
      <c r="B33" s="213"/>
    </row>
    <row r="34" spans="2:2">
      <c r="B34" s="213"/>
    </row>
    <row r="35" spans="2:3">
      <c r="B35" s="213"/>
      <c r="C35" s="232"/>
    </row>
    <row r="36" spans="2:2">
      <c r="B36" s="213"/>
    </row>
    <row r="37" spans="2:2">
      <c r="B37" s="213"/>
    </row>
    <row r="38" spans="2:2">
      <c r="B38" s="213"/>
    </row>
    <row r="39" spans="2:2">
      <c r="B39" s="213"/>
    </row>
    <row r="40" spans="2:3">
      <c r="B40" s="213"/>
      <c r="C40" s="232"/>
    </row>
    <row r="41" spans="2:2">
      <c r="B41" s="213"/>
    </row>
  </sheetData>
  <autoFilter xmlns:etc="http://www.wps.cn/officeDocument/2017/etCustomData" ref="A3:E29" etc:filterBottomFollowUsedRange="0">
    <filterColumn colId="4">
      <customFilters>
        <customFilter operator="equal" val="是"/>
      </customFilters>
    </filterColumn>
    <extLst/>
  </autoFilter>
  <mergeCells count="1">
    <mergeCell ref="A1:D1"/>
  </mergeCells>
  <conditionalFormatting sqref="E3:E29 D5:D29">
    <cfRule type="cellIs" dxfId="3" priority="1" stopIfTrue="1" operator="lessThanOrEqual">
      <formula>-1</formula>
    </cfRule>
  </conditionalFormatting>
  <printOptions horizontalCentered="1"/>
  <pageMargins left="0.471527777777778" right="0.393055555555556" top="0.747916666666667" bottom="0.747916666666667" header="0.313888888888889" footer="0.313888888888889"/>
  <pageSetup paperSize="9" scale="74" orientation="portrait"/>
  <headerFooter alignWithMargins="0">
    <oddFooter>&amp;C&amp;16- &amp;P -</oddFooter>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dimension ref="A1:E48"/>
  <sheetViews>
    <sheetView showGridLines="0" showZeros="0" view="pageBreakPreview" zoomScale="70" zoomScaleNormal="100" workbookViewId="0">
      <selection activeCell="A1" sqref="A1:D1"/>
    </sheetView>
  </sheetViews>
  <sheetFormatPr defaultColWidth="9" defaultRowHeight="20.25" outlineLevelCol="4"/>
  <cols>
    <col min="1" max="1" width="52.625" style="189" customWidth="1"/>
    <col min="2" max="2" width="20.625" style="189" customWidth="1"/>
    <col min="3" max="3" width="20.625" style="190" customWidth="1"/>
    <col min="4" max="4" width="20.625" style="189" customWidth="1"/>
    <col min="5" max="5" width="4.5" style="189" hidden="1" customWidth="1"/>
    <col min="6" max="16384" width="9" style="189"/>
  </cols>
  <sheetData>
    <row r="1" ht="45" customHeight="1" spans="1:4">
      <c r="A1" s="191" t="s">
        <v>1882</v>
      </c>
      <c r="B1" s="191"/>
      <c r="C1" s="192"/>
      <c r="D1" s="191"/>
    </row>
    <row r="2" ht="20.1" customHeight="1" spans="1:4">
      <c r="A2" s="193"/>
      <c r="B2" s="193"/>
      <c r="C2" s="194"/>
      <c r="D2" s="195" t="s">
        <v>1</v>
      </c>
    </row>
    <row r="3" s="188" customFormat="1" ht="45" customHeight="1" spans="1:5">
      <c r="A3" s="196" t="s">
        <v>3</v>
      </c>
      <c r="B3" s="123" t="str">
        <f>YEAR([3]封面!$B$8)-1&amp;"年执行数"</f>
        <v>2023年执行数</v>
      </c>
      <c r="C3" s="124" t="str">
        <f>YEAR([3]封面!$B$8)&amp;"年预算数"</f>
        <v>2024年预算数</v>
      </c>
      <c r="D3" s="124" t="s">
        <v>6</v>
      </c>
      <c r="E3" s="188" t="s">
        <v>7</v>
      </c>
    </row>
    <row r="4" s="188" customFormat="1" ht="36" customHeight="1" spans="1:5">
      <c r="A4" s="173" t="s">
        <v>1817</v>
      </c>
      <c r="B4" s="108">
        <f>SUM(B5:B21)</f>
        <v>0</v>
      </c>
      <c r="C4" s="108">
        <f>SUM(C5:C21)</f>
        <v>0</v>
      </c>
      <c r="D4" s="109"/>
      <c r="E4" s="128" t="str">
        <f t="shared" ref="E4:E35" si="0">IF(A4&lt;&gt;"",IF(SUM(B4:C4)&lt;&gt;0,"是","否"),"是")</f>
        <v>否</v>
      </c>
    </row>
    <row r="5" s="188" customFormat="1" ht="36" customHeight="1" spans="1:5">
      <c r="A5" s="176" t="s">
        <v>1818</v>
      </c>
      <c r="B5" s="197"/>
      <c r="C5" s="198"/>
      <c r="D5" s="199"/>
      <c r="E5" s="128" t="str">
        <f t="shared" si="0"/>
        <v>否</v>
      </c>
    </row>
    <row r="6" s="188" customFormat="1" ht="36" customHeight="1" spans="1:5">
      <c r="A6" s="176" t="s">
        <v>1821</v>
      </c>
      <c r="B6" s="197"/>
      <c r="C6" s="198"/>
      <c r="D6" s="200"/>
      <c r="E6" s="128" t="str">
        <f t="shared" si="0"/>
        <v>否</v>
      </c>
    </row>
    <row r="7" s="188" customFormat="1" ht="36" customHeight="1" spans="1:5">
      <c r="A7" s="176" t="s">
        <v>1822</v>
      </c>
      <c r="B7" s="197"/>
      <c r="C7" s="198"/>
      <c r="D7" s="201"/>
      <c r="E7" s="128" t="str">
        <f t="shared" si="0"/>
        <v>否</v>
      </c>
    </row>
    <row r="8" s="188" customFormat="1" ht="36" customHeight="1" spans="1:5">
      <c r="A8" s="176" t="s">
        <v>1823</v>
      </c>
      <c r="B8" s="197"/>
      <c r="C8" s="198"/>
      <c r="D8" s="200"/>
      <c r="E8" s="128" t="str">
        <f t="shared" si="0"/>
        <v>否</v>
      </c>
    </row>
    <row r="9" s="188" customFormat="1" ht="36" customHeight="1" spans="1:5">
      <c r="A9" s="176" t="s">
        <v>1824</v>
      </c>
      <c r="B9" s="197"/>
      <c r="C9" s="198"/>
      <c r="D9" s="201"/>
      <c r="E9" s="128" t="str">
        <f t="shared" si="0"/>
        <v>否</v>
      </c>
    </row>
    <row r="10" s="188" customFormat="1" ht="36" customHeight="1" spans="1:5">
      <c r="A10" s="176" t="s">
        <v>1825</v>
      </c>
      <c r="B10" s="197"/>
      <c r="C10" s="198"/>
      <c r="D10" s="200"/>
      <c r="E10" s="128" t="str">
        <f t="shared" si="0"/>
        <v>否</v>
      </c>
    </row>
    <row r="11" s="188" customFormat="1" ht="36" customHeight="1" spans="1:5">
      <c r="A11" s="176" t="s">
        <v>1829</v>
      </c>
      <c r="B11" s="197"/>
      <c r="C11" s="198"/>
      <c r="D11" s="202"/>
      <c r="E11" s="128" t="str">
        <f t="shared" si="0"/>
        <v>否</v>
      </c>
    </row>
    <row r="12" s="188" customFormat="1" ht="36" customHeight="1" spans="1:5">
      <c r="A12" s="176" t="s">
        <v>1830</v>
      </c>
      <c r="B12" s="197"/>
      <c r="C12" s="203"/>
      <c r="D12" s="200"/>
      <c r="E12" s="128" t="str">
        <f t="shared" si="0"/>
        <v>否</v>
      </c>
    </row>
    <row r="13" s="188" customFormat="1" ht="36" customHeight="1" spans="1:5">
      <c r="A13" s="176" t="s">
        <v>1831</v>
      </c>
      <c r="B13" s="197"/>
      <c r="C13" s="204"/>
      <c r="D13" s="200"/>
      <c r="E13" s="128" t="str">
        <f t="shared" si="0"/>
        <v>否</v>
      </c>
    </row>
    <row r="14" s="188" customFormat="1" ht="36" customHeight="1" spans="1:5">
      <c r="A14" s="176" t="s">
        <v>1832</v>
      </c>
      <c r="B14" s="197"/>
      <c r="C14" s="198"/>
      <c r="D14" s="200"/>
      <c r="E14" s="128" t="str">
        <f t="shared" si="0"/>
        <v>否</v>
      </c>
    </row>
    <row r="15" s="188" customFormat="1" ht="36" customHeight="1" spans="1:5">
      <c r="A15" s="176" t="s">
        <v>1828</v>
      </c>
      <c r="B15" s="197"/>
      <c r="C15" s="198"/>
      <c r="D15" s="200"/>
      <c r="E15" s="128" t="str">
        <f t="shared" si="0"/>
        <v>否</v>
      </c>
    </row>
    <row r="16" s="188" customFormat="1" ht="36" customHeight="1" spans="1:5">
      <c r="A16" s="176" t="s">
        <v>1833</v>
      </c>
      <c r="B16" s="197"/>
      <c r="C16" s="203"/>
      <c r="D16" s="200"/>
      <c r="E16" s="128" t="str">
        <f t="shared" si="0"/>
        <v>否</v>
      </c>
    </row>
    <row r="17" s="188" customFormat="1" ht="36" customHeight="1" spans="1:5">
      <c r="A17" s="176" t="s">
        <v>1834</v>
      </c>
      <c r="B17" s="197"/>
      <c r="C17" s="198"/>
      <c r="D17" s="200"/>
      <c r="E17" s="128" t="str">
        <f t="shared" si="0"/>
        <v>否</v>
      </c>
    </row>
    <row r="18" s="188" customFormat="1" ht="36" customHeight="1" spans="1:5">
      <c r="A18" s="176" t="s">
        <v>1835</v>
      </c>
      <c r="B18" s="197"/>
      <c r="C18" s="198"/>
      <c r="D18" s="200"/>
      <c r="E18" s="128" t="str">
        <f t="shared" si="0"/>
        <v>否</v>
      </c>
    </row>
    <row r="19" s="188" customFormat="1" ht="36" customHeight="1" spans="1:5">
      <c r="A19" s="176" t="s">
        <v>1836</v>
      </c>
      <c r="B19" s="197"/>
      <c r="C19" s="198"/>
      <c r="D19" s="200"/>
      <c r="E19" s="128" t="str">
        <f t="shared" si="0"/>
        <v>否</v>
      </c>
    </row>
    <row r="20" s="188" customFormat="1" ht="36" customHeight="1" spans="1:5">
      <c r="A20" s="176" t="s">
        <v>1838</v>
      </c>
      <c r="B20" s="197"/>
      <c r="C20" s="198"/>
      <c r="D20" s="201"/>
      <c r="E20" s="128" t="str">
        <f t="shared" si="0"/>
        <v>否</v>
      </c>
    </row>
    <row r="21" s="188" customFormat="1" ht="36" customHeight="1" spans="1:5">
      <c r="A21" s="176" t="s">
        <v>1839</v>
      </c>
      <c r="B21" s="197"/>
      <c r="C21" s="198"/>
      <c r="D21" s="200"/>
      <c r="E21" s="128" t="str">
        <f t="shared" si="0"/>
        <v>否</v>
      </c>
    </row>
    <row r="22" s="188" customFormat="1" ht="36" customHeight="1" spans="1:5">
      <c r="A22" s="173" t="s">
        <v>1840</v>
      </c>
      <c r="B22" s="205">
        <f>SUM(B23:B24)</f>
        <v>0</v>
      </c>
      <c r="C22" s="205">
        <f>SUM(C23:C24)</f>
        <v>0</v>
      </c>
      <c r="D22" s="199"/>
      <c r="E22" s="128" t="str">
        <f t="shared" si="0"/>
        <v>否</v>
      </c>
    </row>
    <row r="23" s="188" customFormat="1" ht="36" customHeight="1" spans="1:5">
      <c r="A23" s="176" t="s">
        <v>1841</v>
      </c>
      <c r="B23" s="206"/>
      <c r="C23" s="206"/>
      <c r="D23" s="200"/>
      <c r="E23" s="128" t="str">
        <f t="shared" si="0"/>
        <v>否</v>
      </c>
    </row>
    <row r="24" s="188" customFormat="1" ht="36" customHeight="1" spans="1:5">
      <c r="A24" s="176" t="s">
        <v>1842</v>
      </c>
      <c r="B24" s="206"/>
      <c r="C24" s="206"/>
      <c r="D24" s="207"/>
      <c r="E24" s="128" t="str">
        <f t="shared" si="0"/>
        <v>否</v>
      </c>
    </row>
    <row r="25" s="188" customFormat="1" ht="36" customHeight="1" spans="1:5">
      <c r="A25" s="173" t="s">
        <v>1845</v>
      </c>
      <c r="B25" s="174">
        <f>SUM(B26:B27)</f>
        <v>0</v>
      </c>
      <c r="C25" s="174">
        <f>SUM(C26:C27)</f>
        <v>0</v>
      </c>
      <c r="D25" s="201"/>
      <c r="E25" s="128" t="str">
        <f t="shared" si="0"/>
        <v>否</v>
      </c>
    </row>
    <row r="26" s="188" customFormat="1" ht="36" customHeight="1" spans="1:5">
      <c r="A26" s="176" t="s">
        <v>1846</v>
      </c>
      <c r="B26" s="177"/>
      <c r="C26" s="177"/>
      <c r="D26" s="201"/>
      <c r="E26" s="128" t="str">
        <f t="shared" si="0"/>
        <v>否</v>
      </c>
    </row>
    <row r="27" s="188" customFormat="1" ht="36" customHeight="1" spans="1:5">
      <c r="A27" s="176" t="s">
        <v>1847</v>
      </c>
      <c r="B27" s="177"/>
      <c r="C27" s="177"/>
      <c r="D27" s="201"/>
      <c r="E27" s="128" t="str">
        <f t="shared" si="0"/>
        <v>否</v>
      </c>
    </row>
    <row r="28" s="188" customFormat="1" ht="36" customHeight="1" spans="1:5">
      <c r="A28" s="173" t="s">
        <v>1850</v>
      </c>
      <c r="B28" s="174">
        <f>SUM(B29:B29)</f>
        <v>0</v>
      </c>
      <c r="C28" s="174">
        <f>SUM(C29:C29)</f>
        <v>0</v>
      </c>
      <c r="D28" s="208"/>
      <c r="E28" s="128" t="str">
        <f t="shared" si="0"/>
        <v>否</v>
      </c>
    </row>
    <row r="29" s="188" customFormat="1" ht="36" customHeight="1" spans="1:5">
      <c r="A29" s="176" t="s">
        <v>1852</v>
      </c>
      <c r="B29" s="112"/>
      <c r="C29" s="209"/>
      <c r="D29" s="202"/>
      <c r="E29" s="128" t="str">
        <f t="shared" si="0"/>
        <v>否</v>
      </c>
    </row>
    <row r="30" s="188" customFormat="1" ht="36" customHeight="1" spans="1:5">
      <c r="A30" s="173" t="s">
        <v>1854</v>
      </c>
      <c r="B30" s="185"/>
      <c r="C30" s="210"/>
      <c r="D30" s="208"/>
      <c r="E30" s="128" t="str">
        <f t="shared" si="0"/>
        <v>否</v>
      </c>
    </row>
    <row r="31" s="188" customFormat="1" ht="36" customHeight="1" spans="1:5">
      <c r="A31" s="211" t="s">
        <v>1883</v>
      </c>
      <c r="B31" s="108">
        <f>B4+B22+B25+B28+B30</f>
        <v>0</v>
      </c>
      <c r="C31" s="108">
        <f>C4+C22+C25+C28+C30</f>
        <v>0</v>
      </c>
      <c r="D31" s="199"/>
      <c r="E31" s="128" t="str">
        <f t="shared" si="0"/>
        <v>否</v>
      </c>
    </row>
    <row r="32" s="188" customFormat="1" ht="36" customHeight="1" spans="1:5">
      <c r="A32" s="176" t="s">
        <v>34</v>
      </c>
      <c r="B32" s="177">
        <v>7</v>
      </c>
      <c r="C32" s="177">
        <v>7</v>
      </c>
      <c r="D32" s="200">
        <f t="shared" ref="D32:D35" si="1">(C32-B32)/B32</f>
        <v>0</v>
      </c>
      <c r="E32" s="128" t="str">
        <f t="shared" si="0"/>
        <v>是</v>
      </c>
    </row>
    <row r="33" s="188" customFormat="1" ht="36" customHeight="1" spans="1:5">
      <c r="A33" s="176" t="s">
        <v>1856</v>
      </c>
      <c r="B33" s="212">
        <v>21</v>
      </c>
      <c r="C33" s="212">
        <v>28</v>
      </c>
      <c r="D33" s="200">
        <f t="shared" si="1"/>
        <v>0.333</v>
      </c>
      <c r="E33" s="128" t="str">
        <f t="shared" si="0"/>
        <v>是</v>
      </c>
    </row>
    <row r="34" s="188" customFormat="1" ht="36" customHeight="1" spans="1:5">
      <c r="A34" s="176" t="s">
        <v>1857</v>
      </c>
      <c r="B34" s="112"/>
      <c r="C34" s="112"/>
      <c r="D34" s="207"/>
      <c r="E34" s="128" t="str">
        <f t="shared" si="0"/>
        <v>否</v>
      </c>
    </row>
    <row r="35" s="188" customFormat="1" ht="36" customHeight="1" spans="1:5">
      <c r="A35" s="180" t="s">
        <v>118</v>
      </c>
      <c r="B35" s="108">
        <f>SUM(B31:B34)</f>
        <v>28</v>
      </c>
      <c r="C35" s="108">
        <f>SUM(C31:C34)</f>
        <v>35</v>
      </c>
      <c r="D35" s="199">
        <f t="shared" si="1"/>
        <v>0.25</v>
      </c>
      <c r="E35" s="128" t="str">
        <f t="shared" si="0"/>
        <v>是</v>
      </c>
    </row>
    <row r="36" spans="2:2">
      <c r="B36" s="213"/>
    </row>
    <row r="37" spans="2:2">
      <c r="B37" s="214"/>
    </row>
    <row r="38" spans="2:2">
      <c r="B38" s="213"/>
    </row>
    <row r="39" spans="2:2">
      <c r="B39" s="214"/>
    </row>
    <row r="40" spans="2:2">
      <c r="B40" s="213"/>
    </row>
    <row r="41" spans="2:2">
      <c r="B41" s="213"/>
    </row>
    <row r="42" spans="2:2">
      <c r="B42" s="214"/>
    </row>
    <row r="43" spans="2:2">
      <c r="B43" s="213"/>
    </row>
    <row r="44" spans="2:2">
      <c r="B44" s="213"/>
    </row>
    <row r="45" spans="2:2">
      <c r="B45" s="213"/>
    </row>
    <row r="46" spans="2:2">
      <c r="B46" s="213"/>
    </row>
    <row r="47" spans="2:2">
      <c r="B47" s="214"/>
    </row>
    <row r="48" spans="2:2">
      <c r="B48" s="213"/>
    </row>
  </sheetData>
  <autoFilter xmlns:etc="http://www.wps.cn/officeDocument/2017/etCustomData" ref="A3:E35" etc:filterBottomFollowUsedRange="0">
    <extLst/>
  </autoFilter>
  <mergeCells count="1">
    <mergeCell ref="A1:D1"/>
  </mergeCells>
  <conditionalFormatting sqref="E3:E35">
    <cfRule type="cellIs" dxfId="3" priority="2" stopIfTrue="1" operator="lessThanOrEqual">
      <formula>-1</formula>
    </cfRule>
  </conditionalFormatting>
  <conditionalFormatting sqref="D5:D6 D31:D35 D12:D19 D10 D21:D24 D8">
    <cfRule type="cellIs" dxfId="4" priority="1" stopIfTrue="1" operator="lessThanOrEqual">
      <formula>-1</formula>
    </cfRule>
  </conditionalFormatting>
  <printOptions horizontalCentered="1"/>
  <pageMargins left="0.471527777777778" right="0.393055555555556" top="0.747916666666667" bottom="0.747916666666667" header="0.313888888888889" footer="0.313888888888889"/>
  <pageSetup paperSize="9" scale="75" orientation="portrait"/>
  <headerFooter alignWithMargins="0">
    <oddFooter>&amp;C&amp;16- &amp;P -</oddFooter>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7"/>
  <dimension ref="A1:E34"/>
  <sheetViews>
    <sheetView showGridLines="0" showZeros="0" view="pageBreakPreview" zoomScale="70" zoomScaleNormal="100" topLeftCell="A16" workbookViewId="0">
      <selection activeCell="A1" sqref="A1:D1"/>
    </sheetView>
  </sheetViews>
  <sheetFormatPr defaultColWidth="9" defaultRowHeight="13.5" outlineLevelCol="4"/>
  <cols>
    <col min="1" max="1" width="57.75" customWidth="1"/>
    <col min="2" max="4" width="20.625" customWidth="1"/>
    <col min="5" max="5" width="5.375" hidden="1" customWidth="1"/>
  </cols>
  <sheetData>
    <row r="1" ht="45" customHeight="1" spans="1:4">
      <c r="A1" s="169" t="s">
        <v>1884</v>
      </c>
      <c r="B1" s="169"/>
      <c r="C1" s="169"/>
      <c r="D1" s="169"/>
    </row>
    <row r="2" ht="20.1" customHeight="1" spans="1:4">
      <c r="A2" s="170"/>
      <c r="B2" s="170"/>
      <c r="C2" s="170"/>
      <c r="D2" s="171" t="s">
        <v>1</v>
      </c>
    </row>
    <row r="3" s="168" customFormat="1" ht="45" customHeight="1" spans="1:5">
      <c r="A3" s="172" t="s">
        <v>3</v>
      </c>
      <c r="B3" s="123" t="str">
        <f>YEAR([3]封面!$B$8)-1&amp;"年执行数"</f>
        <v>2023年执行数</v>
      </c>
      <c r="C3" s="124" t="str">
        <f>YEAR([3]封面!$B$8)&amp;"年预算数"</f>
        <v>2024年预算数</v>
      </c>
      <c r="D3" s="124" t="s">
        <v>6</v>
      </c>
      <c r="E3" s="168" t="s">
        <v>7</v>
      </c>
    </row>
    <row r="4" s="168" customFormat="1" ht="36" customHeight="1" spans="1:5">
      <c r="A4" s="173" t="s">
        <v>1859</v>
      </c>
      <c r="B4" s="174">
        <f>SUM(B5:B7)</f>
        <v>0</v>
      </c>
      <c r="C4" s="174">
        <f>SUM(C5:C7)</f>
        <v>35</v>
      </c>
      <c r="D4" s="109"/>
      <c r="E4" s="175" t="str">
        <f t="shared" ref="E4:E22" si="0">IF(A4&lt;&gt;"",IF(SUM(B4:C4)&lt;&gt;0,"是","否"),"是")</f>
        <v>是</v>
      </c>
    </row>
    <row r="5" s="168" customFormat="1" ht="36" customHeight="1" spans="1:5">
      <c r="A5" s="176" t="s">
        <v>1885</v>
      </c>
      <c r="B5" s="177"/>
      <c r="C5" s="177"/>
      <c r="D5" s="178"/>
      <c r="E5" s="175" t="str">
        <f t="shared" si="0"/>
        <v>否</v>
      </c>
    </row>
    <row r="6" s="168" customFormat="1" ht="36" customHeight="1" spans="1:5">
      <c r="A6" s="176" t="s">
        <v>1862</v>
      </c>
      <c r="B6" s="177"/>
      <c r="C6" s="177">
        <v>35</v>
      </c>
      <c r="D6" s="178"/>
      <c r="E6" s="175" t="str">
        <f t="shared" si="0"/>
        <v>是</v>
      </c>
    </row>
    <row r="7" s="168" customFormat="1" ht="36" customHeight="1" spans="1:5">
      <c r="A7" s="176" t="s">
        <v>1865</v>
      </c>
      <c r="B7" s="177"/>
      <c r="C7" s="177"/>
      <c r="D7" s="178"/>
      <c r="E7" s="175" t="str">
        <f t="shared" si="0"/>
        <v>否</v>
      </c>
    </row>
    <row r="8" s="168" customFormat="1" ht="36" customHeight="1" spans="1:5">
      <c r="A8" s="173" t="s">
        <v>1866</v>
      </c>
      <c r="B8" s="174">
        <f>SUM(B9:B10)</f>
        <v>0</v>
      </c>
      <c r="C8" s="174">
        <f>SUM(C9:C10)</f>
        <v>0</v>
      </c>
      <c r="D8" s="179"/>
      <c r="E8" s="175" t="str">
        <f t="shared" si="0"/>
        <v>否</v>
      </c>
    </row>
    <row r="9" s="168" customFormat="1" ht="36" customHeight="1" spans="1:5">
      <c r="A9" s="176" t="s">
        <v>1867</v>
      </c>
      <c r="B9" s="177"/>
      <c r="C9" s="177"/>
      <c r="D9" s="178"/>
      <c r="E9" s="175" t="str">
        <f t="shared" si="0"/>
        <v>否</v>
      </c>
    </row>
    <row r="10" s="168" customFormat="1" ht="36" customHeight="1" spans="1:5">
      <c r="A10" s="176" t="s">
        <v>1872</v>
      </c>
      <c r="B10" s="177"/>
      <c r="C10" s="177"/>
      <c r="D10" s="178"/>
      <c r="E10" s="175" t="str">
        <f t="shared" si="0"/>
        <v>否</v>
      </c>
    </row>
    <row r="11" s="168" customFormat="1" ht="36" customHeight="1" spans="1:5">
      <c r="A11" s="173" t="s">
        <v>1873</v>
      </c>
      <c r="B11" s="174">
        <f>B12</f>
        <v>0</v>
      </c>
      <c r="C11" s="174">
        <f>C12</f>
        <v>0</v>
      </c>
      <c r="D11" s="179"/>
      <c r="E11" s="175" t="str">
        <f t="shared" si="0"/>
        <v>否</v>
      </c>
    </row>
    <row r="12" s="168" customFormat="1" ht="36" customHeight="1" spans="1:5">
      <c r="A12" s="176" t="s">
        <v>1874</v>
      </c>
      <c r="B12" s="177"/>
      <c r="C12" s="177"/>
      <c r="D12" s="178"/>
      <c r="E12" s="175" t="str">
        <f t="shared" si="0"/>
        <v>否</v>
      </c>
    </row>
    <row r="13" s="168" customFormat="1" ht="36" customHeight="1" spans="1:5">
      <c r="A13" s="173" t="s">
        <v>1875</v>
      </c>
      <c r="B13" s="174"/>
      <c r="C13" s="174"/>
      <c r="D13" s="179"/>
      <c r="E13" s="175" t="str">
        <f t="shared" si="0"/>
        <v>否</v>
      </c>
    </row>
    <row r="14" s="168" customFormat="1" ht="36" customHeight="1" spans="1:5">
      <c r="A14" s="176" t="s">
        <v>1876</v>
      </c>
      <c r="B14" s="177"/>
      <c r="C14" s="177"/>
      <c r="D14" s="178"/>
      <c r="E14" s="175" t="str">
        <f t="shared" si="0"/>
        <v>否</v>
      </c>
    </row>
    <row r="15" s="168" customFormat="1" ht="36" customHeight="1" spans="1:5">
      <c r="A15" s="173" t="s">
        <v>1877</v>
      </c>
      <c r="B15" s="174">
        <f>B16</f>
        <v>0</v>
      </c>
      <c r="C15" s="174">
        <f>C16</f>
        <v>0</v>
      </c>
      <c r="D15" s="179"/>
      <c r="E15" s="175" t="str">
        <f t="shared" si="0"/>
        <v>否</v>
      </c>
    </row>
    <row r="16" s="168" customFormat="1" ht="36" customHeight="1" spans="1:5">
      <c r="A16" s="176" t="s">
        <v>1878</v>
      </c>
      <c r="B16" s="177"/>
      <c r="C16" s="177"/>
      <c r="D16" s="178"/>
      <c r="E16" s="175" t="str">
        <f t="shared" si="0"/>
        <v>否</v>
      </c>
    </row>
    <row r="17" s="168" customFormat="1" ht="36" customHeight="1" spans="1:5">
      <c r="A17" s="180" t="s">
        <v>1886</v>
      </c>
      <c r="B17" s="174">
        <f>B4+B8+B11+B13+B15</f>
        <v>0</v>
      </c>
      <c r="C17" s="174">
        <f>C4+C8+C11+C13+C15</f>
        <v>35</v>
      </c>
      <c r="D17" s="179"/>
      <c r="E17" s="175" t="str">
        <f t="shared" si="0"/>
        <v>是</v>
      </c>
    </row>
    <row r="18" s="168" customFormat="1" ht="36" customHeight="1" spans="1:5">
      <c r="A18" s="181" t="s">
        <v>147</v>
      </c>
      <c r="B18" s="174">
        <f>SUM(B19:B20)</f>
        <v>0</v>
      </c>
      <c r="C18" s="174">
        <f>SUM(C19:C20)</f>
        <v>0</v>
      </c>
      <c r="D18" s="179"/>
      <c r="E18" s="175" t="str">
        <f t="shared" si="0"/>
        <v>否</v>
      </c>
    </row>
    <row r="19" s="168" customFormat="1" ht="36" customHeight="1" spans="1:5">
      <c r="A19" s="176" t="s">
        <v>1880</v>
      </c>
      <c r="B19" s="182"/>
      <c r="C19" s="177"/>
      <c r="D19" s="178"/>
      <c r="E19" s="175" t="str">
        <f t="shared" si="0"/>
        <v>否</v>
      </c>
    </row>
    <row r="20" s="168" customFormat="1" ht="36" customHeight="1" spans="1:5">
      <c r="A20" s="183" t="s">
        <v>151</v>
      </c>
      <c r="B20" s="182"/>
      <c r="C20" s="182"/>
      <c r="D20" s="178"/>
      <c r="E20" s="175" t="str">
        <f t="shared" si="0"/>
        <v>否</v>
      </c>
    </row>
    <row r="21" s="168" customFormat="1" ht="36" customHeight="1" spans="1:5">
      <c r="A21" s="184" t="s">
        <v>1881</v>
      </c>
      <c r="B21" s="185">
        <v>28</v>
      </c>
      <c r="C21" s="174"/>
      <c r="D21" s="179">
        <f>(C21-B21)/B21</f>
        <v>-1</v>
      </c>
      <c r="E21" s="175" t="str">
        <f t="shared" si="0"/>
        <v>是</v>
      </c>
    </row>
    <row r="22" s="168" customFormat="1" ht="36" customHeight="1" spans="1:5">
      <c r="A22" s="180" t="s">
        <v>161</v>
      </c>
      <c r="B22" s="174">
        <f>B17+B18+B21</f>
        <v>28</v>
      </c>
      <c r="C22" s="174">
        <f>C17+C18+C21</f>
        <v>35</v>
      </c>
      <c r="D22" s="179">
        <f>(C22-B22)/B22</f>
        <v>0.25</v>
      </c>
      <c r="E22" s="175" t="str">
        <f t="shared" si="0"/>
        <v>是</v>
      </c>
    </row>
    <row r="23" spans="2:3">
      <c r="B23" s="186"/>
      <c r="C23" s="186"/>
    </row>
    <row r="24" spans="2:2">
      <c r="B24" s="187"/>
    </row>
    <row r="25" spans="2:3">
      <c r="B25" s="186"/>
      <c r="C25" s="186"/>
    </row>
    <row r="26" spans="2:2">
      <c r="B26" s="187"/>
    </row>
    <row r="27" spans="2:2">
      <c r="B27" s="187"/>
    </row>
    <row r="28" spans="2:3">
      <c r="B28" s="186"/>
      <c r="C28" s="186"/>
    </row>
    <row r="29" spans="2:2">
      <c r="B29" s="187"/>
    </row>
    <row r="30" spans="2:2">
      <c r="B30" s="187"/>
    </row>
    <row r="31" spans="2:2">
      <c r="B31" s="187"/>
    </row>
    <row r="32" spans="2:2">
      <c r="B32" s="187"/>
    </row>
    <row r="33" spans="2:3">
      <c r="B33" s="186"/>
      <c r="C33" s="186"/>
    </row>
    <row r="34" spans="2:2">
      <c r="B34" s="187"/>
    </row>
  </sheetData>
  <autoFilter xmlns:etc="http://www.wps.cn/officeDocument/2017/etCustomData" ref="A3:E22" etc:filterBottomFollowUsedRange="0">
    <extLst/>
  </autoFilter>
  <mergeCells count="1">
    <mergeCell ref="A1:D1"/>
  </mergeCells>
  <conditionalFormatting sqref="E3:E21">
    <cfRule type="cellIs" dxfId="3" priority="2" stopIfTrue="1" operator="lessThanOrEqual">
      <formula>-1</formula>
    </cfRule>
  </conditionalFormatting>
  <conditionalFormatting sqref="E4:E21">
    <cfRule type="cellIs" dxfId="3" priority="1" stopIfTrue="1" operator="lessThanOrEqual">
      <formula>-1</formula>
    </cfRule>
  </conditionalFormatting>
  <printOptions horizontalCentered="1"/>
  <pageMargins left="0.471527777777778" right="0.393055555555556" top="0.747916666666667" bottom="0.747916666666667" header="0.313888888888889" footer="0.313888888888889"/>
  <pageSetup paperSize="9" scale="75" orientation="portrait"/>
  <headerFooter alignWithMargins="0">
    <oddFooter>&amp;C&amp;16- &amp;P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codeName="Sheet2"/>
  <dimension ref="A1:G46"/>
  <sheetViews>
    <sheetView showGridLines="0" showZeros="0" view="pageBreakPreview" zoomScale="70" zoomScaleNormal="90" workbookViewId="0">
      <pane ySplit="3" topLeftCell="A4" activePane="bottomLeft" state="frozen"/>
      <selection/>
      <selection pane="bottomLeft" activeCell="B8" sqref="A1:G46"/>
    </sheetView>
  </sheetViews>
  <sheetFormatPr defaultColWidth="9" defaultRowHeight="14.25" outlineLevelCol="6"/>
  <cols>
    <col min="1" max="1" width="12.875" style="147" customWidth="1"/>
    <col min="2" max="2" width="58.625" style="147" customWidth="1"/>
    <col min="3" max="3" width="18.25" style="147" customWidth="1"/>
    <col min="4" max="4" width="18.75" style="147" customWidth="1"/>
    <col min="5" max="5" width="18.25" style="147" customWidth="1"/>
    <col min="6" max="6" width="9.875" style="147" customWidth="1"/>
    <col min="7" max="16384" width="9" style="168"/>
  </cols>
  <sheetData>
    <row r="1" s="505" customFormat="1" ht="45" customHeight="1" spans="1:6">
      <c r="A1" s="417" t="s">
        <v>120</v>
      </c>
      <c r="B1" s="417"/>
      <c r="C1" s="417"/>
      <c r="D1" s="417"/>
      <c r="E1" s="417"/>
      <c r="F1" s="147"/>
    </row>
    <row r="2" s="505" customFormat="1" ht="18.95" customHeight="1" spans="1:6">
      <c r="A2" s="506"/>
      <c r="B2" s="482"/>
      <c r="C2" s="330"/>
      <c r="D2" s="147"/>
      <c r="E2" s="420" t="s">
        <v>1</v>
      </c>
      <c r="F2" s="147"/>
    </row>
    <row r="3" s="477" customFormat="1" ht="45" customHeight="1" spans="1:6">
      <c r="A3" s="507" t="s">
        <v>2</v>
      </c>
      <c r="B3" s="508" t="s">
        <v>3</v>
      </c>
      <c r="C3" s="123" t="s">
        <v>4</v>
      </c>
      <c r="D3" s="123" t="s">
        <v>5</v>
      </c>
      <c r="E3" s="508" t="s">
        <v>6</v>
      </c>
      <c r="F3" s="509" t="s">
        <v>7</v>
      </c>
    </row>
    <row r="4" ht="36" customHeight="1" spans="1:6">
      <c r="A4" s="510">
        <v>201</v>
      </c>
      <c r="B4" s="511" t="s">
        <v>121</v>
      </c>
      <c r="C4" s="488">
        <v>41559</v>
      </c>
      <c r="D4" s="488">
        <v>110010</v>
      </c>
      <c r="E4" s="512">
        <f t="shared" ref="E4:E19" si="0">(D4-C4)/C4</f>
        <v>1.647</v>
      </c>
      <c r="F4" s="110" t="str">
        <f t="shared" ref="F4:F30" si="1">IF(LEN(A4)=3,"是",IF(B4&lt;&gt;"",IF(SUM(C4:D4)&lt;&gt;0,"是","否"),"是"))</f>
        <v>是</v>
      </c>
    </row>
    <row r="5" ht="36" customHeight="1" spans="1:6">
      <c r="A5" s="510">
        <v>202</v>
      </c>
      <c r="B5" s="513" t="s">
        <v>122</v>
      </c>
      <c r="C5" s="488">
        <v>0</v>
      </c>
      <c r="D5" s="488">
        <v>0</v>
      </c>
      <c r="E5" s="512"/>
      <c r="F5" s="110" t="str">
        <f t="shared" si="1"/>
        <v>是</v>
      </c>
    </row>
    <row r="6" s="145" customFormat="1" ht="36" customHeight="1" spans="1:7">
      <c r="A6" s="510">
        <v>203</v>
      </c>
      <c r="B6" s="513" t="s">
        <v>123</v>
      </c>
      <c r="C6" s="488">
        <v>378</v>
      </c>
      <c r="D6" s="488">
        <v>645</v>
      </c>
      <c r="E6" s="512">
        <f t="shared" si="0"/>
        <v>0.706</v>
      </c>
      <c r="F6" s="110" t="str">
        <f t="shared" si="1"/>
        <v>是</v>
      </c>
      <c r="G6" s="168"/>
    </row>
    <row r="7" s="145" customFormat="1" ht="36" customHeight="1" spans="1:7">
      <c r="A7" s="510">
        <v>204</v>
      </c>
      <c r="B7" s="513" t="s">
        <v>124</v>
      </c>
      <c r="C7" s="488">
        <v>21633</v>
      </c>
      <c r="D7" s="488">
        <v>31901</v>
      </c>
      <c r="E7" s="512">
        <f t="shared" si="0"/>
        <v>0.475</v>
      </c>
      <c r="F7" s="110" t="str">
        <f t="shared" si="1"/>
        <v>是</v>
      </c>
      <c r="G7" s="168"/>
    </row>
    <row r="8" s="145" customFormat="1" ht="36" customHeight="1" spans="1:7">
      <c r="A8" s="510">
        <v>205</v>
      </c>
      <c r="B8" s="513" t="s">
        <v>125</v>
      </c>
      <c r="C8" s="488">
        <v>35674</v>
      </c>
      <c r="D8" s="488">
        <v>45252</v>
      </c>
      <c r="E8" s="512">
        <f t="shared" si="0"/>
        <v>0.268</v>
      </c>
      <c r="F8" s="110" t="str">
        <f t="shared" si="1"/>
        <v>是</v>
      </c>
      <c r="G8" s="168"/>
    </row>
    <row r="9" s="145" customFormat="1" ht="36" customHeight="1" spans="1:7">
      <c r="A9" s="510">
        <v>206</v>
      </c>
      <c r="B9" s="513" t="s">
        <v>126</v>
      </c>
      <c r="C9" s="488">
        <v>552</v>
      </c>
      <c r="D9" s="488">
        <v>6253</v>
      </c>
      <c r="E9" s="512">
        <f t="shared" si="0"/>
        <v>10.328</v>
      </c>
      <c r="F9" s="110" t="str">
        <f t="shared" si="1"/>
        <v>是</v>
      </c>
      <c r="G9" s="168"/>
    </row>
    <row r="10" s="145" customFormat="1" ht="36" customHeight="1" spans="1:7">
      <c r="A10" s="510">
        <v>207</v>
      </c>
      <c r="B10" s="513" t="s">
        <v>127</v>
      </c>
      <c r="C10" s="488">
        <v>5002</v>
      </c>
      <c r="D10" s="488">
        <v>3454</v>
      </c>
      <c r="E10" s="512">
        <f t="shared" si="0"/>
        <v>-0.309</v>
      </c>
      <c r="F10" s="110" t="str">
        <f t="shared" si="1"/>
        <v>是</v>
      </c>
      <c r="G10" s="168"/>
    </row>
    <row r="11" s="145" customFormat="1" ht="36" customHeight="1" spans="1:7">
      <c r="A11" s="510">
        <v>208</v>
      </c>
      <c r="B11" s="513" t="s">
        <v>128</v>
      </c>
      <c r="C11" s="488">
        <v>38379</v>
      </c>
      <c r="D11" s="488">
        <v>43730</v>
      </c>
      <c r="E11" s="512">
        <f t="shared" si="0"/>
        <v>0.139</v>
      </c>
      <c r="F11" s="110" t="str">
        <f t="shared" si="1"/>
        <v>是</v>
      </c>
      <c r="G11" s="168"/>
    </row>
    <row r="12" s="145" customFormat="1" ht="36" customHeight="1" spans="1:7">
      <c r="A12" s="510">
        <v>210</v>
      </c>
      <c r="B12" s="513" t="s">
        <v>129</v>
      </c>
      <c r="C12" s="488">
        <v>47092</v>
      </c>
      <c r="D12" s="488">
        <v>75532</v>
      </c>
      <c r="E12" s="512">
        <f t="shared" si="0"/>
        <v>0.604</v>
      </c>
      <c r="F12" s="110" t="str">
        <f t="shared" si="1"/>
        <v>是</v>
      </c>
      <c r="G12" s="168"/>
    </row>
    <row r="13" s="145" customFormat="1" ht="36" customHeight="1" spans="1:7">
      <c r="A13" s="510">
        <v>211</v>
      </c>
      <c r="B13" s="513" t="s">
        <v>130</v>
      </c>
      <c r="C13" s="488">
        <v>8163</v>
      </c>
      <c r="D13" s="488">
        <v>4041</v>
      </c>
      <c r="E13" s="512">
        <f t="shared" si="0"/>
        <v>-0.505</v>
      </c>
      <c r="F13" s="110" t="str">
        <f t="shared" si="1"/>
        <v>是</v>
      </c>
      <c r="G13" s="168"/>
    </row>
    <row r="14" s="145" customFormat="1" ht="36" customHeight="1" spans="1:7">
      <c r="A14" s="510">
        <v>212</v>
      </c>
      <c r="B14" s="513" t="s">
        <v>131</v>
      </c>
      <c r="C14" s="488">
        <v>16002</v>
      </c>
      <c r="D14" s="488">
        <v>11627</v>
      </c>
      <c r="E14" s="512">
        <f t="shared" si="0"/>
        <v>-0.273</v>
      </c>
      <c r="F14" s="110" t="str">
        <f t="shared" si="1"/>
        <v>是</v>
      </c>
      <c r="G14" s="168"/>
    </row>
    <row r="15" s="145" customFormat="1" ht="36" customHeight="1" spans="1:7">
      <c r="A15" s="510">
        <v>213</v>
      </c>
      <c r="B15" s="513" t="s">
        <v>132</v>
      </c>
      <c r="C15" s="488">
        <v>35070</v>
      </c>
      <c r="D15" s="488">
        <v>49863</v>
      </c>
      <c r="E15" s="512">
        <f t="shared" si="0"/>
        <v>0.422</v>
      </c>
      <c r="F15" s="110" t="str">
        <f t="shared" si="1"/>
        <v>是</v>
      </c>
      <c r="G15" s="168"/>
    </row>
    <row r="16" s="145" customFormat="1" ht="36" customHeight="1" spans="1:7">
      <c r="A16" s="510">
        <v>214</v>
      </c>
      <c r="B16" s="513" t="s">
        <v>133</v>
      </c>
      <c r="C16" s="488">
        <v>4952</v>
      </c>
      <c r="D16" s="488">
        <v>13639</v>
      </c>
      <c r="E16" s="512">
        <f t="shared" si="0"/>
        <v>1.754</v>
      </c>
      <c r="F16" s="110" t="str">
        <f t="shared" si="1"/>
        <v>是</v>
      </c>
      <c r="G16" s="168"/>
    </row>
    <row r="17" ht="36" customHeight="1" spans="1:6">
      <c r="A17" s="510">
        <v>215</v>
      </c>
      <c r="B17" s="513" t="s">
        <v>134</v>
      </c>
      <c r="C17" s="488">
        <v>8790</v>
      </c>
      <c r="D17" s="488">
        <v>21205</v>
      </c>
      <c r="E17" s="512">
        <f t="shared" si="0"/>
        <v>1.412</v>
      </c>
      <c r="F17" s="110" t="str">
        <f t="shared" si="1"/>
        <v>是</v>
      </c>
    </row>
    <row r="18" s="145" customFormat="1" ht="36" customHeight="1" spans="1:7">
      <c r="A18" s="510">
        <v>216</v>
      </c>
      <c r="B18" s="513" t="s">
        <v>135</v>
      </c>
      <c r="C18" s="488">
        <v>11645</v>
      </c>
      <c r="D18" s="488">
        <v>4788</v>
      </c>
      <c r="E18" s="512">
        <f t="shared" si="0"/>
        <v>-0.589</v>
      </c>
      <c r="F18" s="110" t="str">
        <f t="shared" si="1"/>
        <v>是</v>
      </c>
      <c r="G18" s="168"/>
    </row>
    <row r="19" s="145" customFormat="1" ht="36" customHeight="1" spans="1:7">
      <c r="A19" s="510">
        <v>217</v>
      </c>
      <c r="B19" s="513" t="s">
        <v>136</v>
      </c>
      <c r="C19" s="488">
        <v>5</v>
      </c>
      <c r="D19" s="488">
        <v>10</v>
      </c>
      <c r="E19" s="512">
        <f t="shared" si="0"/>
        <v>1</v>
      </c>
      <c r="F19" s="110" t="str">
        <f t="shared" si="1"/>
        <v>是</v>
      </c>
      <c r="G19" s="168"/>
    </row>
    <row r="20" s="145" customFormat="1" ht="36" customHeight="1" spans="1:7">
      <c r="A20" s="510">
        <v>219</v>
      </c>
      <c r="B20" s="513" t="s">
        <v>137</v>
      </c>
      <c r="C20" s="488">
        <v>0</v>
      </c>
      <c r="D20" s="488">
        <v>0</v>
      </c>
      <c r="E20" s="512"/>
      <c r="F20" s="110" t="str">
        <f t="shared" si="1"/>
        <v>是</v>
      </c>
      <c r="G20" s="168"/>
    </row>
    <row r="21" s="145" customFormat="1" ht="36" customHeight="1" spans="1:7">
      <c r="A21" s="510">
        <v>220</v>
      </c>
      <c r="B21" s="513" t="s">
        <v>138</v>
      </c>
      <c r="C21" s="488">
        <v>1296</v>
      </c>
      <c r="D21" s="488">
        <v>2326</v>
      </c>
      <c r="E21" s="512">
        <f t="shared" ref="E21:E24" si="2">(D21-C21)/C21</f>
        <v>0.795</v>
      </c>
      <c r="F21" s="110" t="str">
        <f t="shared" si="1"/>
        <v>是</v>
      </c>
      <c r="G21" s="168"/>
    </row>
    <row r="22" s="145" customFormat="1" ht="36" customHeight="1" spans="1:7">
      <c r="A22" s="510">
        <v>221</v>
      </c>
      <c r="B22" s="513" t="s">
        <v>139</v>
      </c>
      <c r="C22" s="488">
        <v>7723</v>
      </c>
      <c r="D22" s="488">
        <v>9368</v>
      </c>
      <c r="E22" s="512">
        <f t="shared" si="2"/>
        <v>0.213</v>
      </c>
      <c r="F22" s="110" t="str">
        <f t="shared" si="1"/>
        <v>是</v>
      </c>
      <c r="G22" s="168"/>
    </row>
    <row r="23" s="145" customFormat="1" ht="36" customHeight="1" spans="1:7">
      <c r="A23" s="510">
        <v>222</v>
      </c>
      <c r="B23" s="513" t="s">
        <v>140</v>
      </c>
      <c r="C23" s="488">
        <v>232</v>
      </c>
      <c r="D23" s="488">
        <v>139</v>
      </c>
      <c r="E23" s="512">
        <f t="shared" si="2"/>
        <v>-0.401</v>
      </c>
      <c r="F23" s="110" t="str">
        <f t="shared" si="1"/>
        <v>是</v>
      </c>
      <c r="G23" s="168"/>
    </row>
    <row r="24" s="145" customFormat="1" ht="36" customHeight="1" spans="1:7">
      <c r="A24" s="510">
        <v>224</v>
      </c>
      <c r="B24" s="513" t="s">
        <v>141</v>
      </c>
      <c r="C24" s="488">
        <v>2818</v>
      </c>
      <c r="D24" s="488">
        <v>5504</v>
      </c>
      <c r="E24" s="512">
        <f t="shared" si="2"/>
        <v>0.953</v>
      </c>
      <c r="F24" s="110" t="str">
        <f t="shared" si="1"/>
        <v>是</v>
      </c>
      <c r="G24" s="168"/>
    </row>
    <row r="25" s="145" customFormat="1" ht="36" customHeight="1" spans="1:7">
      <c r="A25" s="510">
        <v>227</v>
      </c>
      <c r="B25" s="513" t="s">
        <v>142</v>
      </c>
      <c r="C25" s="488">
        <v>0</v>
      </c>
      <c r="D25" s="488">
        <v>4635</v>
      </c>
      <c r="E25" s="512"/>
      <c r="F25" s="110" t="str">
        <f t="shared" si="1"/>
        <v>是</v>
      </c>
      <c r="G25" s="168"/>
    </row>
    <row r="26" ht="36" customHeight="1" spans="1:6">
      <c r="A26" s="510">
        <v>232</v>
      </c>
      <c r="B26" s="513" t="s">
        <v>143</v>
      </c>
      <c r="C26" s="488">
        <v>3931</v>
      </c>
      <c r="D26" s="488">
        <v>13838</v>
      </c>
      <c r="E26" s="512">
        <f t="shared" ref="E26:E28" si="3">(D26-C26)/C26</f>
        <v>2.52</v>
      </c>
      <c r="F26" s="110" t="str">
        <f t="shared" si="1"/>
        <v>是</v>
      </c>
    </row>
    <row r="27" s="145" customFormat="1" ht="36" customHeight="1" spans="1:7">
      <c r="A27" s="510">
        <v>233</v>
      </c>
      <c r="B27" s="513" t="s">
        <v>144</v>
      </c>
      <c r="C27" s="488">
        <v>372</v>
      </c>
      <c r="D27" s="488">
        <v>111</v>
      </c>
      <c r="E27" s="512">
        <f t="shared" si="3"/>
        <v>-0.702</v>
      </c>
      <c r="F27" s="110" t="str">
        <f t="shared" si="1"/>
        <v>是</v>
      </c>
      <c r="G27" s="168"/>
    </row>
    <row r="28" s="145" customFormat="1" ht="36" customHeight="1" spans="1:7">
      <c r="A28" s="510">
        <v>229</v>
      </c>
      <c r="B28" s="513" t="s">
        <v>145</v>
      </c>
      <c r="C28" s="488">
        <v>9831</v>
      </c>
      <c r="D28" s="488">
        <v>5136</v>
      </c>
      <c r="E28" s="512">
        <f t="shared" si="3"/>
        <v>-0.478</v>
      </c>
      <c r="F28" s="110" t="str">
        <f t="shared" si="1"/>
        <v>是</v>
      </c>
      <c r="G28" s="168"/>
    </row>
    <row r="29" s="145" customFormat="1" ht="36" customHeight="1" spans="1:7">
      <c r="A29" s="341"/>
      <c r="B29" s="513"/>
      <c r="C29" s="488"/>
      <c r="D29" s="488"/>
      <c r="E29" s="512"/>
      <c r="F29" s="110" t="str">
        <f t="shared" si="1"/>
        <v>是</v>
      </c>
      <c r="G29" s="168"/>
    </row>
    <row r="30" s="329" customFormat="1" ht="36" customHeight="1" spans="1:6">
      <c r="A30" s="494"/>
      <c r="B30" s="305" t="s">
        <v>146</v>
      </c>
      <c r="C30" s="472">
        <f>SUM(C4:C28)</f>
        <v>301099</v>
      </c>
      <c r="D30" s="472">
        <f>SUM(D4:D28)</f>
        <v>463007</v>
      </c>
      <c r="E30" s="514">
        <f t="shared" ref="E30:E32" si="4">(D30-C30)/C30</f>
        <v>0.538</v>
      </c>
      <c r="F30" s="110" t="str">
        <f t="shared" si="1"/>
        <v>是</v>
      </c>
    </row>
    <row r="31" s="145" customFormat="1" ht="36" customHeight="1" spans="1:7">
      <c r="A31" s="339">
        <v>230</v>
      </c>
      <c r="B31" s="515" t="s">
        <v>147</v>
      </c>
      <c r="C31" s="472">
        <f>SUM(C32,C35:C37)</f>
        <v>15873</v>
      </c>
      <c r="D31" s="472">
        <f>SUM(D32,D35:D37)</f>
        <v>7135</v>
      </c>
      <c r="E31" s="514">
        <f t="shared" si="4"/>
        <v>-0.55</v>
      </c>
      <c r="F31" s="110" t="str">
        <f t="shared" ref="F31:F45" si="5">IF(LEN(A31)&lt;=7,IF(B31&lt;&gt;"",IF(SUM(C31:D31)&lt;&gt;0,"是","否"),"否"),"否")</f>
        <v>是</v>
      </c>
      <c r="G31" s="168"/>
    </row>
    <row r="32" s="145" customFormat="1" ht="36" customHeight="1" spans="1:7">
      <c r="A32" s="510">
        <v>23006</v>
      </c>
      <c r="B32" s="516" t="s">
        <v>148</v>
      </c>
      <c r="C32" s="488">
        <f>SUM(C33:C34)</f>
        <v>15873</v>
      </c>
      <c r="D32" s="488">
        <f>SUM(D33:D34)</f>
        <v>7135</v>
      </c>
      <c r="E32" s="512">
        <f t="shared" si="4"/>
        <v>-0.55</v>
      </c>
      <c r="F32" s="110" t="str">
        <f t="shared" si="5"/>
        <v>是</v>
      </c>
      <c r="G32" s="168"/>
    </row>
    <row r="33" s="145" customFormat="1" ht="36" hidden="1" customHeight="1" spans="1:7">
      <c r="A33" s="510">
        <v>2300601</v>
      </c>
      <c r="B33" s="311" t="s">
        <v>149</v>
      </c>
      <c r="C33" s="488">
        <v>0</v>
      </c>
      <c r="D33" s="488">
        <v>0</v>
      </c>
      <c r="E33" s="512"/>
      <c r="F33" s="110" t="str">
        <f t="shared" si="5"/>
        <v>否</v>
      </c>
      <c r="G33" s="168"/>
    </row>
    <row r="34" s="145" customFormat="1" ht="36" customHeight="1" spans="1:7">
      <c r="A34" s="510">
        <v>2300602</v>
      </c>
      <c r="B34" s="311" t="s">
        <v>150</v>
      </c>
      <c r="C34" s="488">
        <v>15873</v>
      </c>
      <c r="D34" s="488">
        <v>7135</v>
      </c>
      <c r="E34" s="512">
        <f t="shared" ref="E34:E41" si="6">(D34-C34)/C34</f>
        <v>-0.55</v>
      </c>
      <c r="F34" s="110" t="str">
        <f t="shared" si="5"/>
        <v>是</v>
      </c>
      <c r="G34" s="168"/>
    </row>
    <row r="35" s="145" customFormat="1" ht="36" hidden="1" customHeight="1" spans="1:7">
      <c r="A35" s="341">
        <v>23008</v>
      </c>
      <c r="B35" s="516" t="s">
        <v>151</v>
      </c>
      <c r="C35" s="488"/>
      <c r="D35" s="488"/>
      <c r="E35" s="512"/>
      <c r="F35" s="110" t="str">
        <f t="shared" si="5"/>
        <v>否</v>
      </c>
      <c r="G35" s="168"/>
    </row>
    <row r="36" s="145" customFormat="1" ht="36" hidden="1" customHeight="1" spans="1:7">
      <c r="A36" s="517">
        <v>23015</v>
      </c>
      <c r="B36" s="516" t="s">
        <v>152</v>
      </c>
      <c r="C36" s="488"/>
      <c r="D36" s="488"/>
      <c r="E36" s="512"/>
      <c r="F36" s="110" t="str">
        <f t="shared" si="5"/>
        <v>否</v>
      </c>
      <c r="G36" s="168"/>
    </row>
    <row r="37" s="479" customFormat="1" ht="36" hidden="1" customHeight="1" spans="1:6">
      <c r="A37" s="517">
        <v>23016</v>
      </c>
      <c r="B37" s="311" t="s">
        <v>153</v>
      </c>
      <c r="C37" s="311"/>
      <c r="D37" s="488"/>
      <c r="E37" s="512"/>
      <c r="F37" s="110" t="str">
        <f t="shared" si="5"/>
        <v>否</v>
      </c>
    </row>
    <row r="38" s="479" customFormat="1" ht="36" customHeight="1" spans="1:6">
      <c r="A38" s="339">
        <v>231</v>
      </c>
      <c r="B38" s="184" t="s">
        <v>154</v>
      </c>
      <c r="C38" s="472">
        <f>SUM(C39,C42:C43)</f>
        <v>369545</v>
      </c>
      <c r="D38" s="472">
        <f>SUM(D39,D42:D43)</f>
        <v>11860</v>
      </c>
      <c r="E38" s="514">
        <f t="shared" si="6"/>
        <v>-0.968</v>
      </c>
      <c r="F38" s="110" t="str">
        <f t="shared" si="5"/>
        <v>是</v>
      </c>
    </row>
    <row r="39" s="479" customFormat="1" ht="36" customHeight="1" spans="1:6">
      <c r="A39" s="518"/>
      <c r="B39" s="516" t="s">
        <v>155</v>
      </c>
      <c r="C39" s="488">
        <v>23345</v>
      </c>
      <c r="D39" s="488">
        <v>11860</v>
      </c>
      <c r="E39" s="512">
        <f t="shared" si="6"/>
        <v>-0.492</v>
      </c>
      <c r="F39" s="110" t="str">
        <f t="shared" si="5"/>
        <v>是</v>
      </c>
    </row>
    <row r="40" s="479" customFormat="1" ht="36" customHeight="1" spans="1:6">
      <c r="A40" s="518"/>
      <c r="B40" s="311" t="s">
        <v>156</v>
      </c>
      <c r="C40" s="488">
        <v>5</v>
      </c>
      <c r="D40" s="488">
        <v>3100</v>
      </c>
      <c r="E40" s="512">
        <f t="shared" si="6"/>
        <v>619</v>
      </c>
      <c r="F40" s="110" t="str">
        <f t="shared" si="5"/>
        <v>是</v>
      </c>
    </row>
    <row r="41" s="479" customFormat="1" ht="36" customHeight="1" spans="1:6">
      <c r="A41" s="518"/>
      <c r="B41" s="311" t="s">
        <v>157</v>
      </c>
      <c r="C41" s="488">
        <v>23340</v>
      </c>
      <c r="D41" s="488">
        <v>8760</v>
      </c>
      <c r="E41" s="512">
        <f t="shared" si="6"/>
        <v>-0.625</v>
      </c>
      <c r="F41" s="110" t="str">
        <f t="shared" si="5"/>
        <v>是</v>
      </c>
    </row>
    <row r="42" s="479" customFormat="1" ht="36" hidden="1" customHeight="1" spans="1:6">
      <c r="A42" s="518"/>
      <c r="B42" s="516" t="s">
        <v>158</v>
      </c>
      <c r="C42" s="488">
        <v>0</v>
      </c>
      <c r="D42" s="488"/>
      <c r="E42" s="512"/>
      <c r="F42" s="110" t="str">
        <f t="shared" si="5"/>
        <v>否</v>
      </c>
    </row>
    <row r="43" s="479" customFormat="1" ht="36" customHeight="1" spans="1:6">
      <c r="A43" s="518"/>
      <c r="B43" s="516" t="s">
        <v>159</v>
      </c>
      <c r="C43" s="488">
        <v>346200</v>
      </c>
      <c r="D43" s="488"/>
      <c r="E43" s="512">
        <f t="shared" ref="E43:E45" si="7">(D43-C43)/C43</f>
        <v>-1</v>
      </c>
      <c r="F43" s="110" t="str">
        <f t="shared" si="5"/>
        <v>是</v>
      </c>
    </row>
    <row r="44" s="479" customFormat="1" ht="36" customHeight="1" spans="1:6">
      <c r="A44" s="339">
        <v>23009</v>
      </c>
      <c r="B44" s="519" t="s">
        <v>160</v>
      </c>
      <c r="C44" s="472">
        <v>50841</v>
      </c>
      <c r="D44" s="472"/>
      <c r="E44" s="514">
        <f t="shared" si="7"/>
        <v>-1</v>
      </c>
      <c r="F44" s="110" t="str">
        <f t="shared" si="5"/>
        <v>是</v>
      </c>
    </row>
    <row r="45" s="145" customFormat="1" ht="36" customHeight="1" spans="1:7">
      <c r="A45" s="494"/>
      <c r="B45" s="180" t="s">
        <v>161</v>
      </c>
      <c r="C45" s="280">
        <f>SUM(C30:C31,C38,C44)</f>
        <v>737358</v>
      </c>
      <c r="D45" s="472">
        <f>SUM(D30:D31,D38,D44)</f>
        <v>482002</v>
      </c>
      <c r="E45" s="514">
        <f t="shared" si="7"/>
        <v>-0.346</v>
      </c>
      <c r="F45" s="110" t="str">
        <f t="shared" si="5"/>
        <v>是</v>
      </c>
      <c r="G45" s="168"/>
    </row>
    <row r="46" s="145" customFormat="1" ht="24" customHeight="1" spans="1:7">
      <c r="A46" s="147"/>
      <c r="B46" s="348"/>
      <c r="C46" s="520"/>
      <c r="D46" s="520"/>
      <c r="E46" s="520"/>
      <c r="F46" s="147"/>
      <c r="G46" s="168"/>
    </row>
  </sheetData>
  <autoFilter xmlns:etc="http://www.wps.cn/officeDocument/2017/etCustomData" ref="A3:G45" etc:filterBottomFollowUsedRange="0">
    <filterColumn colId="5">
      <customFilters>
        <customFilter operator="equal" val="是"/>
      </customFilters>
    </filterColumn>
    <extLst/>
  </autoFilter>
  <mergeCells count="2">
    <mergeCell ref="A1:E1"/>
    <mergeCell ref="B46:E46"/>
  </mergeCells>
  <conditionalFormatting sqref="E2">
    <cfRule type="cellIs" dxfId="0" priority="49" stopIfTrue="1" operator="lessThanOrEqual">
      <formula>-1</formula>
    </cfRule>
  </conditionalFormatting>
  <conditionalFormatting sqref="B32">
    <cfRule type="expression" dxfId="1" priority="22" stopIfTrue="1">
      <formula>"len($A:$A)=3"</formula>
    </cfRule>
  </conditionalFormatting>
  <conditionalFormatting sqref="B37:C37">
    <cfRule type="expression" dxfId="1" priority="19" stopIfTrue="1">
      <formula>"len($A:$A)=3"</formula>
    </cfRule>
  </conditionalFormatting>
  <conditionalFormatting sqref="B39">
    <cfRule type="expression" dxfId="1" priority="9" stopIfTrue="1">
      <formula>"len($A:$A)=3"</formula>
    </cfRule>
  </conditionalFormatting>
  <conditionalFormatting sqref="F46">
    <cfRule type="cellIs" dxfId="2" priority="48" stopIfTrue="1" operator="lessThan">
      <formula>0</formula>
    </cfRule>
  </conditionalFormatting>
  <conditionalFormatting sqref="A36:A37">
    <cfRule type="expression" dxfId="1" priority="23" stopIfTrue="1">
      <formula>"len($A:$A)=3"</formula>
    </cfRule>
  </conditionalFormatting>
  <conditionalFormatting sqref="B33:B34">
    <cfRule type="expression" dxfId="1" priority="15" stopIfTrue="1">
      <formula>"len($A:$A)=3"</formula>
    </cfRule>
  </conditionalFormatting>
  <conditionalFormatting sqref="B35:B36">
    <cfRule type="expression" dxfId="1" priority="12" stopIfTrue="1">
      <formula>"len($A:$A)=3"</formula>
    </cfRule>
  </conditionalFormatting>
  <conditionalFormatting sqref="B40:B41">
    <cfRule type="expression" dxfId="1" priority="3" stopIfTrue="1">
      <formula>"len($A:$A)=3"</formula>
    </cfRule>
  </conditionalFormatting>
  <conditionalFormatting sqref="B42:B43">
    <cfRule type="expression" dxfId="1" priority="6" stopIfTrue="1">
      <formula>"len($A:$A)=3"</formula>
    </cfRule>
  </conditionalFormatting>
  <conditionalFormatting sqref="F4:F30">
    <cfRule type="cellIs" dxfId="2" priority="24" stopIfTrue="1" operator="lessThan">
      <formula>0</formula>
    </cfRule>
  </conditionalFormatting>
  <conditionalFormatting sqref="F31:F45">
    <cfRule type="cellIs" dxfId="2" priority="16" stopIfTrue="1" operator="lessThan">
      <formula>0</formula>
    </cfRule>
  </conditionalFormatting>
  <printOptions horizontalCentered="1"/>
  <pageMargins left="0.471527777777778" right="0.393055555555556" top="0.747916666666667" bottom="0.747916666666667" header="0.313888888888889" footer="0.313888888888889"/>
  <pageSetup paperSize="9" scale="75" orientation="portrait"/>
  <headerFooter alignWithMargins="0">
    <oddFooter>&amp;C&amp;16- &amp;P -</oddFooter>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8"/>
  <dimension ref="A1:B10"/>
  <sheetViews>
    <sheetView view="pageBreakPreview" zoomScale="90" zoomScaleNormal="100" workbookViewId="0">
      <selection activeCell="A1" sqref="A1:B1"/>
    </sheetView>
  </sheetViews>
  <sheetFormatPr defaultColWidth="9" defaultRowHeight="14.25" outlineLevelCol="1"/>
  <cols>
    <col min="1" max="1" width="43.375" style="145" customWidth="1"/>
    <col min="2" max="2" width="45.5" style="147" customWidth="1"/>
    <col min="3" max="3" width="12.625" style="145"/>
    <col min="4" max="16374" width="9" style="145"/>
    <col min="16375" max="16376" width="35.625" style="145"/>
    <col min="16377" max="16377" width="9" style="145"/>
    <col min="16378" max="16384" width="9" style="148"/>
  </cols>
  <sheetData>
    <row r="1" s="145" customFormat="1" ht="62.1" customHeight="1" spans="1:2">
      <c r="A1" s="159" t="s">
        <v>1887</v>
      </c>
      <c r="B1" s="160"/>
    </row>
    <row r="2" s="145" customFormat="1" ht="20.1" customHeight="1" spans="1:2">
      <c r="A2" s="151"/>
      <c r="B2" s="152" t="s">
        <v>1</v>
      </c>
    </row>
    <row r="3" s="146" customFormat="1" ht="45" customHeight="1" spans="1:2">
      <c r="A3" s="161" t="s">
        <v>1888</v>
      </c>
      <c r="B3" s="161" t="s">
        <v>1889</v>
      </c>
    </row>
    <row r="4" s="145" customFormat="1" ht="36" customHeight="1" spans="1:2">
      <c r="A4" s="167" t="s">
        <v>1890</v>
      </c>
      <c r="B4" s="163">
        <v>7</v>
      </c>
    </row>
    <row r="5" s="145" customFormat="1" ht="36" customHeight="1" spans="1:2">
      <c r="A5" s="167" t="s">
        <v>1262</v>
      </c>
      <c r="B5" s="163"/>
    </row>
    <row r="6" s="145" customFormat="1" ht="36" customHeight="1" spans="1:2">
      <c r="A6" s="167" t="s">
        <v>1263</v>
      </c>
      <c r="B6" s="163"/>
    </row>
    <row r="7" s="145" customFormat="1" ht="36" customHeight="1" spans="1:2">
      <c r="A7" s="167" t="s">
        <v>1264</v>
      </c>
      <c r="B7" s="163"/>
    </row>
    <row r="8" s="145" customFormat="1" ht="36" customHeight="1" spans="1:2">
      <c r="A8" s="167" t="s">
        <v>1265</v>
      </c>
      <c r="B8" s="163"/>
    </row>
    <row r="9" s="145" customFormat="1" ht="36" customHeight="1" spans="1:2">
      <c r="A9" s="167" t="s">
        <v>1266</v>
      </c>
      <c r="B9" s="163"/>
    </row>
    <row r="10" s="145" customFormat="1" ht="30.95" customHeight="1" spans="1:2">
      <c r="A10" s="165" t="s">
        <v>1891</v>
      </c>
      <c r="B10" s="166">
        <f>SUM(B4:B9)</f>
        <v>7</v>
      </c>
    </row>
  </sheetData>
  <mergeCells count="1">
    <mergeCell ref="A1:B1"/>
  </mergeCells>
  <conditionalFormatting sqref="B3:G3">
    <cfRule type="cellIs" dxfId="0" priority="2" stopIfTrue="1" operator="lessThanOrEqual">
      <formula>-1</formula>
    </cfRule>
  </conditionalFormatting>
  <conditionalFormatting sqref="C1:G2">
    <cfRule type="cellIs" dxfId="0" priority="4" stopIfTrue="1" operator="lessThanOrEqual">
      <formula>-1</formula>
    </cfRule>
    <cfRule type="cellIs" dxfId="0" priority="3" stopIfTrue="1" operator="greaterThanOrEqual">
      <formula>10</formula>
    </cfRule>
  </conditionalFormatting>
  <conditionalFormatting sqref="B4:G6">
    <cfRule type="cellIs" dxfId="0" priority="1" stopIfTrue="1" operator="lessThanOrEqual">
      <formula>-1</formula>
    </cfRule>
  </conditionalFormatting>
  <printOptions horizontalCentered="1"/>
  <pageMargins left="0.472222222222222" right="0.393055555555556" top="0.747916666666667" bottom="0.747916666666667" header="0.314583333333333" footer="0.314583333333333"/>
  <pageSetup paperSize="9" orientation="portrait"/>
  <headerFooter>
    <oddFooter>&amp;C&amp;16- &amp;P -</oddFooter>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9"/>
  <dimension ref="A1:B12"/>
  <sheetViews>
    <sheetView view="pageBreakPreview" zoomScaleNormal="100" workbookViewId="0">
      <selection activeCell="F6" sqref="F6"/>
    </sheetView>
  </sheetViews>
  <sheetFormatPr defaultColWidth="9" defaultRowHeight="14.25" outlineLevelCol="1"/>
  <cols>
    <col min="1" max="1" width="46.625" style="145" customWidth="1"/>
    <col min="2" max="2" width="38" style="147" customWidth="1"/>
    <col min="3" max="16371" width="9" style="145"/>
    <col min="16372" max="16373" width="35.625" style="145"/>
    <col min="16374" max="16374" width="9" style="145"/>
    <col min="16375" max="16384" width="9" style="148"/>
  </cols>
  <sheetData>
    <row r="1" s="145" customFormat="1" ht="45" customHeight="1" spans="1:2">
      <c r="A1" s="159" t="s">
        <v>1892</v>
      </c>
      <c r="B1" s="160"/>
    </row>
    <row r="2" s="145" customFormat="1" ht="20.1" customHeight="1" spans="1:2">
      <c r="A2" s="151"/>
      <c r="B2" s="152" t="s">
        <v>1</v>
      </c>
    </row>
    <row r="3" s="146" customFormat="1" ht="45" customHeight="1" spans="1:2">
      <c r="A3" s="161" t="s">
        <v>1893</v>
      </c>
      <c r="B3" s="161" t="s">
        <v>1889</v>
      </c>
    </row>
    <row r="4" s="145" customFormat="1" ht="36" customHeight="1" spans="1:2">
      <c r="A4" s="162" t="s">
        <v>1894</v>
      </c>
      <c r="B4" s="163">
        <v>7</v>
      </c>
    </row>
    <row r="5" s="145" customFormat="1" ht="36" customHeight="1" spans="1:2">
      <c r="A5" s="164"/>
      <c r="B5" s="163"/>
    </row>
    <row r="6" s="145" customFormat="1" ht="36" customHeight="1" spans="1:2">
      <c r="A6" s="164"/>
      <c r="B6" s="163"/>
    </row>
    <row r="7" s="145" customFormat="1" ht="36" customHeight="1" spans="1:2">
      <c r="A7" s="164"/>
      <c r="B7" s="163"/>
    </row>
    <row r="8" s="145" customFormat="1" ht="36" customHeight="1" spans="1:2">
      <c r="A8" s="164"/>
      <c r="B8" s="163"/>
    </row>
    <row r="9" s="145" customFormat="1" ht="36" customHeight="1" spans="1:2">
      <c r="A9" s="164"/>
      <c r="B9" s="163"/>
    </row>
    <row r="10" s="145" customFormat="1" ht="30.95" customHeight="1" spans="1:2">
      <c r="A10" s="165" t="s">
        <v>1891</v>
      </c>
      <c r="B10" s="166">
        <f>SUM(B4:B9)</f>
        <v>7</v>
      </c>
    </row>
    <row r="11" s="145" customFormat="1" spans="2:2">
      <c r="B11" s="147"/>
    </row>
    <row r="12" s="145" customFormat="1" spans="2:2">
      <c r="B12" s="147"/>
    </row>
  </sheetData>
  <mergeCells count="1">
    <mergeCell ref="A1:B1"/>
  </mergeCells>
  <conditionalFormatting sqref="B3:G3">
    <cfRule type="cellIs" dxfId="0" priority="2" stopIfTrue="1" operator="lessThanOrEqual">
      <formula>-1</formula>
    </cfRule>
  </conditionalFormatting>
  <conditionalFormatting sqref="B4:G9">
    <cfRule type="cellIs" dxfId="0" priority="1" stopIfTrue="1" operator="lessThanOrEqual">
      <formula>-1</formula>
    </cfRule>
  </conditionalFormatting>
  <printOptions horizontalCentered="1"/>
  <pageMargins left="0.472222222222222" right="0.393055555555556" top="0.747916666666667" bottom="0.747916666666667" header="0.314583333333333" footer="0.314583333333333"/>
  <pageSetup paperSize="9" orientation="portrait"/>
  <headerFooter>
    <oddFooter>&amp;C&amp;16- &amp;P -</oddFooter>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B13"/>
  <sheetViews>
    <sheetView zoomScale="80" zoomScaleNormal="80" topLeftCell="A3" workbookViewId="0">
      <selection activeCell="E15" sqref="E15"/>
    </sheetView>
  </sheetViews>
  <sheetFormatPr defaultColWidth="9" defaultRowHeight="14.25" outlineLevelCol="1"/>
  <cols>
    <col min="1" max="1" width="49.875" style="145" customWidth="1"/>
    <col min="2" max="2" width="48.625" style="147" customWidth="1"/>
    <col min="3" max="16384" width="9" style="148"/>
  </cols>
  <sheetData>
    <row r="1" s="145" customFormat="1" ht="45" customHeight="1" spans="1:2">
      <c r="A1" s="149" t="s">
        <v>1895</v>
      </c>
      <c r="B1" s="150"/>
    </row>
    <row r="2" s="145" customFormat="1" ht="20.1" customHeight="1" spans="1:2">
      <c r="A2" s="151"/>
      <c r="B2" s="152"/>
    </row>
    <row r="3" s="146" customFormat="1" ht="45" customHeight="1" spans="1:2">
      <c r="A3" s="153" t="s">
        <v>1896</v>
      </c>
      <c r="B3" s="154"/>
    </row>
    <row r="4" s="145" customFormat="1" ht="36" customHeight="1" spans="1:2">
      <c r="A4" s="155"/>
      <c r="B4" s="156"/>
    </row>
    <row r="5" s="145" customFormat="1" ht="36" customHeight="1" spans="1:2">
      <c r="A5" s="155"/>
      <c r="B5" s="156"/>
    </row>
    <row r="6" s="145" customFormat="1" ht="36" customHeight="1" spans="1:2">
      <c r="A6" s="155"/>
      <c r="B6" s="156"/>
    </row>
    <row r="7" s="145" customFormat="1" ht="36" customHeight="1" spans="1:2">
      <c r="A7" s="155"/>
      <c r="B7" s="156"/>
    </row>
    <row r="8" s="145" customFormat="1" ht="36" customHeight="1" spans="1:2">
      <c r="A8" s="155"/>
      <c r="B8" s="156"/>
    </row>
    <row r="9" s="145" customFormat="1" ht="36" customHeight="1" spans="1:2">
      <c r="A9" s="155"/>
      <c r="B9" s="156"/>
    </row>
    <row r="10" s="145" customFormat="1" ht="36" customHeight="1" spans="1:2">
      <c r="A10" s="155"/>
      <c r="B10" s="156"/>
    </row>
    <row r="11" s="145" customFormat="1" ht="36" customHeight="1" spans="1:2">
      <c r="A11" s="155"/>
      <c r="B11" s="156"/>
    </row>
    <row r="12" s="145" customFormat="1" ht="36" customHeight="1" spans="1:2">
      <c r="A12" s="155"/>
      <c r="B12" s="156"/>
    </row>
    <row r="13" s="145" customFormat="1" ht="30.95" customHeight="1" spans="1:2">
      <c r="A13" s="157"/>
      <c r="B13" s="158"/>
    </row>
  </sheetData>
  <mergeCells count="2">
    <mergeCell ref="A1:B1"/>
    <mergeCell ref="A3:B13"/>
  </mergeCells>
  <pageMargins left="0.75" right="0.75" top="1" bottom="1" header="0.5" footer="0.5"/>
  <pageSetup paperSize="9" scale="89" orientation="portrait"/>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0"/>
  <dimension ref="A1:E51"/>
  <sheetViews>
    <sheetView showGridLines="0" showZeros="0" view="pageBreakPreview" zoomScale="70" zoomScaleNormal="115" topLeftCell="A39" workbookViewId="0">
      <selection activeCell="B14" sqref="B14"/>
    </sheetView>
  </sheetViews>
  <sheetFormatPr defaultColWidth="9" defaultRowHeight="14.25" outlineLevelCol="4"/>
  <cols>
    <col min="1" max="1" width="52.5" style="133" customWidth="1"/>
    <col min="2" max="4" width="20.625" style="133" customWidth="1"/>
    <col min="5" max="5" width="5.375" style="133" hidden="1" customWidth="1"/>
    <col min="6" max="6" width="9" style="133" hidden="1" customWidth="1"/>
    <col min="7" max="16384" width="9" style="133"/>
  </cols>
  <sheetData>
    <row r="1" ht="45" customHeight="1" spans="1:4">
      <c r="A1" s="134" t="s">
        <v>1897</v>
      </c>
      <c r="B1" s="134"/>
      <c r="C1" s="134"/>
      <c r="D1" s="134"/>
    </row>
    <row r="2" s="140" customFormat="1" ht="20.1" customHeight="1" spans="1:4">
      <c r="A2" s="141"/>
      <c r="B2" s="142"/>
      <c r="C2" s="143"/>
      <c r="D2" s="144" t="s">
        <v>1</v>
      </c>
    </row>
    <row r="3" s="99" customFormat="1" ht="37.5" spans="1:5">
      <c r="A3" s="122" t="s">
        <v>1898</v>
      </c>
      <c r="B3" s="123" t="str">
        <f>YEAR([4]封面!$B$8)-1&amp;"年执行数"</f>
        <v>2023年执行数</v>
      </c>
      <c r="C3" s="124" t="str">
        <f>YEAR([4]封面!$B$8)&amp;"年预算数"</f>
        <v>2024年预算数</v>
      </c>
      <c r="D3" s="124" t="s">
        <v>6</v>
      </c>
      <c r="E3" s="125" t="s">
        <v>7</v>
      </c>
    </row>
    <row r="4" s="99" customFormat="1" ht="29.1" customHeight="1" spans="1:5">
      <c r="A4" s="126" t="s">
        <v>1899</v>
      </c>
      <c r="B4" s="127"/>
      <c r="C4" s="127"/>
      <c r="D4" s="109"/>
      <c r="E4" s="128" t="str">
        <f t="shared" ref="E4:E51" si="0">IF(A4&lt;&gt;"",IF(SUM(B4:C4)&lt;&gt;0,"是","否"),"是")</f>
        <v>否</v>
      </c>
    </row>
    <row r="5" s="99" customFormat="1" ht="29.1" customHeight="1" spans="1:5">
      <c r="A5" s="129" t="s">
        <v>1900</v>
      </c>
      <c r="B5" s="130"/>
      <c r="C5" s="130"/>
      <c r="D5" s="113"/>
      <c r="E5" s="128" t="str">
        <f t="shared" si="0"/>
        <v>否</v>
      </c>
    </row>
    <row r="6" s="99" customFormat="1" ht="29.1" customHeight="1" spans="1:5">
      <c r="A6" s="129" t="s">
        <v>1901</v>
      </c>
      <c r="B6" s="130"/>
      <c r="C6" s="130"/>
      <c r="D6" s="113"/>
      <c r="E6" s="128" t="str">
        <f t="shared" si="0"/>
        <v>否</v>
      </c>
    </row>
    <row r="7" s="99" customFormat="1" ht="29.1" customHeight="1" spans="1:5">
      <c r="A7" s="129" t="s">
        <v>1902</v>
      </c>
      <c r="B7" s="130"/>
      <c r="C7" s="130"/>
      <c r="D7" s="113"/>
      <c r="E7" s="128" t="str">
        <f t="shared" si="0"/>
        <v>否</v>
      </c>
    </row>
    <row r="8" s="99" customFormat="1" ht="29.1" customHeight="1" spans="1:5">
      <c r="A8" s="129" t="s">
        <v>1903</v>
      </c>
      <c r="B8" s="130"/>
      <c r="C8" s="130"/>
      <c r="D8" s="113"/>
      <c r="E8" s="128" t="str">
        <f t="shared" si="0"/>
        <v>否</v>
      </c>
    </row>
    <row r="9" s="99" customFormat="1" ht="29.1" customHeight="1" spans="1:5">
      <c r="A9" s="129" t="s">
        <v>1904</v>
      </c>
      <c r="B9" s="130"/>
      <c r="C9" s="130"/>
      <c r="D9" s="113"/>
      <c r="E9" s="128" t="str">
        <f t="shared" si="0"/>
        <v>否</v>
      </c>
    </row>
    <row r="10" s="99" customFormat="1" ht="29.1" customHeight="1" spans="1:5">
      <c r="A10" s="129" t="s">
        <v>1905</v>
      </c>
      <c r="B10" s="130"/>
      <c r="C10" s="130"/>
      <c r="D10" s="113"/>
      <c r="E10" s="128" t="str">
        <f t="shared" si="0"/>
        <v>否</v>
      </c>
    </row>
    <row r="11" s="99" customFormat="1" ht="29.1" customHeight="1" spans="1:5">
      <c r="A11" s="131" t="s">
        <v>1906</v>
      </c>
      <c r="B11" s="130"/>
      <c r="C11" s="130"/>
      <c r="D11" s="113"/>
      <c r="E11" s="128" t="str">
        <f t="shared" si="0"/>
        <v>否</v>
      </c>
    </row>
    <row r="12" s="99" customFormat="1" ht="29.1" customHeight="1" spans="1:5">
      <c r="A12" s="126" t="s">
        <v>1907</v>
      </c>
      <c r="B12" s="127">
        <v>21416</v>
      </c>
      <c r="C12" s="127">
        <v>22908</v>
      </c>
      <c r="D12" s="109">
        <f t="shared" ref="D12:D17" si="1">(C12-B12)/B12</f>
        <v>0.07</v>
      </c>
      <c r="E12" s="128" t="str">
        <f t="shared" si="0"/>
        <v>是</v>
      </c>
    </row>
    <row r="13" s="99" customFormat="1" ht="29.1" customHeight="1" spans="1:5">
      <c r="A13" s="129" t="s">
        <v>1900</v>
      </c>
      <c r="B13" s="130">
        <v>14053</v>
      </c>
      <c r="C13" s="130">
        <v>14305</v>
      </c>
      <c r="D13" s="113">
        <f t="shared" si="1"/>
        <v>0.018</v>
      </c>
      <c r="E13" s="128" t="str">
        <f t="shared" si="0"/>
        <v>是</v>
      </c>
    </row>
    <row r="14" s="99" customFormat="1" ht="29.1" customHeight="1" spans="1:5">
      <c r="A14" s="129" t="s">
        <v>1901</v>
      </c>
      <c r="B14" s="130">
        <v>6815</v>
      </c>
      <c r="C14" s="130">
        <v>8035</v>
      </c>
      <c r="D14" s="113">
        <f t="shared" si="1"/>
        <v>0.179</v>
      </c>
      <c r="E14" s="128" t="str">
        <f t="shared" si="0"/>
        <v>是</v>
      </c>
    </row>
    <row r="15" s="99" customFormat="1" ht="29.1" customHeight="1" spans="1:5">
      <c r="A15" s="129" t="s">
        <v>1902</v>
      </c>
      <c r="B15" s="130">
        <v>17</v>
      </c>
      <c r="C15" s="130">
        <v>18</v>
      </c>
      <c r="D15" s="113">
        <f t="shared" si="1"/>
        <v>0.059</v>
      </c>
      <c r="E15" s="128" t="str">
        <f t="shared" si="0"/>
        <v>是</v>
      </c>
    </row>
    <row r="16" s="99" customFormat="1" ht="29.1" customHeight="1" spans="1:5">
      <c r="A16" s="129" t="s">
        <v>1904</v>
      </c>
      <c r="B16" s="130">
        <v>526</v>
      </c>
      <c r="C16" s="130">
        <v>550</v>
      </c>
      <c r="D16" s="113">
        <f t="shared" si="1"/>
        <v>0.046</v>
      </c>
      <c r="E16" s="128" t="str">
        <f t="shared" si="0"/>
        <v>是</v>
      </c>
    </row>
    <row r="17" s="99" customFormat="1" ht="29.1" customHeight="1" spans="1:5">
      <c r="A17" s="129" t="s">
        <v>1905</v>
      </c>
      <c r="B17" s="130">
        <v>5</v>
      </c>
      <c r="C17" s="130"/>
      <c r="D17" s="113">
        <f t="shared" si="1"/>
        <v>-1</v>
      </c>
      <c r="E17" s="128" t="str">
        <f t="shared" si="0"/>
        <v>是</v>
      </c>
    </row>
    <row r="18" s="99" customFormat="1" ht="29.1" customHeight="1" spans="1:5">
      <c r="A18" s="126" t="s">
        <v>1908</v>
      </c>
      <c r="B18" s="127"/>
      <c r="C18" s="127"/>
      <c r="D18" s="109"/>
      <c r="E18" s="128" t="str">
        <f t="shared" si="0"/>
        <v>否</v>
      </c>
    </row>
    <row r="19" s="99" customFormat="1" ht="29.1" customHeight="1" spans="1:5">
      <c r="A19" s="129" t="s">
        <v>1909</v>
      </c>
      <c r="B19" s="130"/>
      <c r="C19" s="130"/>
      <c r="D19" s="113"/>
      <c r="E19" s="128" t="str">
        <f t="shared" si="0"/>
        <v>否</v>
      </c>
    </row>
    <row r="20" s="99" customFormat="1" ht="29.1" customHeight="1" spans="1:5">
      <c r="A20" s="131" t="s">
        <v>1910</v>
      </c>
      <c r="B20" s="130"/>
      <c r="C20" s="130"/>
      <c r="D20" s="113"/>
      <c r="E20" s="128" t="str">
        <f t="shared" si="0"/>
        <v>否</v>
      </c>
    </row>
    <row r="21" s="99" customFormat="1" ht="29.1" customHeight="1" spans="1:5">
      <c r="A21" s="129" t="s">
        <v>1902</v>
      </c>
      <c r="B21" s="130"/>
      <c r="C21" s="130"/>
      <c r="D21" s="113"/>
      <c r="E21" s="128" t="str">
        <f t="shared" si="0"/>
        <v>否</v>
      </c>
    </row>
    <row r="22" s="99" customFormat="1" ht="29.1" customHeight="1" spans="1:5">
      <c r="A22" s="129" t="s">
        <v>1904</v>
      </c>
      <c r="B22" s="130"/>
      <c r="C22" s="130"/>
      <c r="D22" s="113"/>
      <c r="E22" s="128" t="str">
        <f t="shared" si="0"/>
        <v>否</v>
      </c>
    </row>
    <row r="23" s="99" customFormat="1" ht="29.1" customHeight="1" spans="1:5">
      <c r="A23" s="129" t="s">
        <v>1905</v>
      </c>
      <c r="B23" s="130"/>
      <c r="C23" s="130"/>
      <c r="D23" s="113"/>
      <c r="E23" s="128" t="str">
        <f t="shared" si="0"/>
        <v>否</v>
      </c>
    </row>
    <row r="24" s="99" customFormat="1" ht="29.1" customHeight="1" spans="1:5">
      <c r="A24" s="126" t="s">
        <v>1911</v>
      </c>
      <c r="B24" s="127"/>
      <c r="C24" s="127"/>
      <c r="D24" s="109"/>
      <c r="E24" s="128" t="str">
        <f t="shared" si="0"/>
        <v>否</v>
      </c>
    </row>
    <row r="25" s="99" customFormat="1" ht="29.1" customHeight="1" spans="1:5">
      <c r="A25" s="129" t="s">
        <v>1912</v>
      </c>
      <c r="B25" s="130"/>
      <c r="C25" s="130"/>
      <c r="D25" s="113"/>
      <c r="E25" s="128" t="str">
        <f t="shared" si="0"/>
        <v>否</v>
      </c>
    </row>
    <row r="26" s="99" customFormat="1" ht="29.1" customHeight="1" spans="1:5">
      <c r="A26" s="129" t="s">
        <v>1901</v>
      </c>
      <c r="B26" s="130"/>
      <c r="C26" s="130"/>
      <c r="D26" s="113"/>
      <c r="E26" s="128" t="str">
        <f t="shared" si="0"/>
        <v>否</v>
      </c>
    </row>
    <row r="27" s="99" customFormat="1" ht="29.1" customHeight="1" spans="1:5">
      <c r="A27" s="129" t="s">
        <v>1902</v>
      </c>
      <c r="B27" s="130"/>
      <c r="C27" s="130"/>
      <c r="D27" s="113"/>
      <c r="E27" s="128" t="str">
        <f t="shared" si="0"/>
        <v>否</v>
      </c>
    </row>
    <row r="28" s="99" customFormat="1" ht="29.1" customHeight="1" spans="1:5">
      <c r="A28" s="129" t="s">
        <v>1904</v>
      </c>
      <c r="B28" s="130"/>
      <c r="C28" s="130"/>
      <c r="D28" s="113"/>
      <c r="E28" s="128" t="str">
        <f t="shared" si="0"/>
        <v>否</v>
      </c>
    </row>
    <row r="29" s="99" customFormat="1" ht="29.1" customHeight="1" spans="1:5">
      <c r="A29" s="129" t="s">
        <v>1905</v>
      </c>
      <c r="B29" s="130"/>
      <c r="C29" s="130"/>
      <c r="D29" s="113"/>
      <c r="E29" s="128" t="str">
        <f t="shared" si="0"/>
        <v>否</v>
      </c>
    </row>
    <row r="30" s="99" customFormat="1" ht="29.1" customHeight="1" spans="1:5">
      <c r="A30" s="126" t="s">
        <v>1913</v>
      </c>
      <c r="B30" s="127"/>
      <c r="C30" s="127"/>
      <c r="D30" s="109"/>
      <c r="E30" s="128" t="str">
        <f t="shared" si="0"/>
        <v>否</v>
      </c>
    </row>
    <row r="31" s="99" customFormat="1" ht="29.1" customHeight="1" spans="1:5">
      <c r="A31" s="129" t="s">
        <v>1914</v>
      </c>
      <c r="B31" s="130"/>
      <c r="C31" s="130"/>
      <c r="D31" s="113"/>
      <c r="E31" s="128" t="str">
        <f t="shared" si="0"/>
        <v>否</v>
      </c>
    </row>
    <row r="32" s="99" customFormat="1" ht="29.1" customHeight="1" spans="1:5">
      <c r="A32" s="129" t="s">
        <v>1901</v>
      </c>
      <c r="B32" s="130"/>
      <c r="C32" s="130"/>
      <c r="D32" s="113"/>
      <c r="E32" s="128" t="str">
        <f t="shared" si="0"/>
        <v>否</v>
      </c>
    </row>
    <row r="33" s="99" customFormat="1" ht="29.1" customHeight="1" spans="1:5">
      <c r="A33" s="129" t="s">
        <v>1902</v>
      </c>
      <c r="B33" s="130"/>
      <c r="C33" s="130"/>
      <c r="D33" s="113"/>
      <c r="E33" s="128" t="str">
        <f t="shared" si="0"/>
        <v>否</v>
      </c>
    </row>
    <row r="34" s="99" customFormat="1" ht="29.1" customHeight="1" spans="1:5">
      <c r="A34" s="129" t="s">
        <v>1905</v>
      </c>
      <c r="B34" s="130"/>
      <c r="C34" s="130"/>
      <c r="D34" s="113"/>
      <c r="E34" s="128" t="str">
        <f t="shared" si="0"/>
        <v>否</v>
      </c>
    </row>
    <row r="35" s="99" customFormat="1" ht="29.1" customHeight="1" spans="1:5">
      <c r="A35" s="126" t="s">
        <v>1915</v>
      </c>
      <c r="B35" s="127">
        <v>5937</v>
      </c>
      <c r="C35" s="127">
        <v>5892</v>
      </c>
      <c r="D35" s="109">
        <f t="shared" ref="D35:D41" si="2">(C35-B35)/B35</f>
        <v>-0.008</v>
      </c>
      <c r="E35" s="128" t="str">
        <f t="shared" si="0"/>
        <v>是</v>
      </c>
    </row>
    <row r="36" s="99" customFormat="1" ht="29.1" customHeight="1" spans="1:5">
      <c r="A36" s="129" t="s">
        <v>1916</v>
      </c>
      <c r="B36" s="130">
        <v>2770</v>
      </c>
      <c r="C36" s="130">
        <v>1636</v>
      </c>
      <c r="D36" s="113">
        <f t="shared" si="2"/>
        <v>-0.409</v>
      </c>
      <c r="E36" s="128" t="str">
        <f t="shared" si="0"/>
        <v>是</v>
      </c>
    </row>
    <row r="37" s="99" customFormat="1" ht="29.1" customHeight="1" spans="1:5">
      <c r="A37" s="129" t="s">
        <v>1901</v>
      </c>
      <c r="B37" s="130">
        <v>2099</v>
      </c>
      <c r="C37" s="130">
        <v>2207</v>
      </c>
      <c r="D37" s="113">
        <f t="shared" si="2"/>
        <v>0.051</v>
      </c>
      <c r="E37" s="128" t="str">
        <f t="shared" si="0"/>
        <v>是</v>
      </c>
    </row>
    <row r="38" s="99" customFormat="1" ht="29.1" customHeight="1" spans="1:5">
      <c r="A38" s="129" t="s">
        <v>1902</v>
      </c>
      <c r="B38" s="130">
        <v>270</v>
      </c>
      <c r="C38" s="130">
        <v>85</v>
      </c>
      <c r="D38" s="113">
        <f t="shared" si="2"/>
        <v>-0.685</v>
      </c>
      <c r="E38" s="128" t="str">
        <f t="shared" si="0"/>
        <v>是</v>
      </c>
    </row>
    <row r="39" s="99" customFormat="1" ht="29.1" customHeight="1" spans="1:5">
      <c r="A39" s="129" t="s">
        <v>1903</v>
      </c>
      <c r="B39" s="130">
        <v>293</v>
      </c>
      <c r="C39" s="130">
        <v>359</v>
      </c>
      <c r="D39" s="113">
        <f t="shared" si="2"/>
        <v>0.225</v>
      </c>
      <c r="E39" s="128" t="str">
        <f t="shared" si="0"/>
        <v>是</v>
      </c>
    </row>
    <row r="40" s="99" customFormat="1" ht="29.1" customHeight="1" spans="1:5">
      <c r="A40" s="129" t="s">
        <v>1904</v>
      </c>
      <c r="B40" s="130">
        <v>504</v>
      </c>
      <c r="C40" s="130">
        <v>5</v>
      </c>
      <c r="D40" s="113">
        <f t="shared" si="2"/>
        <v>-0.99</v>
      </c>
      <c r="E40" s="128" t="str">
        <f t="shared" si="0"/>
        <v>是</v>
      </c>
    </row>
    <row r="41" s="99" customFormat="1" ht="29.1" customHeight="1" spans="1:5">
      <c r="A41" s="129" t="s">
        <v>1905</v>
      </c>
      <c r="B41" s="130">
        <v>1</v>
      </c>
      <c r="C41" s="130">
        <v>1600</v>
      </c>
      <c r="D41" s="113">
        <f t="shared" si="2"/>
        <v>1599</v>
      </c>
      <c r="E41" s="128" t="str">
        <f t="shared" si="0"/>
        <v>是</v>
      </c>
    </row>
    <row r="42" s="99" customFormat="1" ht="29.1" customHeight="1" spans="1:5">
      <c r="A42" s="126" t="s">
        <v>1917</v>
      </c>
      <c r="B42" s="127"/>
      <c r="C42" s="127"/>
      <c r="D42" s="109"/>
      <c r="E42" s="128" t="str">
        <f t="shared" si="0"/>
        <v>否</v>
      </c>
    </row>
    <row r="43" s="99" customFormat="1" ht="29.1" customHeight="1" spans="1:5">
      <c r="A43" s="129" t="s">
        <v>1912</v>
      </c>
      <c r="B43" s="130"/>
      <c r="C43" s="130"/>
      <c r="D43" s="113"/>
      <c r="E43" s="128" t="str">
        <f t="shared" si="0"/>
        <v>否</v>
      </c>
    </row>
    <row r="44" s="99" customFormat="1" ht="29.1" customHeight="1" spans="1:5">
      <c r="A44" s="129" t="s">
        <v>1901</v>
      </c>
      <c r="B44" s="130"/>
      <c r="C44" s="130"/>
      <c r="D44" s="113"/>
      <c r="E44" s="128" t="str">
        <f t="shared" si="0"/>
        <v>否</v>
      </c>
    </row>
    <row r="45" s="99" customFormat="1" ht="29.1" customHeight="1" spans="1:5">
      <c r="A45" s="129" t="s">
        <v>1902</v>
      </c>
      <c r="B45" s="130"/>
      <c r="C45" s="130"/>
      <c r="D45" s="113"/>
      <c r="E45" s="128" t="str">
        <f t="shared" si="0"/>
        <v>否</v>
      </c>
    </row>
    <row r="46" s="99" customFormat="1" ht="29.1" customHeight="1" spans="1:5">
      <c r="A46" s="129" t="s">
        <v>1905</v>
      </c>
      <c r="B46" s="130"/>
      <c r="C46" s="130"/>
      <c r="D46" s="113"/>
      <c r="E46" s="128" t="str">
        <f t="shared" si="0"/>
        <v>否</v>
      </c>
    </row>
    <row r="47" s="99" customFormat="1" ht="29.1" customHeight="1" spans="1:5">
      <c r="A47" s="115" t="s">
        <v>1918</v>
      </c>
      <c r="B47" s="127">
        <f>B4+B12+B18+B24+B30+B35+B42</f>
        <v>27353</v>
      </c>
      <c r="C47" s="127">
        <f>C4+C12+C18+C24+C30+C35+C42</f>
        <v>28800</v>
      </c>
      <c r="D47" s="109">
        <f t="shared" ref="D47:D50" si="3">(C47-B47)/B47</f>
        <v>0.053</v>
      </c>
      <c r="E47" s="128" t="str">
        <f t="shared" si="0"/>
        <v>是</v>
      </c>
    </row>
    <row r="48" s="99" customFormat="1" ht="29.1" customHeight="1" spans="1:5">
      <c r="A48" s="129" t="s">
        <v>1919</v>
      </c>
      <c r="B48" s="130">
        <f>B5+B13+B19+B25+B31+B36+B43</f>
        <v>16823</v>
      </c>
      <c r="C48" s="130">
        <f>C5+C13+C19+C25+C31+C36+C43</f>
        <v>15941</v>
      </c>
      <c r="D48" s="113">
        <f t="shared" si="3"/>
        <v>-0.052</v>
      </c>
      <c r="E48" s="128" t="str">
        <f t="shared" si="0"/>
        <v>是</v>
      </c>
    </row>
    <row r="49" s="99" customFormat="1" ht="29.1" customHeight="1" spans="1:5">
      <c r="A49" s="129" t="s">
        <v>1920</v>
      </c>
      <c r="B49" s="130">
        <f>B7+B15+B21+B27+B33+B38+B45</f>
        <v>287</v>
      </c>
      <c r="C49" s="130">
        <f>C7+C15+C21+C27+C33+C38+C45</f>
        <v>103</v>
      </c>
      <c r="D49" s="113">
        <f t="shared" si="3"/>
        <v>-0.641</v>
      </c>
      <c r="E49" s="128" t="str">
        <f t="shared" si="0"/>
        <v>是</v>
      </c>
    </row>
    <row r="50" s="99" customFormat="1" ht="29.1" customHeight="1" spans="1:5">
      <c r="A50" s="129" t="s">
        <v>1921</v>
      </c>
      <c r="B50" s="130">
        <f>B6+B14+B20+B26+B32+B37+B44</f>
        <v>8914</v>
      </c>
      <c r="C50" s="130">
        <f>C6+C14+C20+C26+C32+C37+C44</f>
        <v>10242</v>
      </c>
      <c r="D50" s="113">
        <f t="shared" si="3"/>
        <v>0.149</v>
      </c>
      <c r="E50" s="128" t="str">
        <f t="shared" si="0"/>
        <v>是</v>
      </c>
    </row>
    <row r="51" s="99" customFormat="1" ht="29.1" customHeight="1" spans="1:5">
      <c r="A51" s="132" t="s">
        <v>1922</v>
      </c>
      <c r="B51" s="130">
        <f>B11</f>
        <v>0</v>
      </c>
      <c r="C51" s="130">
        <f>C11</f>
        <v>0</v>
      </c>
      <c r="D51" s="109" t="str">
        <f>IF(B51&gt;0,C51/B51-1,IF(B51&lt;0,-(C51/B51-1),""))</f>
        <v/>
      </c>
      <c r="E51" s="128" t="str">
        <f t="shared" si="0"/>
        <v>否</v>
      </c>
    </row>
  </sheetData>
  <autoFilter xmlns:etc="http://www.wps.cn/officeDocument/2017/etCustomData" ref="A3:E51" etc:filterBottomFollowUsedRange="0">
    <extLst/>
  </autoFilter>
  <mergeCells count="1">
    <mergeCell ref="A1:D1"/>
  </mergeCells>
  <conditionalFormatting sqref="D35">
    <cfRule type="cellIs" dxfId="3" priority="1" stopIfTrue="1" operator="lessThanOrEqual">
      <formula>-1</formula>
    </cfRule>
  </conditionalFormatting>
  <conditionalFormatting sqref="E3:E37">
    <cfRule type="cellIs" dxfId="3" priority="4" stopIfTrue="1" operator="lessThanOrEqual">
      <formula>-1</formula>
    </cfRule>
  </conditionalFormatting>
  <conditionalFormatting sqref="E4:E37">
    <cfRule type="cellIs" dxfId="3" priority="2" stopIfTrue="1" operator="lessThanOrEqual">
      <formula>-1</formula>
    </cfRule>
  </conditionalFormatting>
  <conditionalFormatting sqref="D4:D21 C16:C18 C12:C14 C8:C10 C5:C6 C22 D23:D30 C28:C30 C24 D36:D37">
    <cfRule type="cellIs" dxfId="3" priority="3" stopIfTrue="1" operator="lessThanOrEqual">
      <formula>-1</formula>
    </cfRule>
  </conditionalFormatting>
  <printOptions horizontalCentered="1"/>
  <pageMargins left="0.471527777777778" right="0.393055555555556" top="0.747916666666667" bottom="0.747916666666667" header="0.313888888888889" footer="0.313888888888889"/>
  <pageSetup paperSize="9" scale="75" orientation="portrait"/>
  <headerFooter alignWithMargins="0">
    <oddFooter>&amp;C&amp;16- &amp;P -</oddFooter>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1"/>
  <dimension ref="A1:E45"/>
  <sheetViews>
    <sheetView showGridLines="0" showZeros="0" view="pageBreakPreview" zoomScale="70" zoomScaleNormal="100" workbookViewId="0">
      <pane ySplit="3" topLeftCell="A34" activePane="bottomLeft" state="frozen"/>
      <selection/>
      <selection pane="bottomLeft" activeCell="N13" sqref="N13"/>
    </sheetView>
  </sheetViews>
  <sheetFormatPr defaultColWidth="9" defaultRowHeight="14.25" outlineLevelCol="4"/>
  <cols>
    <col min="1" max="1" width="45.625" style="133" customWidth="1"/>
    <col min="2" max="4" width="20.625" style="133" customWidth="1"/>
    <col min="5" max="5" width="12.75" style="133" hidden="1" customWidth="1"/>
    <col min="6" max="6" width="9" style="133" hidden="1" customWidth="1"/>
    <col min="7" max="16384" width="9" style="133"/>
  </cols>
  <sheetData>
    <row r="1" ht="45" customHeight="1" spans="1:4">
      <c r="A1" s="134" t="s">
        <v>1923</v>
      </c>
      <c r="B1" s="134"/>
      <c r="C1" s="134"/>
      <c r="D1" s="134"/>
    </row>
    <row r="2" ht="20.1" customHeight="1" spans="1:4">
      <c r="A2" s="135"/>
      <c r="B2" s="136"/>
      <c r="C2" s="137"/>
      <c r="D2" s="138" t="s">
        <v>1924</v>
      </c>
    </row>
    <row r="3" ht="45" customHeight="1" spans="1:5">
      <c r="A3" s="104" t="s">
        <v>1228</v>
      </c>
      <c r="B3" s="105" t="s">
        <v>4</v>
      </c>
      <c r="C3" s="105" t="s">
        <v>5</v>
      </c>
      <c r="D3" s="105" t="s">
        <v>6</v>
      </c>
      <c r="E3" s="139" t="s">
        <v>7</v>
      </c>
    </row>
    <row r="4" s="99" customFormat="1" ht="36" customHeight="1" spans="1:5">
      <c r="A4" s="107" t="s">
        <v>1925</v>
      </c>
      <c r="B4" s="108"/>
      <c r="C4" s="108"/>
      <c r="D4" s="109"/>
      <c r="E4" s="110" t="str">
        <f t="shared" ref="E4:E45" si="0">IF(A4&lt;&gt;"",IF(SUM(B4:C4)&lt;&gt;0,"是","否"),"是")</f>
        <v>否</v>
      </c>
    </row>
    <row r="5" s="99" customFormat="1" ht="36" customHeight="1" spans="1:5">
      <c r="A5" s="111" t="s">
        <v>1926</v>
      </c>
      <c r="B5" s="112"/>
      <c r="C5" s="112"/>
      <c r="D5" s="113"/>
      <c r="E5" s="110" t="str">
        <f t="shared" si="0"/>
        <v>否</v>
      </c>
    </row>
    <row r="6" s="99" customFormat="1" ht="36" customHeight="1" spans="1:5">
      <c r="A6" s="111" t="s">
        <v>1927</v>
      </c>
      <c r="B6" s="112"/>
      <c r="C6" s="112"/>
      <c r="D6" s="113"/>
      <c r="E6" s="110" t="str">
        <f t="shared" si="0"/>
        <v>否</v>
      </c>
    </row>
    <row r="7" s="99" customFormat="1" ht="36" customHeight="1" spans="1:5">
      <c r="A7" s="111" t="s">
        <v>1928</v>
      </c>
      <c r="B7" s="112"/>
      <c r="C7" s="112"/>
      <c r="D7" s="113"/>
      <c r="E7" s="110" t="str">
        <f t="shared" si="0"/>
        <v>否</v>
      </c>
    </row>
    <row r="8" s="99" customFormat="1" ht="36" customHeight="1" spans="1:5">
      <c r="A8" s="111" t="s">
        <v>1929</v>
      </c>
      <c r="B8" s="112"/>
      <c r="C8" s="112"/>
      <c r="D8" s="113"/>
      <c r="E8" s="110" t="str">
        <f t="shared" si="0"/>
        <v>否</v>
      </c>
    </row>
    <row r="9" s="99" customFormat="1" ht="36" customHeight="1" spans="1:5">
      <c r="A9" s="111" t="s">
        <v>1930</v>
      </c>
      <c r="B9" s="112"/>
      <c r="C9" s="112"/>
      <c r="D9" s="109"/>
      <c r="E9" s="110" t="str">
        <f t="shared" si="0"/>
        <v>否</v>
      </c>
    </row>
    <row r="10" s="99" customFormat="1" ht="36" customHeight="1" spans="1:5">
      <c r="A10" s="107" t="s">
        <v>1931</v>
      </c>
      <c r="B10" s="108">
        <v>20909</v>
      </c>
      <c r="C10" s="108">
        <v>22814</v>
      </c>
      <c r="D10" s="109">
        <f t="shared" ref="D10:D13" si="1">(C10-B10)/B10</f>
        <v>0.091</v>
      </c>
      <c r="E10" s="110" t="str">
        <f t="shared" si="0"/>
        <v>是</v>
      </c>
    </row>
    <row r="11" s="99" customFormat="1" ht="36" customHeight="1" spans="1:5">
      <c r="A11" s="111" t="s">
        <v>1926</v>
      </c>
      <c r="B11" s="112">
        <v>20826</v>
      </c>
      <c r="C11" s="112">
        <v>22744</v>
      </c>
      <c r="D11" s="113">
        <f t="shared" si="1"/>
        <v>0.092</v>
      </c>
      <c r="E11" s="110" t="str">
        <f t="shared" si="0"/>
        <v>是</v>
      </c>
    </row>
    <row r="12" s="99" customFormat="1" ht="36" customHeight="1" spans="1:5">
      <c r="A12" s="111" t="s">
        <v>1928</v>
      </c>
      <c r="B12" s="112">
        <v>65</v>
      </c>
      <c r="C12" s="112">
        <v>70</v>
      </c>
      <c r="D12" s="113">
        <f t="shared" si="1"/>
        <v>0.077</v>
      </c>
      <c r="E12" s="110" t="str">
        <f t="shared" si="0"/>
        <v>是</v>
      </c>
    </row>
    <row r="13" s="99" customFormat="1" ht="36" customHeight="1" spans="1:5">
      <c r="A13" s="111" t="s">
        <v>1929</v>
      </c>
      <c r="B13" s="112">
        <v>18</v>
      </c>
      <c r="C13" s="112"/>
      <c r="D13" s="113">
        <f t="shared" si="1"/>
        <v>-1</v>
      </c>
      <c r="E13" s="110" t="str">
        <f t="shared" si="0"/>
        <v>是</v>
      </c>
    </row>
    <row r="14" s="99" customFormat="1" ht="36" customHeight="1" spans="1:5">
      <c r="A14" s="107" t="s">
        <v>1932</v>
      </c>
      <c r="B14" s="108"/>
      <c r="C14" s="108"/>
      <c r="D14" s="109"/>
      <c r="E14" s="110" t="str">
        <f t="shared" si="0"/>
        <v>否</v>
      </c>
    </row>
    <row r="15" s="99" customFormat="1" ht="36" customHeight="1" spans="1:5">
      <c r="A15" s="111" t="s">
        <v>1933</v>
      </c>
      <c r="B15" s="114"/>
      <c r="C15" s="112"/>
      <c r="D15" s="113"/>
      <c r="E15" s="110" t="str">
        <f t="shared" si="0"/>
        <v>否</v>
      </c>
    </row>
    <row r="16" s="99" customFormat="1" ht="36" customHeight="1" spans="1:5">
      <c r="A16" s="111" t="s">
        <v>1934</v>
      </c>
      <c r="B16" s="114"/>
      <c r="C16" s="112"/>
      <c r="D16" s="113"/>
      <c r="E16" s="110" t="str">
        <f t="shared" si="0"/>
        <v>否</v>
      </c>
    </row>
    <row r="17" s="99" customFormat="1" ht="36" customHeight="1" spans="1:5">
      <c r="A17" s="111" t="s">
        <v>1927</v>
      </c>
      <c r="B17" s="114"/>
      <c r="C17" s="112"/>
      <c r="D17" s="113"/>
      <c r="E17" s="110" t="str">
        <f t="shared" si="0"/>
        <v>否</v>
      </c>
    </row>
    <row r="18" s="99" customFormat="1" ht="36" customHeight="1" spans="1:5">
      <c r="A18" s="111" t="s">
        <v>1935</v>
      </c>
      <c r="B18" s="114"/>
      <c r="C18" s="112"/>
      <c r="D18" s="113"/>
      <c r="E18" s="110" t="str">
        <f t="shared" si="0"/>
        <v>否</v>
      </c>
    </row>
    <row r="19" s="99" customFormat="1" ht="36" customHeight="1" spans="1:5">
      <c r="A19" s="111" t="s">
        <v>1936</v>
      </c>
      <c r="B19" s="114"/>
      <c r="C19" s="112"/>
      <c r="D19" s="113"/>
      <c r="E19" s="110" t="str">
        <f t="shared" si="0"/>
        <v>否</v>
      </c>
    </row>
    <row r="20" s="99" customFormat="1" ht="36" customHeight="1" spans="1:5">
      <c r="A20" s="111" t="s">
        <v>1937</v>
      </c>
      <c r="B20" s="114"/>
      <c r="C20" s="112"/>
      <c r="D20" s="113"/>
      <c r="E20" s="110" t="str">
        <f t="shared" si="0"/>
        <v>否</v>
      </c>
    </row>
    <row r="21" s="99" customFormat="1" ht="36" customHeight="1" spans="1:5">
      <c r="A21" s="111" t="s">
        <v>1938</v>
      </c>
      <c r="B21" s="114"/>
      <c r="C21" s="112"/>
      <c r="D21" s="113"/>
      <c r="E21" s="110" t="str">
        <f t="shared" si="0"/>
        <v>否</v>
      </c>
    </row>
    <row r="22" s="99" customFormat="1" ht="36" customHeight="1" spans="1:5">
      <c r="A22" s="111" t="s">
        <v>1928</v>
      </c>
      <c r="B22" s="114"/>
      <c r="C22" s="112"/>
      <c r="D22" s="113"/>
      <c r="E22" s="110" t="str">
        <f t="shared" si="0"/>
        <v>否</v>
      </c>
    </row>
    <row r="23" s="99" customFormat="1" ht="36" customHeight="1" spans="1:5">
      <c r="A23" s="111" t="s">
        <v>1929</v>
      </c>
      <c r="B23" s="114"/>
      <c r="C23" s="112"/>
      <c r="D23" s="113"/>
      <c r="E23" s="110" t="str">
        <f t="shared" si="0"/>
        <v>否</v>
      </c>
    </row>
    <row r="24" s="99" customFormat="1" ht="36" customHeight="1" spans="1:5">
      <c r="A24" s="107" t="s">
        <v>1939</v>
      </c>
      <c r="B24" s="108"/>
      <c r="C24" s="108"/>
      <c r="D24" s="109"/>
      <c r="E24" s="110" t="str">
        <f t="shared" si="0"/>
        <v>否</v>
      </c>
    </row>
    <row r="25" s="99" customFormat="1" ht="36" customHeight="1" spans="1:5">
      <c r="A25" s="111" t="s">
        <v>1940</v>
      </c>
      <c r="B25" s="114"/>
      <c r="C25" s="112"/>
      <c r="D25" s="113"/>
      <c r="E25" s="110" t="str">
        <f t="shared" si="0"/>
        <v>否</v>
      </c>
    </row>
    <row r="26" s="99" customFormat="1" ht="36" customHeight="1" spans="1:5">
      <c r="A26" s="111" t="s">
        <v>1928</v>
      </c>
      <c r="B26" s="114"/>
      <c r="C26" s="112"/>
      <c r="D26" s="113"/>
      <c r="E26" s="110" t="str">
        <f t="shared" si="0"/>
        <v>否</v>
      </c>
    </row>
    <row r="27" s="99" customFormat="1" ht="36" customHeight="1" spans="1:5">
      <c r="A27" s="111" t="s">
        <v>1929</v>
      </c>
      <c r="B27" s="114"/>
      <c r="C27" s="112"/>
      <c r="D27" s="113"/>
      <c r="E27" s="110" t="str">
        <f t="shared" si="0"/>
        <v>否</v>
      </c>
    </row>
    <row r="28" s="99" customFormat="1" ht="36" customHeight="1" spans="1:5">
      <c r="A28" s="107" t="s">
        <v>1941</v>
      </c>
      <c r="B28" s="108"/>
      <c r="C28" s="108"/>
      <c r="D28" s="109"/>
      <c r="E28" s="110" t="str">
        <f t="shared" si="0"/>
        <v>否</v>
      </c>
    </row>
    <row r="29" s="99" customFormat="1" ht="36" customHeight="1" spans="1:5">
      <c r="A29" s="111" t="s">
        <v>1942</v>
      </c>
      <c r="B29" s="114"/>
      <c r="C29" s="112"/>
      <c r="D29" s="113"/>
      <c r="E29" s="110" t="str">
        <f t="shared" si="0"/>
        <v>否</v>
      </c>
    </row>
    <row r="30" s="99" customFormat="1" ht="36" customHeight="1" spans="1:5">
      <c r="A30" s="111" t="s">
        <v>1943</v>
      </c>
      <c r="B30" s="114"/>
      <c r="C30" s="112"/>
      <c r="D30" s="113"/>
      <c r="E30" s="110" t="str">
        <f t="shared" si="0"/>
        <v>否</v>
      </c>
    </row>
    <row r="31" s="99" customFormat="1" ht="36" customHeight="1" spans="1:5">
      <c r="A31" s="111" t="s">
        <v>1944</v>
      </c>
      <c r="B31" s="114"/>
      <c r="C31" s="112"/>
      <c r="D31" s="113"/>
      <c r="E31" s="110" t="str">
        <f t="shared" si="0"/>
        <v>否</v>
      </c>
    </row>
    <row r="32" s="99" customFormat="1" ht="36" customHeight="1" spans="1:5">
      <c r="A32" s="111" t="s">
        <v>1929</v>
      </c>
      <c r="B32" s="114"/>
      <c r="C32" s="112"/>
      <c r="D32" s="113"/>
      <c r="E32" s="110" t="str">
        <f t="shared" si="0"/>
        <v>否</v>
      </c>
    </row>
    <row r="33" s="99" customFormat="1" ht="36" customHeight="1" spans="1:5">
      <c r="A33" s="107" t="s">
        <v>1945</v>
      </c>
      <c r="B33" s="108">
        <v>2836</v>
      </c>
      <c r="C33" s="108">
        <v>3133</v>
      </c>
      <c r="D33" s="109">
        <f t="shared" ref="D33:D38" si="2">(C33-B33)/B33</f>
        <v>0.105</v>
      </c>
      <c r="E33" s="110" t="str">
        <f t="shared" si="0"/>
        <v>是</v>
      </c>
    </row>
    <row r="34" s="99" customFormat="1" ht="36" customHeight="1" spans="1:5">
      <c r="A34" s="111" t="s">
        <v>1946</v>
      </c>
      <c r="B34" s="114">
        <v>1718</v>
      </c>
      <c r="C34" s="112">
        <v>1878</v>
      </c>
      <c r="D34" s="113">
        <f t="shared" si="2"/>
        <v>0.093</v>
      </c>
      <c r="E34" s="110" t="str">
        <f t="shared" si="0"/>
        <v>是</v>
      </c>
    </row>
    <row r="35" s="99" customFormat="1" ht="36" customHeight="1" spans="1:5">
      <c r="A35" s="111" t="s">
        <v>1947</v>
      </c>
      <c r="B35" s="114">
        <v>948</v>
      </c>
      <c r="C35" s="112">
        <v>1088</v>
      </c>
      <c r="D35" s="113">
        <f t="shared" si="2"/>
        <v>0.148</v>
      </c>
      <c r="E35" s="110" t="str">
        <f t="shared" si="0"/>
        <v>是</v>
      </c>
    </row>
    <row r="36" s="99" customFormat="1" ht="36" customHeight="1" spans="1:5">
      <c r="A36" s="111" t="s">
        <v>1948</v>
      </c>
      <c r="B36" s="114">
        <v>161</v>
      </c>
      <c r="C36" s="112">
        <v>162</v>
      </c>
      <c r="D36" s="113">
        <f t="shared" si="2"/>
        <v>0.006</v>
      </c>
      <c r="E36" s="110" t="str">
        <f t="shared" si="0"/>
        <v>是</v>
      </c>
    </row>
    <row r="37" s="99" customFormat="1" ht="36" customHeight="1" spans="1:5">
      <c r="A37" s="111" t="s">
        <v>1928</v>
      </c>
      <c r="B37" s="114">
        <v>8</v>
      </c>
      <c r="C37" s="112">
        <v>5</v>
      </c>
      <c r="D37" s="113">
        <f t="shared" si="2"/>
        <v>-0.375</v>
      </c>
      <c r="E37" s="110" t="str">
        <f t="shared" si="0"/>
        <v>是</v>
      </c>
    </row>
    <row r="38" s="99" customFormat="1" ht="36" customHeight="1" spans="1:5">
      <c r="A38" s="111" t="s">
        <v>1929</v>
      </c>
      <c r="B38" s="114">
        <v>1</v>
      </c>
      <c r="C38" s="112"/>
      <c r="D38" s="113">
        <f t="shared" si="2"/>
        <v>-1</v>
      </c>
      <c r="E38" s="110" t="str">
        <f t="shared" si="0"/>
        <v>是</v>
      </c>
    </row>
    <row r="39" s="99" customFormat="1" ht="36" customHeight="1" spans="1:5">
      <c r="A39" s="107" t="s">
        <v>1949</v>
      </c>
      <c r="B39" s="108"/>
      <c r="C39" s="108"/>
      <c r="D39" s="109"/>
      <c r="E39" s="110" t="str">
        <f t="shared" si="0"/>
        <v>否</v>
      </c>
    </row>
    <row r="40" s="99" customFormat="1" ht="36" customHeight="1" spans="1:5">
      <c r="A40" s="111" t="s">
        <v>1940</v>
      </c>
      <c r="B40" s="114"/>
      <c r="C40" s="112"/>
      <c r="D40" s="113"/>
      <c r="E40" s="110" t="str">
        <f t="shared" si="0"/>
        <v>否</v>
      </c>
    </row>
    <row r="41" s="99" customFormat="1" ht="36" customHeight="1" spans="1:5">
      <c r="A41" s="111" t="s">
        <v>1950</v>
      </c>
      <c r="B41" s="114"/>
      <c r="C41" s="112"/>
      <c r="D41" s="113"/>
      <c r="E41" s="110" t="str">
        <f t="shared" si="0"/>
        <v>否</v>
      </c>
    </row>
    <row r="42" s="99" customFormat="1" ht="36" customHeight="1" spans="1:5">
      <c r="A42" s="111" t="s">
        <v>1929</v>
      </c>
      <c r="B42" s="114"/>
      <c r="C42" s="112"/>
      <c r="D42" s="113"/>
      <c r="E42" s="110" t="str">
        <f t="shared" si="0"/>
        <v>否</v>
      </c>
    </row>
    <row r="43" s="99" customFormat="1" ht="36" customHeight="1" spans="1:5">
      <c r="A43" s="115" t="s">
        <v>1951</v>
      </c>
      <c r="B43" s="108">
        <f>B4+B10+B14+B24+B28+B33+B39</f>
        <v>23745</v>
      </c>
      <c r="C43" s="108">
        <f>C4+C10+C14+C24+C28+C33+C39</f>
        <v>25947</v>
      </c>
      <c r="D43" s="109">
        <f>(C43-B43)/B43</f>
        <v>0.093</v>
      </c>
      <c r="E43" s="110" t="str">
        <f t="shared" si="0"/>
        <v>是</v>
      </c>
    </row>
    <row r="44" s="99" customFormat="1" ht="36" customHeight="1" spans="1:5">
      <c r="A44" s="111" t="s">
        <v>1952</v>
      </c>
      <c r="B44" s="114">
        <f>B34+B35+B36+B11</f>
        <v>23653</v>
      </c>
      <c r="C44" s="114">
        <f>C5+C6+C11+C15+C16+C17+C18+C19++C25+C29+C34+C35+C36+C40</f>
        <v>25872</v>
      </c>
      <c r="D44" s="113">
        <f>(C44-B44)/B44</f>
        <v>0.094</v>
      </c>
      <c r="E44" s="110" t="str">
        <f t="shared" si="0"/>
        <v>是</v>
      </c>
    </row>
    <row r="45" s="99" customFormat="1" ht="36" customHeight="1" spans="1:5">
      <c r="A45" s="111" t="s">
        <v>1930</v>
      </c>
      <c r="B45" s="114">
        <f>B9</f>
        <v>0</v>
      </c>
      <c r="C45" s="114">
        <f>C9</f>
        <v>0</v>
      </c>
      <c r="D45" s="109"/>
      <c r="E45" s="110" t="str">
        <f t="shared" si="0"/>
        <v>否</v>
      </c>
    </row>
  </sheetData>
  <autoFilter xmlns:etc="http://www.wps.cn/officeDocument/2017/etCustomData" ref="A3:E45" etc:filterBottomFollowUsedRange="0">
    <extLst/>
  </autoFilter>
  <mergeCells count="1">
    <mergeCell ref="A1:D1"/>
  </mergeCells>
  <conditionalFormatting sqref="E4:E22">
    <cfRule type="cellIs" dxfId="3" priority="1" stopIfTrue="1" operator="lessThanOrEqual">
      <formula>-1</formula>
    </cfRule>
  </conditionalFormatting>
  <printOptions horizontalCentered="1"/>
  <pageMargins left="0.471527777777778" right="0.393055555555556" top="0.747916666666667" bottom="0.747916666666667" header="0.313888888888889" footer="0.313888888888889"/>
  <pageSetup paperSize="9" scale="75" orientation="portrait"/>
  <headerFooter alignWithMargins="0">
    <oddFooter>&amp;C&amp;16- &amp;P -</oddFooter>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codeName="Sheet22"/>
  <dimension ref="A1:E51"/>
  <sheetViews>
    <sheetView showGridLines="0" showZeros="0" view="pageBreakPreview" zoomScale="70" zoomScaleNormal="100" workbookViewId="0">
      <pane ySplit="3" topLeftCell="A42" activePane="bottomLeft" state="frozen"/>
      <selection/>
      <selection pane="bottomLeft" activeCell="C48" sqref="C48"/>
    </sheetView>
  </sheetViews>
  <sheetFormatPr defaultColWidth="9" defaultRowHeight="14.25" outlineLevelCol="4"/>
  <cols>
    <col min="1" max="1" width="50.375" style="116" customWidth="1"/>
    <col min="2" max="4" width="20.625" style="116" customWidth="1"/>
    <col min="5" max="5" width="5" style="116" hidden="1" customWidth="1"/>
    <col min="6" max="16384" width="9" style="116"/>
  </cols>
  <sheetData>
    <row r="1" ht="45" customHeight="1" spans="1:4">
      <c r="A1" s="117" t="s">
        <v>1953</v>
      </c>
      <c r="B1" s="117"/>
      <c r="C1" s="117"/>
      <c r="D1" s="117"/>
    </row>
    <row r="2" ht="20.1" customHeight="1" spans="1:4">
      <c r="A2" s="118"/>
      <c r="B2" s="119"/>
      <c r="C2" s="120"/>
      <c r="D2" s="121" t="s">
        <v>1</v>
      </c>
    </row>
    <row r="3" s="99" customFormat="1" ht="37.5" spans="1:5">
      <c r="A3" s="122" t="s">
        <v>1898</v>
      </c>
      <c r="B3" s="123" t="str">
        <f>YEAR([4]封面!$B$8)-1&amp;"年执行数"</f>
        <v>2023年执行数</v>
      </c>
      <c r="C3" s="124" t="str">
        <f>YEAR([4]封面!$B$8)&amp;"年预算数"</f>
        <v>2024年预算数</v>
      </c>
      <c r="D3" s="124" t="s">
        <v>6</v>
      </c>
      <c r="E3" s="125" t="s">
        <v>7</v>
      </c>
    </row>
    <row r="4" s="99" customFormat="1" ht="24.95" customHeight="1" spans="1:5">
      <c r="A4" s="126" t="s">
        <v>1899</v>
      </c>
      <c r="B4" s="127"/>
      <c r="C4" s="127"/>
      <c r="D4" s="109"/>
      <c r="E4" s="128" t="str">
        <f t="shared" ref="E4:E51" si="0">IF(A4&lt;&gt;"",IF(SUM(B4:C4)&lt;&gt;0,"是","否"),"是")</f>
        <v>否</v>
      </c>
    </row>
    <row r="5" s="99" customFormat="1" ht="24.95" customHeight="1" spans="1:5">
      <c r="A5" s="129" t="s">
        <v>1900</v>
      </c>
      <c r="B5" s="130"/>
      <c r="C5" s="130"/>
      <c r="D5" s="113"/>
      <c r="E5" s="128" t="str">
        <f t="shared" si="0"/>
        <v>否</v>
      </c>
    </row>
    <row r="6" s="99" customFormat="1" ht="24.95" customHeight="1" spans="1:5">
      <c r="A6" s="129" t="s">
        <v>1901</v>
      </c>
      <c r="B6" s="130"/>
      <c r="C6" s="130"/>
      <c r="D6" s="113"/>
      <c r="E6" s="128" t="str">
        <f t="shared" si="0"/>
        <v>否</v>
      </c>
    </row>
    <row r="7" s="99" customFormat="1" ht="24.95" customHeight="1" spans="1:5">
      <c r="A7" s="129" t="s">
        <v>1902</v>
      </c>
      <c r="B7" s="130"/>
      <c r="C7" s="130"/>
      <c r="D7" s="113"/>
      <c r="E7" s="128" t="str">
        <f t="shared" si="0"/>
        <v>否</v>
      </c>
    </row>
    <row r="8" s="99" customFormat="1" ht="24.95" customHeight="1" spans="1:5">
      <c r="A8" s="129" t="s">
        <v>1903</v>
      </c>
      <c r="B8" s="130"/>
      <c r="C8" s="130"/>
      <c r="D8" s="113"/>
      <c r="E8" s="128" t="str">
        <f t="shared" si="0"/>
        <v>否</v>
      </c>
    </row>
    <row r="9" s="99" customFormat="1" ht="24.95" customHeight="1" spans="1:5">
      <c r="A9" s="129" t="s">
        <v>1904</v>
      </c>
      <c r="B9" s="130"/>
      <c r="C9" s="130"/>
      <c r="D9" s="113"/>
      <c r="E9" s="128" t="str">
        <f t="shared" si="0"/>
        <v>否</v>
      </c>
    </row>
    <row r="10" s="99" customFormat="1" ht="24.95" customHeight="1" spans="1:5">
      <c r="A10" s="129" t="s">
        <v>1905</v>
      </c>
      <c r="B10" s="130"/>
      <c r="C10" s="130"/>
      <c r="D10" s="113"/>
      <c r="E10" s="128" t="str">
        <f t="shared" si="0"/>
        <v>否</v>
      </c>
    </row>
    <row r="11" s="99" customFormat="1" ht="24.95" customHeight="1" spans="1:5">
      <c r="A11" s="131" t="s">
        <v>1906</v>
      </c>
      <c r="B11" s="130"/>
      <c r="C11" s="130"/>
      <c r="D11" s="113"/>
      <c r="E11" s="128" t="str">
        <f t="shared" si="0"/>
        <v>否</v>
      </c>
    </row>
    <row r="12" s="99" customFormat="1" ht="24.95" customHeight="1" spans="1:5">
      <c r="A12" s="126" t="s">
        <v>1907</v>
      </c>
      <c r="B12" s="127">
        <v>21416</v>
      </c>
      <c r="C12" s="127">
        <v>22908</v>
      </c>
      <c r="D12" s="109">
        <f t="shared" ref="D12:D17" si="1">(C12-B12)/B12</f>
        <v>0.07</v>
      </c>
      <c r="E12" s="128" t="str">
        <f t="shared" si="0"/>
        <v>是</v>
      </c>
    </row>
    <row r="13" s="99" customFormat="1" ht="24.95" customHeight="1" spans="1:5">
      <c r="A13" s="129" t="s">
        <v>1900</v>
      </c>
      <c r="B13" s="130">
        <v>14053</v>
      </c>
      <c r="C13" s="130">
        <v>14305</v>
      </c>
      <c r="D13" s="113">
        <f t="shared" si="1"/>
        <v>0.018</v>
      </c>
      <c r="E13" s="128" t="str">
        <f t="shared" si="0"/>
        <v>是</v>
      </c>
    </row>
    <row r="14" s="99" customFormat="1" ht="24.95" customHeight="1" spans="1:5">
      <c r="A14" s="129" t="s">
        <v>1901</v>
      </c>
      <c r="B14" s="130">
        <v>6815</v>
      </c>
      <c r="C14" s="130">
        <v>8035</v>
      </c>
      <c r="D14" s="113">
        <f t="shared" si="1"/>
        <v>0.179</v>
      </c>
      <c r="E14" s="128" t="str">
        <f t="shared" si="0"/>
        <v>是</v>
      </c>
    </row>
    <row r="15" s="99" customFormat="1" ht="24.95" customHeight="1" spans="1:5">
      <c r="A15" s="129" t="s">
        <v>1902</v>
      </c>
      <c r="B15" s="130">
        <v>17</v>
      </c>
      <c r="C15" s="130">
        <v>18</v>
      </c>
      <c r="D15" s="113">
        <f t="shared" si="1"/>
        <v>0.059</v>
      </c>
      <c r="E15" s="128" t="str">
        <f t="shared" si="0"/>
        <v>是</v>
      </c>
    </row>
    <row r="16" s="99" customFormat="1" ht="24.95" customHeight="1" spans="1:5">
      <c r="A16" s="129" t="s">
        <v>1904</v>
      </c>
      <c r="B16" s="130">
        <v>526</v>
      </c>
      <c r="C16" s="130">
        <v>550</v>
      </c>
      <c r="D16" s="113">
        <f t="shared" si="1"/>
        <v>0.046</v>
      </c>
      <c r="E16" s="128" t="str">
        <f t="shared" si="0"/>
        <v>是</v>
      </c>
    </row>
    <row r="17" s="99" customFormat="1" ht="24.95" customHeight="1" spans="1:5">
      <c r="A17" s="129" t="s">
        <v>1905</v>
      </c>
      <c r="B17" s="130">
        <v>5</v>
      </c>
      <c r="C17" s="130"/>
      <c r="D17" s="113">
        <f t="shared" si="1"/>
        <v>-1</v>
      </c>
      <c r="E17" s="128" t="str">
        <f t="shared" si="0"/>
        <v>是</v>
      </c>
    </row>
    <row r="18" s="99" customFormat="1" ht="24.95" customHeight="1" spans="1:5">
      <c r="A18" s="126" t="s">
        <v>1908</v>
      </c>
      <c r="B18" s="127"/>
      <c r="C18" s="127"/>
      <c r="D18" s="109"/>
      <c r="E18" s="128" t="str">
        <f t="shared" si="0"/>
        <v>否</v>
      </c>
    </row>
    <row r="19" s="99" customFormat="1" ht="24.95" customHeight="1" spans="1:5">
      <c r="A19" s="129" t="s">
        <v>1909</v>
      </c>
      <c r="B19" s="130"/>
      <c r="C19" s="130"/>
      <c r="D19" s="113"/>
      <c r="E19" s="128" t="str">
        <f t="shared" si="0"/>
        <v>否</v>
      </c>
    </row>
    <row r="20" s="99" customFormat="1" ht="24.95" customHeight="1" spans="1:5">
      <c r="A20" s="131" t="s">
        <v>1910</v>
      </c>
      <c r="B20" s="130"/>
      <c r="C20" s="130"/>
      <c r="D20" s="113"/>
      <c r="E20" s="128" t="str">
        <f t="shared" si="0"/>
        <v>否</v>
      </c>
    </row>
    <row r="21" s="99" customFormat="1" ht="24.95" customHeight="1" spans="1:5">
      <c r="A21" s="129" t="s">
        <v>1902</v>
      </c>
      <c r="B21" s="130"/>
      <c r="C21" s="130"/>
      <c r="D21" s="113"/>
      <c r="E21" s="128" t="str">
        <f t="shared" si="0"/>
        <v>否</v>
      </c>
    </row>
    <row r="22" s="99" customFormat="1" ht="24.95" customHeight="1" spans="1:5">
      <c r="A22" s="129" t="s">
        <v>1904</v>
      </c>
      <c r="B22" s="130"/>
      <c r="C22" s="130"/>
      <c r="D22" s="113"/>
      <c r="E22" s="128" t="str">
        <f t="shared" si="0"/>
        <v>否</v>
      </c>
    </row>
    <row r="23" s="99" customFormat="1" ht="24.95" customHeight="1" spans="1:5">
      <c r="A23" s="129" t="s">
        <v>1905</v>
      </c>
      <c r="B23" s="130"/>
      <c r="C23" s="130"/>
      <c r="D23" s="113"/>
      <c r="E23" s="128" t="str">
        <f t="shared" si="0"/>
        <v>否</v>
      </c>
    </row>
    <row r="24" s="99" customFormat="1" ht="24.95" customHeight="1" spans="1:5">
      <c r="A24" s="126" t="s">
        <v>1911</v>
      </c>
      <c r="B24" s="127"/>
      <c r="C24" s="127"/>
      <c r="D24" s="109"/>
      <c r="E24" s="128" t="str">
        <f t="shared" si="0"/>
        <v>否</v>
      </c>
    </row>
    <row r="25" s="99" customFormat="1" ht="24.95" customHeight="1" spans="1:5">
      <c r="A25" s="129" t="s">
        <v>1912</v>
      </c>
      <c r="B25" s="130"/>
      <c r="C25" s="130"/>
      <c r="D25" s="113"/>
      <c r="E25" s="128" t="str">
        <f t="shared" si="0"/>
        <v>否</v>
      </c>
    </row>
    <row r="26" s="99" customFormat="1" ht="24.95" customHeight="1" spans="1:5">
      <c r="A26" s="129" t="s">
        <v>1901</v>
      </c>
      <c r="B26" s="130"/>
      <c r="C26" s="130"/>
      <c r="D26" s="113"/>
      <c r="E26" s="128" t="str">
        <f t="shared" si="0"/>
        <v>否</v>
      </c>
    </row>
    <row r="27" s="99" customFormat="1" ht="24.95" customHeight="1" spans="1:5">
      <c r="A27" s="129" t="s">
        <v>1902</v>
      </c>
      <c r="B27" s="130"/>
      <c r="C27" s="130"/>
      <c r="D27" s="113"/>
      <c r="E27" s="128" t="str">
        <f t="shared" si="0"/>
        <v>否</v>
      </c>
    </row>
    <row r="28" s="99" customFormat="1" ht="24.95" customHeight="1" spans="1:5">
      <c r="A28" s="129" t="s">
        <v>1904</v>
      </c>
      <c r="B28" s="130"/>
      <c r="C28" s="130"/>
      <c r="D28" s="113"/>
      <c r="E28" s="128" t="str">
        <f t="shared" si="0"/>
        <v>否</v>
      </c>
    </row>
    <row r="29" s="99" customFormat="1" ht="24.95" customHeight="1" spans="1:5">
      <c r="A29" s="129" t="s">
        <v>1905</v>
      </c>
      <c r="B29" s="130"/>
      <c r="C29" s="130"/>
      <c r="D29" s="113"/>
      <c r="E29" s="128" t="str">
        <f t="shared" si="0"/>
        <v>否</v>
      </c>
    </row>
    <row r="30" s="99" customFormat="1" ht="24.95" customHeight="1" spans="1:5">
      <c r="A30" s="126" t="s">
        <v>1913</v>
      </c>
      <c r="B30" s="127"/>
      <c r="C30" s="127"/>
      <c r="D30" s="109"/>
      <c r="E30" s="128" t="str">
        <f t="shared" si="0"/>
        <v>否</v>
      </c>
    </row>
    <row r="31" s="99" customFormat="1" ht="24.95" customHeight="1" spans="1:5">
      <c r="A31" s="129" t="s">
        <v>1914</v>
      </c>
      <c r="B31" s="130"/>
      <c r="C31" s="130"/>
      <c r="D31" s="113"/>
      <c r="E31" s="128" t="str">
        <f t="shared" si="0"/>
        <v>否</v>
      </c>
    </row>
    <row r="32" s="99" customFormat="1" ht="24.95" customHeight="1" spans="1:5">
      <c r="A32" s="129" t="s">
        <v>1901</v>
      </c>
      <c r="B32" s="130"/>
      <c r="C32" s="130"/>
      <c r="D32" s="113"/>
      <c r="E32" s="128" t="str">
        <f t="shared" si="0"/>
        <v>否</v>
      </c>
    </row>
    <row r="33" s="99" customFormat="1" ht="24.95" customHeight="1" spans="1:5">
      <c r="A33" s="129" t="s">
        <v>1902</v>
      </c>
      <c r="B33" s="130"/>
      <c r="C33" s="130"/>
      <c r="D33" s="113"/>
      <c r="E33" s="128" t="str">
        <f t="shared" si="0"/>
        <v>否</v>
      </c>
    </row>
    <row r="34" s="99" customFormat="1" ht="24.95" customHeight="1" spans="1:5">
      <c r="A34" s="129" t="s">
        <v>1905</v>
      </c>
      <c r="B34" s="130"/>
      <c r="C34" s="130"/>
      <c r="D34" s="113"/>
      <c r="E34" s="128" t="str">
        <f t="shared" si="0"/>
        <v>否</v>
      </c>
    </row>
    <row r="35" s="99" customFormat="1" ht="24.95" customHeight="1" spans="1:5">
      <c r="A35" s="126" t="s">
        <v>1915</v>
      </c>
      <c r="B35" s="127">
        <v>5937</v>
      </c>
      <c r="C35" s="127">
        <v>5892</v>
      </c>
      <c r="D35" s="109">
        <f t="shared" ref="D35:D41" si="2">(C35-B35)/B35</f>
        <v>-0.008</v>
      </c>
      <c r="E35" s="128" t="str">
        <f t="shared" si="0"/>
        <v>是</v>
      </c>
    </row>
    <row r="36" s="99" customFormat="1" ht="24.95" customHeight="1" spans="1:5">
      <c r="A36" s="129" t="s">
        <v>1916</v>
      </c>
      <c r="B36" s="130">
        <v>2770</v>
      </c>
      <c r="C36" s="130">
        <v>1636</v>
      </c>
      <c r="D36" s="113">
        <f t="shared" si="2"/>
        <v>-0.409</v>
      </c>
      <c r="E36" s="128" t="str">
        <f t="shared" si="0"/>
        <v>是</v>
      </c>
    </row>
    <row r="37" s="99" customFormat="1" ht="24.95" customHeight="1" spans="1:5">
      <c r="A37" s="129" t="s">
        <v>1901</v>
      </c>
      <c r="B37" s="130">
        <v>2099</v>
      </c>
      <c r="C37" s="130">
        <v>2207</v>
      </c>
      <c r="D37" s="113">
        <f t="shared" si="2"/>
        <v>0.051</v>
      </c>
      <c r="E37" s="128" t="str">
        <f t="shared" si="0"/>
        <v>是</v>
      </c>
    </row>
    <row r="38" s="99" customFormat="1" ht="24.95" customHeight="1" spans="1:5">
      <c r="A38" s="129" t="s">
        <v>1902</v>
      </c>
      <c r="B38" s="130">
        <v>270</v>
      </c>
      <c r="C38" s="130">
        <v>85</v>
      </c>
      <c r="D38" s="113">
        <f t="shared" si="2"/>
        <v>-0.685</v>
      </c>
      <c r="E38" s="128" t="str">
        <f t="shared" si="0"/>
        <v>是</v>
      </c>
    </row>
    <row r="39" s="99" customFormat="1" ht="24.95" customHeight="1" spans="1:5">
      <c r="A39" s="129" t="s">
        <v>1903</v>
      </c>
      <c r="B39" s="130">
        <v>293</v>
      </c>
      <c r="C39" s="130">
        <v>359</v>
      </c>
      <c r="D39" s="113">
        <f t="shared" si="2"/>
        <v>0.225</v>
      </c>
      <c r="E39" s="128" t="str">
        <f t="shared" si="0"/>
        <v>是</v>
      </c>
    </row>
    <row r="40" s="99" customFormat="1" ht="24.95" customHeight="1" spans="1:5">
      <c r="A40" s="129" t="s">
        <v>1904</v>
      </c>
      <c r="B40" s="130">
        <v>504</v>
      </c>
      <c r="C40" s="130">
        <v>5</v>
      </c>
      <c r="D40" s="113">
        <f t="shared" si="2"/>
        <v>-0.99</v>
      </c>
      <c r="E40" s="128" t="str">
        <f t="shared" si="0"/>
        <v>是</v>
      </c>
    </row>
    <row r="41" s="99" customFormat="1" ht="24.95" customHeight="1" spans="1:5">
      <c r="A41" s="129" t="s">
        <v>1905</v>
      </c>
      <c r="B41" s="130">
        <v>1</v>
      </c>
      <c r="C41" s="130">
        <v>1600</v>
      </c>
      <c r="D41" s="113">
        <f t="shared" si="2"/>
        <v>1599</v>
      </c>
      <c r="E41" s="128" t="str">
        <f t="shared" si="0"/>
        <v>是</v>
      </c>
    </row>
    <row r="42" s="99" customFormat="1" ht="24.95" customHeight="1" spans="1:5">
      <c r="A42" s="126" t="s">
        <v>1917</v>
      </c>
      <c r="B42" s="127"/>
      <c r="C42" s="127"/>
      <c r="D42" s="109"/>
      <c r="E42" s="128" t="str">
        <f t="shared" si="0"/>
        <v>否</v>
      </c>
    </row>
    <row r="43" s="99" customFormat="1" ht="24.95" customHeight="1" spans="1:5">
      <c r="A43" s="129" t="s">
        <v>1912</v>
      </c>
      <c r="B43" s="130"/>
      <c r="C43" s="130"/>
      <c r="D43" s="113"/>
      <c r="E43" s="128" t="str">
        <f t="shared" si="0"/>
        <v>否</v>
      </c>
    </row>
    <row r="44" s="99" customFormat="1" ht="24.95" customHeight="1" spans="1:5">
      <c r="A44" s="129" t="s">
        <v>1901</v>
      </c>
      <c r="B44" s="130"/>
      <c r="C44" s="130"/>
      <c r="D44" s="113"/>
      <c r="E44" s="128" t="str">
        <f t="shared" si="0"/>
        <v>否</v>
      </c>
    </row>
    <row r="45" s="99" customFormat="1" ht="24.95" customHeight="1" spans="1:5">
      <c r="A45" s="129" t="s">
        <v>1902</v>
      </c>
      <c r="B45" s="130"/>
      <c r="C45" s="130"/>
      <c r="D45" s="113"/>
      <c r="E45" s="128" t="str">
        <f t="shared" si="0"/>
        <v>否</v>
      </c>
    </row>
    <row r="46" s="99" customFormat="1" ht="24.95" customHeight="1" spans="1:5">
      <c r="A46" s="129" t="s">
        <v>1905</v>
      </c>
      <c r="B46" s="130"/>
      <c r="C46" s="130"/>
      <c r="D46" s="113"/>
      <c r="E46" s="128" t="str">
        <f t="shared" si="0"/>
        <v>否</v>
      </c>
    </row>
    <row r="47" s="99" customFormat="1" ht="24.95" customHeight="1" spans="1:5">
      <c r="A47" s="115" t="s">
        <v>1918</v>
      </c>
      <c r="B47" s="127">
        <f>B4+B12+B18+B24+B30+B35+B42</f>
        <v>27353</v>
      </c>
      <c r="C47" s="127">
        <f>C4+C12+C18+C24+C30+C35+C42</f>
        <v>28800</v>
      </c>
      <c r="D47" s="109">
        <f t="shared" ref="D47:D50" si="3">(C47-B47)/B47</f>
        <v>0.053</v>
      </c>
      <c r="E47" s="128" t="str">
        <f t="shared" si="0"/>
        <v>是</v>
      </c>
    </row>
    <row r="48" s="99" customFormat="1" ht="24.95" customHeight="1" spans="1:5">
      <c r="A48" s="129" t="s">
        <v>1919</v>
      </c>
      <c r="B48" s="130">
        <f>B5+B13+B19+B25+B31+B36+B43</f>
        <v>16823</v>
      </c>
      <c r="C48" s="130">
        <f>C5+C13+C19+C25+C31+C36+C43</f>
        <v>15941</v>
      </c>
      <c r="D48" s="113">
        <f t="shared" si="3"/>
        <v>-0.052</v>
      </c>
      <c r="E48" s="128" t="str">
        <f t="shared" si="0"/>
        <v>是</v>
      </c>
    </row>
    <row r="49" s="99" customFormat="1" ht="24.95" customHeight="1" spans="1:5">
      <c r="A49" s="129" t="s">
        <v>1920</v>
      </c>
      <c r="B49" s="130">
        <f>B7+B15+B21+B27+B33+B38+B45</f>
        <v>287</v>
      </c>
      <c r="C49" s="130">
        <f>C7+C15+C21+C27+C33+C38+C45</f>
        <v>103</v>
      </c>
      <c r="D49" s="113">
        <f t="shared" si="3"/>
        <v>-0.641</v>
      </c>
      <c r="E49" s="128" t="str">
        <f t="shared" si="0"/>
        <v>是</v>
      </c>
    </row>
    <row r="50" s="99" customFormat="1" ht="24.95" customHeight="1" spans="1:5">
      <c r="A50" s="129" t="s">
        <v>1921</v>
      </c>
      <c r="B50" s="130">
        <f>B6+B14+B20+B26+B32+B37+B44</f>
        <v>8914</v>
      </c>
      <c r="C50" s="130">
        <f>C6+C14+C20+C26+C32+C37+C44</f>
        <v>10242</v>
      </c>
      <c r="D50" s="113">
        <f t="shared" si="3"/>
        <v>0.149</v>
      </c>
      <c r="E50" s="128" t="str">
        <f t="shared" si="0"/>
        <v>是</v>
      </c>
    </row>
    <row r="51" s="99" customFormat="1" ht="24.95" customHeight="1" spans="1:5">
      <c r="A51" s="132" t="s">
        <v>1922</v>
      </c>
      <c r="B51" s="130">
        <f>B11</f>
        <v>0</v>
      </c>
      <c r="C51" s="130">
        <f>C11</f>
        <v>0</v>
      </c>
      <c r="D51" s="109" t="str">
        <f>IF(B51&gt;0,C51/B51-1,IF(B51&lt;0,-(C51/B51-1),""))</f>
        <v/>
      </c>
      <c r="E51" s="128" t="str">
        <f t="shared" si="0"/>
        <v>否</v>
      </c>
    </row>
  </sheetData>
  <autoFilter xmlns:etc="http://www.wps.cn/officeDocument/2017/etCustomData" ref="A3:E51" etc:filterBottomFollowUsedRange="0">
    <filterColumn colId="4">
      <customFilters>
        <customFilter operator="equal" val="是"/>
      </customFilters>
    </filterColumn>
    <extLst/>
  </autoFilter>
  <mergeCells count="1">
    <mergeCell ref="A1:D1"/>
  </mergeCells>
  <conditionalFormatting sqref="E28:E32">
    <cfRule type="cellIs" dxfId="5" priority="1" stopIfTrue="1" operator="lessThan">
      <formula>0</formula>
    </cfRule>
  </conditionalFormatting>
  <printOptions horizontalCentered="1"/>
  <pageMargins left="0.472222222222222" right="0.393055555555556" top="0.747916666666667" bottom="0.747916666666667" header="0.314583333333333" footer="0.314583333333333"/>
  <pageSetup paperSize="9" scale="75" orientation="portrait"/>
  <headerFooter alignWithMargins="0">
    <oddFooter>&amp;C&amp;16- &amp;P -</oddFooter>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3">
    <pageSetUpPr fitToPage="1"/>
  </sheetPr>
  <dimension ref="A1:E45"/>
  <sheetViews>
    <sheetView showGridLines="0" showZeros="0" view="pageBreakPreview" zoomScale="70" zoomScaleNormal="100" workbookViewId="0">
      <selection activeCell="G13" sqref="G13"/>
    </sheetView>
  </sheetViews>
  <sheetFormatPr defaultColWidth="9" defaultRowHeight="14.25" outlineLevelCol="4"/>
  <cols>
    <col min="1" max="1" width="50.75" style="87" customWidth="1"/>
    <col min="2" max="3" width="20.625" style="88" customWidth="1"/>
    <col min="4" max="4" width="20.625" style="87" customWidth="1"/>
    <col min="5" max="5" width="5.125" style="87" hidden="1" customWidth="1"/>
    <col min="6" max="7" width="12.625" style="87"/>
    <col min="8" max="246" width="9" style="87"/>
    <col min="247" max="247" width="41.625" style="87" customWidth="1"/>
    <col min="248" max="249" width="14.5" style="87" customWidth="1"/>
    <col min="250" max="250" width="13.875" style="87" customWidth="1"/>
    <col min="251" max="253" width="9" style="87"/>
    <col min="254" max="255" width="10.5" style="87" customWidth="1"/>
    <col min="256" max="502" width="9" style="87"/>
    <col min="503" max="503" width="41.625" style="87" customWidth="1"/>
    <col min="504" max="505" width="14.5" style="87" customWidth="1"/>
    <col min="506" max="506" width="13.875" style="87" customWidth="1"/>
    <col min="507" max="509" width="9" style="87"/>
    <col min="510" max="511" width="10.5" style="87" customWidth="1"/>
    <col min="512" max="758" width="9" style="87"/>
    <col min="759" max="759" width="41.625" style="87" customWidth="1"/>
    <col min="760" max="761" width="14.5" style="87" customWidth="1"/>
    <col min="762" max="762" width="13.875" style="87" customWidth="1"/>
    <col min="763" max="765" width="9" style="87"/>
    <col min="766" max="767" width="10.5" style="87" customWidth="1"/>
    <col min="768" max="1014" width="9" style="87"/>
    <col min="1015" max="1015" width="41.625" style="87" customWidth="1"/>
    <col min="1016" max="1017" width="14.5" style="87" customWidth="1"/>
    <col min="1018" max="1018" width="13.875" style="87" customWidth="1"/>
    <col min="1019" max="1021" width="9" style="87"/>
    <col min="1022" max="1023" width="10.5" style="87" customWidth="1"/>
    <col min="1024" max="1270" width="9" style="87"/>
    <col min="1271" max="1271" width="41.625" style="87" customWidth="1"/>
    <col min="1272" max="1273" width="14.5" style="87" customWidth="1"/>
    <col min="1274" max="1274" width="13.875" style="87" customWidth="1"/>
    <col min="1275" max="1277" width="9" style="87"/>
    <col min="1278" max="1279" width="10.5" style="87" customWidth="1"/>
    <col min="1280" max="1526" width="9" style="87"/>
    <col min="1527" max="1527" width="41.625" style="87" customWidth="1"/>
    <col min="1528" max="1529" width="14.5" style="87" customWidth="1"/>
    <col min="1530" max="1530" width="13.875" style="87" customWidth="1"/>
    <col min="1531" max="1533" width="9" style="87"/>
    <col min="1534" max="1535" width="10.5" style="87" customWidth="1"/>
    <col min="1536" max="1782" width="9" style="87"/>
    <col min="1783" max="1783" width="41.625" style="87" customWidth="1"/>
    <col min="1784" max="1785" width="14.5" style="87" customWidth="1"/>
    <col min="1786" max="1786" width="13.875" style="87" customWidth="1"/>
    <col min="1787" max="1789" width="9" style="87"/>
    <col min="1790" max="1791" width="10.5" style="87" customWidth="1"/>
    <col min="1792" max="2038" width="9" style="87"/>
    <col min="2039" max="2039" width="41.625" style="87" customWidth="1"/>
    <col min="2040" max="2041" width="14.5" style="87" customWidth="1"/>
    <col min="2042" max="2042" width="13.875" style="87" customWidth="1"/>
    <col min="2043" max="2045" width="9" style="87"/>
    <col min="2046" max="2047" width="10.5" style="87" customWidth="1"/>
    <col min="2048" max="2294" width="9" style="87"/>
    <col min="2295" max="2295" width="41.625" style="87" customWidth="1"/>
    <col min="2296" max="2297" width="14.5" style="87" customWidth="1"/>
    <col min="2298" max="2298" width="13.875" style="87" customWidth="1"/>
    <col min="2299" max="2301" width="9" style="87"/>
    <col min="2302" max="2303" width="10.5" style="87" customWidth="1"/>
    <col min="2304" max="2550" width="9" style="87"/>
    <col min="2551" max="2551" width="41.625" style="87" customWidth="1"/>
    <col min="2552" max="2553" width="14.5" style="87" customWidth="1"/>
    <col min="2554" max="2554" width="13.875" style="87" customWidth="1"/>
    <col min="2555" max="2557" width="9" style="87"/>
    <col min="2558" max="2559" width="10.5" style="87" customWidth="1"/>
    <col min="2560" max="2806" width="9" style="87"/>
    <col min="2807" max="2807" width="41.625" style="87" customWidth="1"/>
    <col min="2808" max="2809" width="14.5" style="87" customWidth="1"/>
    <col min="2810" max="2810" width="13.875" style="87" customWidth="1"/>
    <col min="2811" max="2813" width="9" style="87"/>
    <col min="2814" max="2815" width="10.5" style="87" customWidth="1"/>
    <col min="2816" max="3062" width="9" style="87"/>
    <col min="3063" max="3063" width="41.625" style="87" customWidth="1"/>
    <col min="3064" max="3065" width="14.5" style="87" customWidth="1"/>
    <col min="3066" max="3066" width="13.875" style="87" customWidth="1"/>
    <col min="3067" max="3069" width="9" style="87"/>
    <col min="3070" max="3071" width="10.5" style="87" customWidth="1"/>
    <col min="3072" max="3318" width="9" style="87"/>
    <col min="3319" max="3319" width="41.625" style="87" customWidth="1"/>
    <col min="3320" max="3321" width="14.5" style="87" customWidth="1"/>
    <col min="3322" max="3322" width="13.875" style="87" customWidth="1"/>
    <col min="3323" max="3325" width="9" style="87"/>
    <col min="3326" max="3327" width="10.5" style="87" customWidth="1"/>
    <col min="3328" max="3574" width="9" style="87"/>
    <col min="3575" max="3575" width="41.625" style="87" customWidth="1"/>
    <col min="3576" max="3577" width="14.5" style="87" customWidth="1"/>
    <col min="3578" max="3578" width="13.875" style="87" customWidth="1"/>
    <col min="3579" max="3581" width="9" style="87"/>
    <col min="3582" max="3583" width="10.5" style="87" customWidth="1"/>
    <col min="3584" max="3830" width="9" style="87"/>
    <col min="3831" max="3831" width="41.625" style="87" customWidth="1"/>
    <col min="3832" max="3833" width="14.5" style="87" customWidth="1"/>
    <col min="3834" max="3834" width="13.875" style="87" customWidth="1"/>
    <col min="3835" max="3837" width="9" style="87"/>
    <col min="3838" max="3839" width="10.5" style="87" customWidth="1"/>
    <col min="3840" max="4086" width="9" style="87"/>
    <col min="4087" max="4087" width="41.625" style="87" customWidth="1"/>
    <col min="4088" max="4089" width="14.5" style="87" customWidth="1"/>
    <col min="4090" max="4090" width="13.875" style="87" customWidth="1"/>
    <col min="4091" max="4093" width="9" style="87"/>
    <col min="4094" max="4095" width="10.5" style="87" customWidth="1"/>
    <col min="4096" max="4342" width="9" style="87"/>
    <col min="4343" max="4343" width="41.625" style="87" customWidth="1"/>
    <col min="4344" max="4345" width="14.5" style="87" customWidth="1"/>
    <col min="4346" max="4346" width="13.875" style="87" customWidth="1"/>
    <col min="4347" max="4349" width="9" style="87"/>
    <col min="4350" max="4351" width="10.5" style="87" customWidth="1"/>
    <col min="4352" max="4598" width="9" style="87"/>
    <col min="4599" max="4599" width="41.625" style="87" customWidth="1"/>
    <col min="4600" max="4601" width="14.5" style="87" customWidth="1"/>
    <col min="4602" max="4602" width="13.875" style="87" customWidth="1"/>
    <col min="4603" max="4605" width="9" style="87"/>
    <col min="4606" max="4607" width="10.5" style="87" customWidth="1"/>
    <col min="4608" max="4854" width="9" style="87"/>
    <col min="4855" max="4855" width="41.625" style="87" customWidth="1"/>
    <col min="4856" max="4857" width="14.5" style="87" customWidth="1"/>
    <col min="4858" max="4858" width="13.875" style="87" customWidth="1"/>
    <col min="4859" max="4861" width="9" style="87"/>
    <col min="4862" max="4863" width="10.5" style="87" customWidth="1"/>
    <col min="4864" max="5110" width="9" style="87"/>
    <col min="5111" max="5111" width="41.625" style="87" customWidth="1"/>
    <col min="5112" max="5113" width="14.5" style="87" customWidth="1"/>
    <col min="5114" max="5114" width="13.875" style="87" customWidth="1"/>
    <col min="5115" max="5117" width="9" style="87"/>
    <col min="5118" max="5119" width="10.5" style="87" customWidth="1"/>
    <col min="5120" max="5366" width="9" style="87"/>
    <col min="5367" max="5367" width="41.625" style="87" customWidth="1"/>
    <col min="5368" max="5369" width="14.5" style="87" customWidth="1"/>
    <col min="5370" max="5370" width="13.875" style="87" customWidth="1"/>
    <col min="5371" max="5373" width="9" style="87"/>
    <col min="5374" max="5375" width="10.5" style="87" customWidth="1"/>
    <col min="5376" max="5622" width="9" style="87"/>
    <col min="5623" max="5623" width="41.625" style="87" customWidth="1"/>
    <col min="5624" max="5625" width="14.5" style="87" customWidth="1"/>
    <col min="5626" max="5626" width="13.875" style="87" customWidth="1"/>
    <col min="5627" max="5629" width="9" style="87"/>
    <col min="5630" max="5631" width="10.5" style="87" customWidth="1"/>
    <col min="5632" max="5878" width="9" style="87"/>
    <col min="5879" max="5879" width="41.625" style="87" customWidth="1"/>
    <col min="5880" max="5881" width="14.5" style="87" customWidth="1"/>
    <col min="5882" max="5882" width="13.875" style="87" customWidth="1"/>
    <col min="5883" max="5885" width="9" style="87"/>
    <col min="5886" max="5887" width="10.5" style="87" customWidth="1"/>
    <col min="5888" max="6134" width="9" style="87"/>
    <col min="6135" max="6135" width="41.625" style="87" customWidth="1"/>
    <col min="6136" max="6137" width="14.5" style="87" customWidth="1"/>
    <col min="6138" max="6138" width="13.875" style="87" customWidth="1"/>
    <col min="6139" max="6141" width="9" style="87"/>
    <col min="6142" max="6143" width="10.5" style="87" customWidth="1"/>
    <col min="6144" max="6390" width="9" style="87"/>
    <col min="6391" max="6391" width="41.625" style="87" customWidth="1"/>
    <col min="6392" max="6393" width="14.5" style="87" customWidth="1"/>
    <col min="6394" max="6394" width="13.875" style="87" customWidth="1"/>
    <col min="6395" max="6397" width="9" style="87"/>
    <col min="6398" max="6399" width="10.5" style="87" customWidth="1"/>
    <col min="6400" max="6646" width="9" style="87"/>
    <col min="6647" max="6647" width="41.625" style="87" customWidth="1"/>
    <col min="6648" max="6649" width="14.5" style="87" customWidth="1"/>
    <col min="6650" max="6650" width="13.875" style="87" customWidth="1"/>
    <col min="6651" max="6653" width="9" style="87"/>
    <col min="6654" max="6655" width="10.5" style="87" customWidth="1"/>
    <col min="6656" max="6902" width="9" style="87"/>
    <col min="6903" max="6903" width="41.625" style="87" customWidth="1"/>
    <col min="6904" max="6905" width="14.5" style="87" customWidth="1"/>
    <col min="6906" max="6906" width="13.875" style="87" customWidth="1"/>
    <col min="6907" max="6909" width="9" style="87"/>
    <col min="6910" max="6911" width="10.5" style="87" customWidth="1"/>
    <col min="6912" max="7158" width="9" style="87"/>
    <col min="7159" max="7159" width="41.625" style="87" customWidth="1"/>
    <col min="7160" max="7161" width="14.5" style="87" customWidth="1"/>
    <col min="7162" max="7162" width="13.875" style="87" customWidth="1"/>
    <col min="7163" max="7165" width="9" style="87"/>
    <col min="7166" max="7167" width="10.5" style="87" customWidth="1"/>
    <col min="7168" max="7414" width="9" style="87"/>
    <col min="7415" max="7415" width="41.625" style="87" customWidth="1"/>
    <col min="7416" max="7417" width="14.5" style="87" customWidth="1"/>
    <col min="7418" max="7418" width="13.875" style="87" customWidth="1"/>
    <col min="7419" max="7421" width="9" style="87"/>
    <col min="7422" max="7423" width="10.5" style="87" customWidth="1"/>
    <col min="7424" max="7670" width="9" style="87"/>
    <col min="7671" max="7671" width="41.625" style="87" customWidth="1"/>
    <col min="7672" max="7673" width="14.5" style="87" customWidth="1"/>
    <col min="7674" max="7674" width="13.875" style="87" customWidth="1"/>
    <col min="7675" max="7677" width="9" style="87"/>
    <col min="7678" max="7679" width="10.5" style="87" customWidth="1"/>
    <col min="7680" max="7926" width="9" style="87"/>
    <col min="7927" max="7927" width="41.625" style="87" customWidth="1"/>
    <col min="7928" max="7929" width="14.5" style="87" customWidth="1"/>
    <col min="7930" max="7930" width="13.875" style="87" customWidth="1"/>
    <col min="7931" max="7933" width="9" style="87"/>
    <col min="7934" max="7935" width="10.5" style="87" customWidth="1"/>
    <col min="7936" max="8182" width="9" style="87"/>
    <col min="8183" max="8183" width="41.625" style="87" customWidth="1"/>
    <col min="8184" max="8185" width="14.5" style="87" customWidth="1"/>
    <col min="8186" max="8186" width="13.875" style="87" customWidth="1"/>
    <col min="8187" max="8189" width="9" style="87"/>
    <col min="8190" max="8191" width="10.5" style="87" customWidth="1"/>
    <col min="8192" max="8438" width="9" style="87"/>
    <col min="8439" max="8439" width="41.625" style="87" customWidth="1"/>
    <col min="8440" max="8441" width="14.5" style="87" customWidth="1"/>
    <col min="8442" max="8442" width="13.875" style="87" customWidth="1"/>
    <col min="8443" max="8445" width="9" style="87"/>
    <col min="8446" max="8447" width="10.5" style="87" customWidth="1"/>
    <col min="8448" max="8694" width="9" style="87"/>
    <col min="8695" max="8695" width="41.625" style="87" customWidth="1"/>
    <col min="8696" max="8697" width="14.5" style="87" customWidth="1"/>
    <col min="8698" max="8698" width="13.875" style="87" customWidth="1"/>
    <col min="8699" max="8701" width="9" style="87"/>
    <col min="8702" max="8703" width="10.5" style="87" customWidth="1"/>
    <col min="8704" max="8950" width="9" style="87"/>
    <col min="8951" max="8951" width="41.625" style="87" customWidth="1"/>
    <col min="8952" max="8953" width="14.5" style="87" customWidth="1"/>
    <col min="8954" max="8954" width="13.875" style="87" customWidth="1"/>
    <col min="8955" max="8957" width="9" style="87"/>
    <col min="8958" max="8959" width="10.5" style="87" customWidth="1"/>
    <col min="8960" max="9206" width="9" style="87"/>
    <col min="9207" max="9207" width="41.625" style="87" customWidth="1"/>
    <col min="9208" max="9209" width="14.5" style="87" customWidth="1"/>
    <col min="9210" max="9210" width="13.875" style="87" customWidth="1"/>
    <col min="9211" max="9213" width="9" style="87"/>
    <col min="9214" max="9215" width="10.5" style="87" customWidth="1"/>
    <col min="9216" max="9462" width="9" style="87"/>
    <col min="9463" max="9463" width="41.625" style="87" customWidth="1"/>
    <col min="9464" max="9465" width="14.5" style="87" customWidth="1"/>
    <col min="9466" max="9466" width="13.875" style="87" customWidth="1"/>
    <col min="9467" max="9469" width="9" style="87"/>
    <col min="9470" max="9471" width="10.5" style="87" customWidth="1"/>
    <col min="9472" max="9718" width="9" style="87"/>
    <col min="9719" max="9719" width="41.625" style="87" customWidth="1"/>
    <col min="9720" max="9721" width="14.5" style="87" customWidth="1"/>
    <col min="9722" max="9722" width="13.875" style="87" customWidth="1"/>
    <col min="9723" max="9725" width="9" style="87"/>
    <col min="9726" max="9727" width="10.5" style="87" customWidth="1"/>
    <col min="9728" max="9974" width="9" style="87"/>
    <col min="9975" max="9975" width="41.625" style="87" customWidth="1"/>
    <col min="9976" max="9977" width="14.5" style="87" customWidth="1"/>
    <col min="9978" max="9978" width="13.875" style="87" customWidth="1"/>
    <col min="9979" max="9981" width="9" style="87"/>
    <col min="9982" max="9983" width="10.5" style="87" customWidth="1"/>
    <col min="9984" max="10230" width="9" style="87"/>
    <col min="10231" max="10231" width="41.625" style="87" customWidth="1"/>
    <col min="10232" max="10233" width="14.5" style="87" customWidth="1"/>
    <col min="10234" max="10234" width="13.875" style="87" customWidth="1"/>
    <col min="10235" max="10237" width="9" style="87"/>
    <col min="10238" max="10239" width="10.5" style="87" customWidth="1"/>
    <col min="10240" max="10486" width="9" style="87"/>
    <col min="10487" max="10487" width="41.625" style="87" customWidth="1"/>
    <col min="10488" max="10489" width="14.5" style="87" customWidth="1"/>
    <col min="10490" max="10490" width="13.875" style="87" customWidth="1"/>
    <col min="10491" max="10493" width="9" style="87"/>
    <col min="10494" max="10495" width="10.5" style="87" customWidth="1"/>
    <col min="10496" max="10742" width="9" style="87"/>
    <col min="10743" max="10743" width="41.625" style="87" customWidth="1"/>
    <col min="10744" max="10745" width="14.5" style="87" customWidth="1"/>
    <col min="10746" max="10746" width="13.875" style="87" customWidth="1"/>
    <col min="10747" max="10749" width="9" style="87"/>
    <col min="10750" max="10751" width="10.5" style="87" customWidth="1"/>
    <col min="10752" max="10998" width="9" style="87"/>
    <col min="10999" max="10999" width="41.625" style="87" customWidth="1"/>
    <col min="11000" max="11001" width="14.5" style="87" customWidth="1"/>
    <col min="11002" max="11002" width="13.875" style="87" customWidth="1"/>
    <col min="11003" max="11005" width="9" style="87"/>
    <col min="11006" max="11007" width="10.5" style="87" customWidth="1"/>
    <col min="11008" max="11254" width="9" style="87"/>
    <col min="11255" max="11255" width="41.625" style="87" customWidth="1"/>
    <col min="11256" max="11257" width="14.5" style="87" customWidth="1"/>
    <col min="11258" max="11258" width="13.875" style="87" customWidth="1"/>
    <col min="11259" max="11261" width="9" style="87"/>
    <col min="11262" max="11263" width="10.5" style="87" customWidth="1"/>
    <col min="11264" max="11510" width="9" style="87"/>
    <col min="11511" max="11511" width="41.625" style="87" customWidth="1"/>
    <col min="11512" max="11513" width="14.5" style="87" customWidth="1"/>
    <col min="11514" max="11514" width="13.875" style="87" customWidth="1"/>
    <col min="11515" max="11517" width="9" style="87"/>
    <col min="11518" max="11519" width="10.5" style="87" customWidth="1"/>
    <col min="11520" max="11766" width="9" style="87"/>
    <col min="11767" max="11767" width="41.625" style="87" customWidth="1"/>
    <col min="11768" max="11769" width="14.5" style="87" customWidth="1"/>
    <col min="11770" max="11770" width="13.875" style="87" customWidth="1"/>
    <col min="11771" max="11773" width="9" style="87"/>
    <col min="11774" max="11775" width="10.5" style="87" customWidth="1"/>
    <col min="11776" max="12022" width="9" style="87"/>
    <col min="12023" max="12023" width="41.625" style="87" customWidth="1"/>
    <col min="12024" max="12025" width="14.5" style="87" customWidth="1"/>
    <col min="12026" max="12026" width="13.875" style="87" customWidth="1"/>
    <col min="12027" max="12029" width="9" style="87"/>
    <col min="12030" max="12031" width="10.5" style="87" customWidth="1"/>
    <col min="12032" max="12278" width="9" style="87"/>
    <col min="12279" max="12279" width="41.625" style="87" customWidth="1"/>
    <col min="12280" max="12281" width="14.5" style="87" customWidth="1"/>
    <col min="12282" max="12282" width="13.875" style="87" customWidth="1"/>
    <col min="12283" max="12285" width="9" style="87"/>
    <col min="12286" max="12287" width="10.5" style="87" customWidth="1"/>
    <col min="12288" max="12534" width="9" style="87"/>
    <col min="12535" max="12535" width="41.625" style="87" customWidth="1"/>
    <col min="12536" max="12537" width="14.5" style="87" customWidth="1"/>
    <col min="12538" max="12538" width="13.875" style="87" customWidth="1"/>
    <col min="12539" max="12541" width="9" style="87"/>
    <col min="12542" max="12543" width="10.5" style="87" customWidth="1"/>
    <col min="12544" max="12790" width="9" style="87"/>
    <col min="12791" max="12791" width="41.625" style="87" customWidth="1"/>
    <col min="12792" max="12793" width="14.5" style="87" customWidth="1"/>
    <col min="12794" max="12794" width="13.875" style="87" customWidth="1"/>
    <col min="12795" max="12797" width="9" style="87"/>
    <col min="12798" max="12799" width="10.5" style="87" customWidth="1"/>
    <col min="12800" max="13046" width="9" style="87"/>
    <col min="13047" max="13047" width="41.625" style="87" customWidth="1"/>
    <col min="13048" max="13049" width="14.5" style="87" customWidth="1"/>
    <col min="13050" max="13050" width="13.875" style="87" customWidth="1"/>
    <col min="13051" max="13053" width="9" style="87"/>
    <col min="13054" max="13055" width="10.5" style="87" customWidth="1"/>
    <col min="13056" max="13302" width="9" style="87"/>
    <col min="13303" max="13303" width="41.625" style="87" customWidth="1"/>
    <col min="13304" max="13305" width="14.5" style="87" customWidth="1"/>
    <col min="13306" max="13306" width="13.875" style="87" customWidth="1"/>
    <col min="13307" max="13309" width="9" style="87"/>
    <col min="13310" max="13311" width="10.5" style="87" customWidth="1"/>
    <col min="13312" max="13558" width="9" style="87"/>
    <col min="13559" max="13559" width="41.625" style="87" customWidth="1"/>
    <col min="13560" max="13561" width="14.5" style="87" customWidth="1"/>
    <col min="13562" max="13562" width="13.875" style="87" customWidth="1"/>
    <col min="13563" max="13565" width="9" style="87"/>
    <col min="13566" max="13567" width="10.5" style="87" customWidth="1"/>
    <col min="13568" max="13814" width="9" style="87"/>
    <col min="13815" max="13815" width="41.625" style="87" customWidth="1"/>
    <col min="13816" max="13817" width="14.5" style="87" customWidth="1"/>
    <col min="13818" max="13818" width="13.875" style="87" customWidth="1"/>
    <col min="13819" max="13821" width="9" style="87"/>
    <col min="13822" max="13823" width="10.5" style="87" customWidth="1"/>
    <col min="13824" max="14070" width="9" style="87"/>
    <col min="14071" max="14071" width="41.625" style="87" customWidth="1"/>
    <col min="14072" max="14073" width="14.5" style="87" customWidth="1"/>
    <col min="14074" max="14074" width="13.875" style="87" customWidth="1"/>
    <col min="14075" max="14077" width="9" style="87"/>
    <col min="14078" max="14079" width="10.5" style="87" customWidth="1"/>
    <col min="14080" max="14326" width="9" style="87"/>
    <col min="14327" max="14327" width="41.625" style="87" customWidth="1"/>
    <col min="14328" max="14329" width="14.5" style="87" customWidth="1"/>
    <col min="14330" max="14330" width="13.875" style="87" customWidth="1"/>
    <col min="14331" max="14333" width="9" style="87"/>
    <col min="14334" max="14335" width="10.5" style="87" customWidth="1"/>
    <col min="14336" max="14582" width="9" style="87"/>
    <col min="14583" max="14583" width="41.625" style="87" customWidth="1"/>
    <col min="14584" max="14585" width="14.5" style="87" customWidth="1"/>
    <col min="14586" max="14586" width="13.875" style="87" customWidth="1"/>
    <col min="14587" max="14589" width="9" style="87"/>
    <col min="14590" max="14591" width="10.5" style="87" customWidth="1"/>
    <col min="14592" max="14838" width="9" style="87"/>
    <col min="14839" max="14839" width="41.625" style="87" customWidth="1"/>
    <col min="14840" max="14841" width="14.5" style="87" customWidth="1"/>
    <col min="14842" max="14842" width="13.875" style="87" customWidth="1"/>
    <col min="14843" max="14845" width="9" style="87"/>
    <col min="14846" max="14847" width="10.5" style="87" customWidth="1"/>
    <col min="14848" max="15094" width="9" style="87"/>
    <col min="15095" max="15095" width="41.625" style="87" customWidth="1"/>
    <col min="15096" max="15097" width="14.5" style="87" customWidth="1"/>
    <col min="15098" max="15098" width="13.875" style="87" customWidth="1"/>
    <col min="15099" max="15101" width="9" style="87"/>
    <col min="15102" max="15103" width="10.5" style="87" customWidth="1"/>
    <col min="15104" max="15350" width="9" style="87"/>
    <col min="15351" max="15351" width="41.625" style="87" customWidth="1"/>
    <col min="15352" max="15353" width="14.5" style="87" customWidth="1"/>
    <col min="15354" max="15354" width="13.875" style="87" customWidth="1"/>
    <col min="15355" max="15357" width="9" style="87"/>
    <col min="15358" max="15359" width="10.5" style="87" customWidth="1"/>
    <col min="15360" max="15606" width="9" style="87"/>
    <col min="15607" max="15607" width="41.625" style="87" customWidth="1"/>
    <col min="15608" max="15609" width="14.5" style="87" customWidth="1"/>
    <col min="15610" max="15610" width="13.875" style="87" customWidth="1"/>
    <col min="15611" max="15613" width="9" style="87"/>
    <col min="15614" max="15615" width="10.5" style="87" customWidth="1"/>
    <col min="15616" max="15862" width="9" style="87"/>
    <col min="15863" max="15863" width="41.625" style="87" customWidth="1"/>
    <col min="15864" max="15865" width="14.5" style="87" customWidth="1"/>
    <col min="15866" max="15866" width="13.875" style="87" customWidth="1"/>
    <col min="15867" max="15869" width="9" style="87"/>
    <col min="15870" max="15871" width="10.5" style="87" customWidth="1"/>
    <col min="15872" max="16118" width="9" style="87"/>
    <col min="16119" max="16119" width="41.625" style="87" customWidth="1"/>
    <col min="16120" max="16121" width="14.5" style="87" customWidth="1"/>
    <col min="16122" max="16122" width="13.875" style="87" customWidth="1"/>
    <col min="16123" max="16125" width="9" style="87"/>
    <col min="16126" max="16127" width="10.5" style="87" customWidth="1"/>
    <col min="16128" max="16384" width="9" style="87"/>
  </cols>
  <sheetData>
    <row r="1" ht="45" customHeight="1" spans="1:4">
      <c r="A1" s="100" t="s">
        <v>1954</v>
      </c>
      <c r="B1" s="101"/>
      <c r="C1" s="101"/>
      <c r="D1" s="100"/>
    </row>
    <row r="2" ht="20.1" customHeight="1" spans="1:4">
      <c r="A2" s="91"/>
      <c r="B2" s="92"/>
      <c r="C2" s="102"/>
      <c r="D2" s="103" t="s">
        <v>1955</v>
      </c>
    </row>
    <row r="3" ht="45" customHeight="1" spans="1:5">
      <c r="A3" s="104" t="s">
        <v>1228</v>
      </c>
      <c r="B3" s="105" t="s">
        <v>4</v>
      </c>
      <c r="C3" s="105" t="s">
        <v>5</v>
      </c>
      <c r="D3" s="105" t="s">
        <v>6</v>
      </c>
      <c r="E3" s="106" t="s">
        <v>7</v>
      </c>
    </row>
    <row r="4" s="99" customFormat="1" ht="18" customHeight="1" spans="1:5">
      <c r="A4" s="107" t="s">
        <v>1925</v>
      </c>
      <c r="B4" s="108"/>
      <c r="C4" s="108"/>
      <c r="D4" s="109"/>
      <c r="E4" s="110" t="str">
        <f t="shared" ref="E4:E45" si="0">IF(A4&lt;&gt;"",IF(SUM(B4:C4)&lt;&gt;0,"是","否"),"是")</f>
        <v>否</v>
      </c>
    </row>
    <row r="5" s="99" customFormat="1" ht="18" customHeight="1" spans="1:5">
      <c r="A5" s="111" t="s">
        <v>1926</v>
      </c>
      <c r="B5" s="112"/>
      <c r="C5" s="112"/>
      <c r="D5" s="113"/>
      <c r="E5" s="110" t="str">
        <f t="shared" si="0"/>
        <v>否</v>
      </c>
    </row>
    <row r="6" s="99" customFormat="1" ht="18" customHeight="1" spans="1:5">
      <c r="A6" s="111" t="s">
        <v>1927</v>
      </c>
      <c r="B6" s="112"/>
      <c r="C6" s="112"/>
      <c r="D6" s="113"/>
      <c r="E6" s="110" t="str">
        <f t="shared" si="0"/>
        <v>否</v>
      </c>
    </row>
    <row r="7" s="99" customFormat="1" ht="18" customHeight="1" spans="1:5">
      <c r="A7" s="111" t="s">
        <v>1928</v>
      </c>
      <c r="B7" s="112"/>
      <c r="C7" s="112"/>
      <c r="D7" s="113"/>
      <c r="E7" s="110" t="str">
        <f t="shared" si="0"/>
        <v>否</v>
      </c>
    </row>
    <row r="8" s="99" customFormat="1" ht="18" customHeight="1" spans="1:5">
      <c r="A8" s="111" t="s">
        <v>1929</v>
      </c>
      <c r="B8" s="112"/>
      <c r="C8" s="112"/>
      <c r="D8" s="113"/>
      <c r="E8" s="110" t="str">
        <f t="shared" si="0"/>
        <v>否</v>
      </c>
    </row>
    <row r="9" s="99" customFormat="1" ht="18" customHeight="1" spans="1:5">
      <c r="A9" s="111" t="s">
        <v>1930</v>
      </c>
      <c r="B9" s="112"/>
      <c r="C9" s="112"/>
      <c r="D9" s="109"/>
      <c r="E9" s="110" t="str">
        <f t="shared" si="0"/>
        <v>否</v>
      </c>
    </row>
    <row r="10" s="99" customFormat="1" ht="18" customHeight="1" spans="1:5">
      <c r="A10" s="107" t="s">
        <v>1931</v>
      </c>
      <c r="B10" s="108">
        <v>20909</v>
      </c>
      <c r="C10" s="108">
        <v>22814</v>
      </c>
      <c r="D10" s="109">
        <f t="shared" ref="D10:D13" si="1">(C10-B10)/B10</f>
        <v>0.091</v>
      </c>
      <c r="E10" s="110" t="str">
        <f t="shared" si="0"/>
        <v>是</v>
      </c>
    </row>
    <row r="11" s="99" customFormat="1" ht="18" customHeight="1" spans="1:5">
      <c r="A11" s="111" t="s">
        <v>1926</v>
      </c>
      <c r="B11" s="112">
        <v>20826</v>
      </c>
      <c r="C11" s="112">
        <v>22744</v>
      </c>
      <c r="D11" s="113">
        <f t="shared" si="1"/>
        <v>0.092</v>
      </c>
      <c r="E11" s="110" t="str">
        <f t="shared" si="0"/>
        <v>是</v>
      </c>
    </row>
    <row r="12" s="99" customFormat="1" ht="18" customHeight="1" spans="1:5">
      <c r="A12" s="111" t="s">
        <v>1928</v>
      </c>
      <c r="B12" s="112">
        <v>65</v>
      </c>
      <c r="C12" s="112">
        <v>70</v>
      </c>
      <c r="D12" s="113">
        <f t="shared" si="1"/>
        <v>0.077</v>
      </c>
      <c r="E12" s="110" t="str">
        <f t="shared" si="0"/>
        <v>是</v>
      </c>
    </row>
    <row r="13" s="99" customFormat="1" ht="18" customHeight="1" spans="1:5">
      <c r="A13" s="111" t="s">
        <v>1929</v>
      </c>
      <c r="B13" s="112">
        <v>18</v>
      </c>
      <c r="C13" s="112"/>
      <c r="D13" s="113">
        <f t="shared" si="1"/>
        <v>-1</v>
      </c>
      <c r="E13" s="110" t="str">
        <f t="shared" si="0"/>
        <v>是</v>
      </c>
    </row>
    <row r="14" s="99" customFormat="1" ht="18" customHeight="1" spans="1:5">
      <c r="A14" s="107" t="s">
        <v>1932</v>
      </c>
      <c r="B14" s="108"/>
      <c r="C14" s="108"/>
      <c r="D14" s="109"/>
      <c r="E14" s="110" t="str">
        <f t="shared" si="0"/>
        <v>否</v>
      </c>
    </row>
    <row r="15" s="99" customFormat="1" ht="18" customHeight="1" spans="1:5">
      <c r="A15" s="111" t="s">
        <v>1933</v>
      </c>
      <c r="B15" s="114"/>
      <c r="C15" s="112"/>
      <c r="D15" s="113"/>
      <c r="E15" s="110" t="str">
        <f t="shared" si="0"/>
        <v>否</v>
      </c>
    </row>
    <row r="16" s="99" customFormat="1" ht="18" customHeight="1" spans="1:5">
      <c r="A16" s="111" t="s">
        <v>1934</v>
      </c>
      <c r="B16" s="114"/>
      <c r="C16" s="112"/>
      <c r="D16" s="113"/>
      <c r="E16" s="110" t="str">
        <f t="shared" si="0"/>
        <v>否</v>
      </c>
    </row>
    <row r="17" s="99" customFormat="1" ht="18" customHeight="1" spans="1:5">
      <c r="A17" s="111" t="s">
        <v>1927</v>
      </c>
      <c r="B17" s="114"/>
      <c r="C17" s="112"/>
      <c r="D17" s="113"/>
      <c r="E17" s="110" t="str">
        <f t="shared" si="0"/>
        <v>否</v>
      </c>
    </row>
    <row r="18" s="99" customFormat="1" ht="18" customHeight="1" spans="1:5">
      <c r="A18" s="111" t="s">
        <v>1935</v>
      </c>
      <c r="B18" s="114"/>
      <c r="C18" s="112"/>
      <c r="D18" s="113"/>
      <c r="E18" s="110" t="str">
        <f t="shared" si="0"/>
        <v>否</v>
      </c>
    </row>
    <row r="19" s="99" customFormat="1" ht="18" customHeight="1" spans="1:5">
      <c r="A19" s="111" t="s">
        <v>1936</v>
      </c>
      <c r="B19" s="114"/>
      <c r="C19" s="112"/>
      <c r="D19" s="113"/>
      <c r="E19" s="110" t="str">
        <f t="shared" si="0"/>
        <v>否</v>
      </c>
    </row>
    <row r="20" s="99" customFormat="1" ht="18" customHeight="1" spans="1:5">
      <c r="A20" s="111" t="s">
        <v>1937</v>
      </c>
      <c r="B20" s="114"/>
      <c r="C20" s="112"/>
      <c r="D20" s="113"/>
      <c r="E20" s="110" t="str">
        <f t="shared" si="0"/>
        <v>否</v>
      </c>
    </row>
    <row r="21" s="99" customFormat="1" ht="18" customHeight="1" spans="1:5">
      <c r="A21" s="111" t="s">
        <v>1938</v>
      </c>
      <c r="B21" s="114"/>
      <c r="C21" s="112"/>
      <c r="D21" s="113"/>
      <c r="E21" s="110" t="str">
        <f t="shared" si="0"/>
        <v>否</v>
      </c>
    </row>
    <row r="22" s="99" customFormat="1" ht="18" customHeight="1" spans="1:5">
      <c r="A22" s="111" t="s">
        <v>1928</v>
      </c>
      <c r="B22" s="114"/>
      <c r="C22" s="112"/>
      <c r="D22" s="113"/>
      <c r="E22" s="110" t="str">
        <f t="shared" si="0"/>
        <v>否</v>
      </c>
    </row>
    <row r="23" s="99" customFormat="1" ht="18" customHeight="1" spans="1:5">
      <c r="A23" s="111" t="s">
        <v>1929</v>
      </c>
      <c r="B23" s="114"/>
      <c r="C23" s="112"/>
      <c r="D23" s="113"/>
      <c r="E23" s="110" t="str">
        <f t="shared" si="0"/>
        <v>否</v>
      </c>
    </row>
    <row r="24" s="99" customFormat="1" ht="18" customHeight="1" spans="1:5">
      <c r="A24" s="107" t="s">
        <v>1939</v>
      </c>
      <c r="B24" s="108"/>
      <c r="C24" s="108"/>
      <c r="D24" s="109"/>
      <c r="E24" s="110" t="str">
        <f t="shared" si="0"/>
        <v>否</v>
      </c>
    </row>
    <row r="25" s="99" customFormat="1" ht="18" customHeight="1" spans="1:5">
      <c r="A25" s="111" t="s">
        <v>1940</v>
      </c>
      <c r="B25" s="114"/>
      <c r="C25" s="112"/>
      <c r="D25" s="113"/>
      <c r="E25" s="110" t="str">
        <f t="shared" si="0"/>
        <v>否</v>
      </c>
    </row>
    <row r="26" s="99" customFormat="1" ht="18" customHeight="1" spans="1:5">
      <c r="A26" s="111" t="s">
        <v>1928</v>
      </c>
      <c r="B26" s="114"/>
      <c r="C26" s="112"/>
      <c r="D26" s="113"/>
      <c r="E26" s="110" t="str">
        <f t="shared" si="0"/>
        <v>否</v>
      </c>
    </row>
    <row r="27" s="99" customFormat="1" ht="18" customHeight="1" spans="1:5">
      <c r="A27" s="111" t="s">
        <v>1929</v>
      </c>
      <c r="B27" s="114"/>
      <c r="C27" s="112"/>
      <c r="D27" s="113"/>
      <c r="E27" s="110" t="str">
        <f t="shared" si="0"/>
        <v>否</v>
      </c>
    </row>
    <row r="28" s="99" customFormat="1" ht="18" customHeight="1" spans="1:5">
      <c r="A28" s="107" t="s">
        <v>1941</v>
      </c>
      <c r="B28" s="108"/>
      <c r="C28" s="108"/>
      <c r="D28" s="109"/>
      <c r="E28" s="110" t="str">
        <f t="shared" si="0"/>
        <v>否</v>
      </c>
    </row>
    <row r="29" s="99" customFormat="1" ht="18" customHeight="1" spans="1:5">
      <c r="A29" s="111" t="s">
        <v>1942</v>
      </c>
      <c r="B29" s="114"/>
      <c r="C29" s="112"/>
      <c r="D29" s="113"/>
      <c r="E29" s="110" t="str">
        <f t="shared" si="0"/>
        <v>否</v>
      </c>
    </row>
    <row r="30" s="99" customFormat="1" ht="18" customHeight="1" spans="1:5">
      <c r="A30" s="111" t="s">
        <v>1943</v>
      </c>
      <c r="B30" s="114"/>
      <c r="C30" s="112"/>
      <c r="D30" s="113"/>
      <c r="E30" s="110" t="str">
        <f t="shared" si="0"/>
        <v>否</v>
      </c>
    </row>
    <row r="31" s="99" customFormat="1" ht="18" customHeight="1" spans="1:5">
      <c r="A31" s="111" t="s">
        <v>1944</v>
      </c>
      <c r="B31" s="114"/>
      <c r="C31" s="112"/>
      <c r="D31" s="113"/>
      <c r="E31" s="110" t="str">
        <f t="shared" si="0"/>
        <v>否</v>
      </c>
    </row>
    <row r="32" s="99" customFormat="1" ht="18" customHeight="1" spans="1:5">
      <c r="A32" s="111" t="s">
        <v>1929</v>
      </c>
      <c r="B32" s="114"/>
      <c r="C32" s="112"/>
      <c r="D32" s="113"/>
      <c r="E32" s="110" t="str">
        <f t="shared" si="0"/>
        <v>否</v>
      </c>
    </row>
    <row r="33" s="99" customFormat="1" ht="18" customHeight="1" spans="1:5">
      <c r="A33" s="107" t="s">
        <v>1945</v>
      </c>
      <c r="B33" s="108">
        <v>2836</v>
      </c>
      <c r="C33" s="108">
        <v>3133</v>
      </c>
      <c r="D33" s="109">
        <f t="shared" ref="D33:D38" si="2">(C33-B33)/B33</f>
        <v>0.105</v>
      </c>
      <c r="E33" s="110" t="str">
        <f t="shared" si="0"/>
        <v>是</v>
      </c>
    </row>
    <row r="34" s="99" customFormat="1" ht="18" customHeight="1" spans="1:5">
      <c r="A34" s="111" t="s">
        <v>1946</v>
      </c>
      <c r="B34" s="114">
        <v>1718</v>
      </c>
      <c r="C34" s="112">
        <v>1878</v>
      </c>
      <c r="D34" s="113">
        <f t="shared" si="2"/>
        <v>0.093</v>
      </c>
      <c r="E34" s="110" t="str">
        <f t="shared" si="0"/>
        <v>是</v>
      </c>
    </row>
    <row r="35" s="99" customFormat="1" ht="18" customHeight="1" spans="1:5">
      <c r="A35" s="111" t="s">
        <v>1947</v>
      </c>
      <c r="B35" s="114">
        <v>948</v>
      </c>
      <c r="C35" s="112">
        <v>1088</v>
      </c>
      <c r="D35" s="113">
        <f t="shared" si="2"/>
        <v>0.148</v>
      </c>
      <c r="E35" s="110" t="str">
        <f t="shared" si="0"/>
        <v>是</v>
      </c>
    </row>
    <row r="36" s="99" customFormat="1" ht="18" customHeight="1" spans="1:5">
      <c r="A36" s="111" t="s">
        <v>1948</v>
      </c>
      <c r="B36" s="114">
        <v>161</v>
      </c>
      <c r="C36" s="112">
        <v>162</v>
      </c>
      <c r="D36" s="113">
        <f t="shared" si="2"/>
        <v>0.006</v>
      </c>
      <c r="E36" s="110" t="str">
        <f t="shared" si="0"/>
        <v>是</v>
      </c>
    </row>
    <row r="37" s="99" customFormat="1" ht="18" customHeight="1" spans="1:5">
      <c r="A37" s="111" t="s">
        <v>1928</v>
      </c>
      <c r="B37" s="114">
        <v>8</v>
      </c>
      <c r="C37" s="112">
        <v>5</v>
      </c>
      <c r="D37" s="113">
        <f t="shared" si="2"/>
        <v>-0.375</v>
      </c>
      <c r="E37" s="110" t="str">
        <f t="shared" si="0"/>
        <v>是</v>
      </c>
    </row>
    <row r="38" s="99" customFormat="1" ht="18" customHeight="1" spans="1:5">
      <c r="A38" s="111" t="s">
        <v>1929</v>
      </c>
      <c r="B38" s="114">
        <v>1</v>
      </c>
      <c r="C38" s="112"/>
      <c r="D38" s="113">
        <f t="shared" si="2"/>
        <v>-1</v>
      </c>
      <c r="E38" s="110" t="str">
        <f t="shared" si="0"/>
        <v>是</v>
      </c>
    </row>
    <row r="39" s="99" customFormat="1" ht="18" customHeight="1" spans="1:5">
      <c r="A39" s="107" t="s">
        <v>1949</v>
      </c>
      <c r="B39" s="108"/>
      <c r="C39" s="108"/>
      <c r="D39" s="109"/>
      <c r="E39" s="110" t="str">
        <f t="shared" si="0"/>
        <v>否</v>
      </c>
    </row>
    <row r="40" s="99" customFormat="1" ht="18" customHeight="1" spans="1:5">
      <c r="A40" s="111" t="s">
        <v>1940</v>
      </c>
      <c r="B40" s="114"/>
      <c r="C40" s="112"/>
      <c r="D40" s="113"/>
      <c r="E40" s="110" t="str">
        <f t="shared" si="0"/>
        <v>否</v>
      </c>
    </row>
    <row r="41" s="99" customFormat="1" ht="18" customHeight="1" spans="1:5">
      <c r="A41" s="111" t="s">
        <v>1950</v>
      </c>
      <c r="B41" s="114"/>
      <c r="C41" s="112"/>
      <c r="D41" s="113"/>
      <c r="E41" s="110" t="str">
        <f t="shared" si="0"/>
        <v>否</v>
      </c>
    </row>
    <row r="42" s="99" customFormat="1" ht="18" customHeight="1" spans="1:5">
      <c r="A42" s="111" t="s">
        <v>1929</v>
      </c>
      <c r="B42" s="114"/>
      <c r="C42" s="112"/>
      <c r="D42" s="113"/>
      <c r="E42" s="110" t="str">
        <f t="shared" si="0"/>
        <v>否</v>
      </c>
    </row>
    <row r="43" s="99" customFormat="1" ht="18" customHeight="1" spans="1:5">
      <c r="A43" s="115" t="s">
        <v>1951</v>
      </c>
      <c r="B43" s="108">
        <f>B4+B10+B14+B24+B28+B33+B39</f>
        <v>23745</v>
      </c>
      <c r="C43" s="108">
        <f>C4+C10+C14+C24+C28+C33+C39</f>
        <v>25947</v>
      </c>
      <c r="D43" s="109">
        <f>(C43-B43)/B43</f>
        <v>0.093</v>
      </c>
      <c r="E43" s="110" t="str">
        <f t="shared" si="0"/>
        <v>是</v>
      </c>
    </row>
    <row r="44" s="99" customFormat="1" ht="18" customHeight="1" spans="1:5">
      <c r="A44" s="111" t="s">
        <v>1952</v>
      </c>
      <c r="B44" s="114">
        <f>B34+B35+B36+B11</f>
        <v>23653</v>
      </c>
      <c r="C44" s="114">
        <f>C5+C6+C11+C15+C16+C17+C18+C19++C25+C29+C34+C35+C36+C40</f>
        <v>25872</v>
      </c>
      <c r="D44" s="113">
        <f>(C44-B44)/B44</f>
        <v>0.094</v>
      </c>
      <c r="E44" s="110" t="str">
        <f t="shared" si="0"/>
        <v>是</v>
      </c>
    </row>
    <row r="45" s="99" customFormat="1" ht="18" customHeight="1" spans="1:5">
      <c r="A45" s="111" t="s">
        <v>1930</v>
      </c>
      <c r="B45" s="114">
        <f>B9</f>
        <v>0</v>
      </c>
      <c r="C45" s="114">
        <f>C9</f>
        <v>0</v>
      </c>
      <c r="D45" s="109"/>
      <c r="E45" s="110" t="str">
        <f t="shared" si="0"/>
        <v>否</v>
      </c>
    </row>
  </sheetData>
  <autoFilter xmlns:etc="http://www.wps.cn/officeDocument/2017/etCustomData" ref="A3:F45" etc:filterBottomFollowUsedRange="0">
    <extLst/>
  </autoFilter>
  <mergeCells count="1">
    <mergeCell ref="A1:D1"/>
  </mergeCells>
  <conditionalFormatting sqref="D16">
    <cfRule type="cellIs" dxfId="5" priority="4" stopIfTrue="1" operator="lessThan">
      <formula>0</formula>
    </cfRule>
  </conditionalFormatting>
  <conditionalFormatting sqref="E16:F16">
    <cfRule type="cellIs" dxfId="5" priority="5" stopIfTrue="1" operator="lessThan">
      <formula>0</formula>
    </cfRule>
  </conditionalFormatting>
  <conditionalFormatting sqref="D21:D22">
    <cfRule type="cellIs" dxfId="3" priority="2" stopIfTrue="1" operator="lessThanOrEqual">
      <formula>-1</formula>
    </cfRule>
  </conditionalFormatting>
  <conditionalFormatting sqref="D5:D7 D10:D13 D16:D17 D20">
    <cfRule type="cellIs" dxfId="3" priority="3" stopIfTrue="1" operator="lessThanOrEqual">
      <formula>-1</formula>
    </cfRule>
  </conditionalFormatting>
  <conditionalFormatting sqref="B14:B22 C18:C19 C22">
    <cfRule type="cellIs" dxfId="5" priority="1" stopIfTrue="1" operator="lessThan">
      <formula>0</formula>
    </cfRule>
  </conditionalFormatting>
  <printOptions horizontalCentered="1"/>
  <pageMargins left="0.471527777777778" right="0.393055555555556" top="0.747916666666667" bottom="0.747916666666667" header="0.313888888888889" footer="0.313888888888889"/>
  <pageSetup paperSize="9" scale="84" orientation="portrait"/>
  <headerFooter alignWithMargins="0">
    <oddFooter>&amp;C&amp;16- &amp;P -</oddFooter>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B12"/>
  <sheetViews>
    <sheetView zoomScale="70" zoomScaleNormal="70" workbookViewId="0">
      <selection activeCell="F9" sqref="F9"/>
    </sheetView>
  </sheetViews>
  <sheetFormatPr defaultColWidth="9" defaultRowHeight="14.25" outlineLevelCol="1"/>
  <cols>
    <col min="1" max="1" width="62.375" style="87" customWidth="1"/>
    <col min="2" max="2" width="40.75" style="88" customWidth="1"/>
  </cols>
  <sheetData>
    <row r="1" ht="45" customHeight="1" spans="1:2">
      <c r="A1" s="89" t="s">
        <v>1956</v>
      </c>
      <c r="B1" s="90"/>
    </row>
    <row r="2" ht="20.1" customHeight="1" spans="1:2">
      <c r="A2" s="91"/>
      <c r="B2" s="92"/>
    </row>
    <row r="3" ht="45" customHeight="1" spans="1:2">
      <c r="A3" s="93" t="s">
        <v>1957</v>
      </c>
      <c r="B3" s="94"/>
    </row>
    <row r="4" ht="36" customHeight="1" spans="1:2">
      <c r="A4" s="95"/>
      <c r="B4" s="96"/>
    </row>
    <row r="5" ht="36" customHeight="1" spans="1:2">
      <c r="A5" s="95"/>
      <c r="B5" s="96"/>
    </row>
    <row r="6" ht="36" customHeight="1" spans="1:2">
      <c r="A6" s="95"/>
      <c r="B6" s="96"/>
    </row>
    <row r="7" ht="36" customHeight="1" spans="1:2">
      <c r="A7" s="95"/>
      <c r="B7" s="96"/>
    </row>
    <row r="8" ht="36" customHeight="1" spans="1:2">
      <c r="A8" s="95"/>
      <c r="B8" s="96"/>
    </row>
    <row r="9" ht="36" customHeight="1" spans="1:2">
      <c r="A9" s="95"/>
      <c r="B9" s="96"/>
    </row>
    <row r="10" ht="36" customHeight="1" spans="1:2">
      <c r="A10" s="95"/>
      <c r="B10" s="96"/>
    </row>
    <row r="11" ht="36" customHeight="1" spans="1:2">
      <c r="A11" s="95"/>
      <c r="B11" s="96"/>
    </row>
    <row r="12" ht="36" customHeight="1" spans="1:2">
      <c r="A12" s="97"/>
      <c r="B12" s="98"/>
    </row>
  </sheetData>
  <mergeCells count="2">
    <mergeCell ref="A1:B1"/>
    <mergeCell ref="A3:B12"/>
  </mergeCells>
  <pageMargins left="0.75" right="0.75" top="1" bottom="1" header="0.5" footer="0.5"/>
  <pageSetup paperSize="9" scale="85" orientation="portrait"/>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0"/>
  <sheetViews>
    <sheetView zoomScale="70" zoomScaleNormal="70" workbookViewId="0">
      <selection activeCell="I8" sqref="I8"/>
    </sheetView>
  </sheetViews>
  <sheetFormatPr defaultColWidth="8.875" defaultRowHeight="13.5" outlineLevelCol="6"/>
  <cols>
    <col min="1" max="5" width="16.125" customWidth="1"/>
    <col min="6" max="6" width="21.75" customWidth="1"/>
    <col min="7" max="7" width="16.125" customWidth="1"/>
  </cols>
  <sheetData>
    <row r="1" ht="45.95" customHeight="1" spans="1:7">
      <c r="A1" s="82" t="s">
        <v>1958</v>
      </c>
      <c r="B1" s="82"/>
      <c r="C1" s="82"/>
      <c r="D1" s="82"/>
      <c r="E1" s="82"/>
      <c r="F1" s="82"/>
      <c r="G1" s="82"/>
    </row>
    <row r="2" ht="18.75" spans="1:7">
      <c r="A2" s="69"/>
      <c r="B2" s="69"/>
      <c r="C2" s="26"/>
      <c r="D2" s="26"/>
      <c r="E2" s="26"/>
      <c r="F2" s="49" t="s">
        <v>1</v>
      </c>
      <c r="G2" s="49"/>
    </row>
    <row r="3" ht="35.1" customHeight="1" spans="1:7">
      <c r="A3" s="76" t="s">
        <v>1959</v>
      </c>
      <c r="B3" s="83" t="s">
        <v>1960</v>
      </c>
      <c r="C3" s="84"/>
      <c r="D3" s="85"/>
      <c r="E3" s="83" t="s">
        <v>1961</v>
      </c>
      <c r="F3" s="84"/>
      <c r="G3" s="85"/>
    </row>
    <row r="4" ht="36" customHeight="1" spans="1:7">
      <c r="A4" s="76"/>
      <c r="B4" s="86"/>
      <c r="C4" s="86" t="s">
        <v>1962</v>
      </c>
      <c r="D4" s="86" t="s">
        <v>1963</v>
      </c>
      <c r="E4" s="86"/>
      <c r="F4" s="86" t="s">
        <v>1962</v>
      </c>
      <c r="G4" s="86" t="s">
        <v>1963</v>
      </c>
    </row>
    <row r="5" ht="42" customHeight="1" spans="1:7">
      <c r="A5" s="76" t="s">
        <v>1964</v>
      </c>
      <c r="B5" s="76" t="s">
        <v>1965</v>
      </c>
      <c r="C5" s="76" t="s">
        <v>1966</v>
      </c>
      <c r="D5" s="76" t="s">
        <v>1967</v>
      </c>
      <c r="E5" s="76" t="s">
        <v>1968</v>
      </c>
      <c r="F5" s="76" t="s">
        <v>1969</v>
      </c>
      <c r="G5" s="76" t="s">
        <v>1970</v>
      </c>
    </row>
    <row r="6" ht="50.1" customHeight="1" spans="1:7">
      <c r="A6" s="78" t="s">
        <v>1971</v>
      </c>
      <c r="B6" s="68">
        <f>C6+D6</f>
        <v>967340</v>
      </c>
      <c r="C6" s="68">
        <v>476603</v>
      </c>
      <c r="D6" s="68">
        <v>490737</v>
      </c>
      <c r="E6" s="68">
        <v>946215</v>
      </c>
      <c r="F6" s="68">
        <v>466995</v>
      </c>
      <c r="G6" s="68">
        <v>479220</v>
      </c>
    </row>
    <row r="7" ht="57" customHeight="1" spans="1:7">
      <c r="A7" s="78" t="s">
        <v>1972</v>
      </c>
      <c r="B7" s="68">
        <f>C7+D7</f>
        <v>967340</v>
      </c>
      <c r="C7" s="68">
        <v>476603</v>
      </c>
      <c r="D7" s="68">
        <v>490737</v>
      </c>
      <c r="E7" s="68">
        <f>F7+G7</f>
        <v>946215</v>
      </c>
      <c r="F7" s="68">
        <v>466995</v>
      </c>
      <c r="G7" s="68">
        <v>479220</v>
      </c>
    </row>
    <row r="8" ht="44.1" customHeight="1" spans="1:7">
      <c r="A8" s="70" t="s">
        <v>1973</v>
      </c>
      <c r="B8" s="70"/>
      <c r="C8" s="70"/>
      <c r="D8" s="70"/>
      <c r="E8" s="70"/>
      <c r="F8" s="70"/>
      <c r="G8" s="70"/>
    </row>
    <row r="9" ht="38.1" customHeight="1" spans="1:7">
      <c r="A9" s="70" t="s">
        <v>1974</v>
      </c>
      <c r="B9" s="70"/>
      <c r="C9" s="70"/>
      <c r="D9" s="70"/>
      <c r="E9" s="70"/>
      <c r="F9" s="70"/>
      <c r="G9" s="70"/>
    </row>
    <row r="10" ht="44.1" customHeight="1"/>
  </sheetData>
  <mergeCells count="7">
    <mergeCell ref="A1:G1"/>
    <mergeCell ref="F2:G2"/>
    <mergeCell ref="B3:D3"/>
    <mergeCell ref="E3:G3"/>
    <mergeCell ref="A8:G8"/>
    <mergeCell ref="A9:G9"/>
    <mergeCell ref="A3:A4"/>
  </mergeCells>
  <pageMargins left="0.75" right="0.75" top="1" bottom="1" header="0.5" footer="0.5"/>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5">
    <pageSetUpPr fitToPage="1"/>
  </sheetPr>
  <dimension ref="A1:D13"/>
  <sheetViews>
    <sheetView zoomScale="70" zoomScaleNormal="70" workbookViewId="0">
      <selection activeCell="F9" sqref="F9"/>
    </sheetView>
  </sheetViews>
  <sheetFormatPr defaultColWidth="10" defaultRowHeight="13.5" outlineLevelCol="3"/>
  <cols>
    <col min="1" max="1" width="62.25" style="26" customWidth="1"/>
    <col min="2" max="3" width="28.625" style="73" customWidth="1"/>
    <col min="4" max="4" width="9.75" style="26" customWidth="1"/>
    <col min="5" max="16384" width="10" style="26"/>
  </cols>
  <sheetData>
    <row r="1" ht="66" customHeight="1" spans="1:3">
      <c r="A1" s="62" t="s">
        <v>1975</v>
      </c>
      <c r="B1" s="62"/>
      <c r="C1" s="62"/>
    </row>
    <row r="2" ht="27" customHeight="1" spans="1:3">
      <c r="A2" s="69"/>
      <c r="B2" s="74"/>
      <c r="C2" s="75" t="s">
        <v>1</v>
      </c>
    </row>
    <row r="3" s="71" customFormat="1" ht="33.95" customHeight="1" spans="1:3">
      <c r="A3" s="76" t="s">
        <v>1976</v>
      </c>
      <c r="B3" s="76" t="s">
        <v>1889</v>
      </c>
      <c r="C3" s="76" t="s">
        <v>1977</v>
      </c>
    </row>
    <row r="4" s="71" customFormat="1" ht="33.95" customHeight="1" spans="1:3">
      <c r="A4" s="77" t="s">
        <v>1978</v>
      </c>
      <c r="B4" s="68">
        <v>140403</v>
      </c>
      <c r="C4" s="68">
        <v>120800</v>
      </c>
    </row>
    <row r="5" s="71" customFormat="1" ht="33.95" customHeight="1" spans="1:3">
      <c r="A5" s="77" t="s">
        <v>1979</v>
      </c>
      <c r="B5" s="68">
        <v>476603</v>
      </c>
      <c r="C5" s="68">
        <v>466995</v>
      </c>
    </row>
    <row r="6" s="71" customFormat="1" ht="33.95" customHeight="1" spans="1:3">
      <c r="A6" s="77" t="s">
        <v>1980</v>
      </c>
      <c r="B6" s="68">
        <v>346200</v>
      </c>
      <c r="C6" s="68">
        <v>369540</v>
      </c>
    </row>
    <row r="7" s="71" customFormat="1" ht="33.95" customHeight="1" spans="1:3">
      <c r="A7" s="78" t="s">
        <v>1981</v>
      </c>
      <c r="B7" s="68"/>
      <c r="C7" s="68"/>
    </row>
    <row r="8" s="71" customFormat="1" ht="33.95" customHeight="1" spans="1:3">
      <c r="A8" s="78" t="s">
        <v>1982</v>
      </c>
      <c r="B8" s="68">
        <v>346200</v>
      </c>
      <c r="C8" s="68">
        <v>369540</v>
      </c>
    </row>
    <row r="9" s="71" customFormat="1" ht="33.95" customHeight="1" spans="1:3">
      <c r="A9" s="77" t="s">
        <v>1983</v>
      </c>
      <c r="B9" s="68">
        <v>10000</v>
      </c>
      <c r="C9" s="68">
        <v>23345</v>
      </c>
    </row>
    <row r="10" s="71" customFormat="1" ht="33.95" customHeight="1" spans="1:3">
      <c r="A10" s="77" t="s">
        <v>1984</v>
      </c>
      <c r="B10" s="68">
        <v>476603</v>
      </c>
      <c r="C10" s="68">
        <v>466995</v>
      </c>
    </row>
    <row r="11" s="71" customFormat="1" ht="33.95" customHeight="1" spans="1:3">
      <c r="A11" s="77" t="s">
        <v>1985</v>
      </c>
      <c r="B11" s="68"/>
      <c r="C11" s="68"/>
    </row>
    <row r="12" s="71" customFormat="1" ht="33.95" customHeight="1" spans="1:3">
      <c r="A12" s="77" t="s">
        <v>1986</v>
      </c>
      <c r="B12" s="68"/>
      <c r="C12" s="68"/>
    </row>
    <row r="13" s="72" customFormat="1" ht="69" customHeight="1" spans="1:4">
      <c r="A13" s="79" t="s">
        <v>1987</v>
      </c>
      <c r="B13" s="80"/>
      <c r="C13" s="80"/>
      <c r="D13" s="81"/>
    </row>
  </sheetData>
  <mergeCells count="2">
    <mergeCell ref="A1:C1"/>
    <mergeCell ref="A13:C13"/>
  </mergeCells>
  <printOptions horizontalCentered="1"/>
  <pageMargins left="0.708333333333333" right="0.708333333333333" top="0.751388888888889" bottom="0.751388888888889" header="0.306944444444444" footer="0.306944444444444"/>
  <pageSetup paperSize="9" scale="74" orientation="portrait"/>
  <headerFooter>
    <oddFooter>&amp;C&amp;16- &amp;P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F45"/>
  <sheetViews>
    <sheetView showGridLines="0" showZeros="0" view="pageBreakPreview" zoomScale="70" zoomScaleNormal="90" workbookViewId="0">
      <pane ySplit="3" topLeftCell="A4" activePane="bottomLeft" state="frozen"/>
      <selection/>
      <selection pane="bottomLeft" activeCell="N8" sqref="N8:N9"/>
    </sheetView>
  </sheetViews>
  <sheetFormatPr defaultColWidth="9" defaultRowHeight="14.25" outlineLevelCol="5"/>
  <cols>
    <col min="1" max="1" width="14.5" style="147" customWidth="1"/>
    <col min="2" max="2" width="50.75" style="147" customWidth="1"/>
    <col min="3" max="5" width="20.625" style="147" customWidth="1"/>
    <col min="6" max="16384" width="9" style="168"/>
  </cols>
  <sheetData>
    <row r="1" s="476" customFormat="1" ht="45" customHeight="1" spans="1:6">
      <c r="A1" s="480" t="s">
        <v>162</v>
      </c>
      <c r="B1" s="480"/>
      <c r="C1" s="480"/>
      <c r="D1" s="480"/>
      <c r="E1" s="480"/>
      <c r="F1" s="481"/>
    </row>
    <row r="2" ht="18.95" customHeight="1" spans="2:5">
      <c r="B2" s="482"/>
      <c r="C2" s="330"/>
      <c r="D2" s="330"/>
      <c r="E2" s="420" t="s">
        <v>1</v>
      </c>
    </row>
    <row r="3" s="477" customFormat="1" ht="45" customHeight="1" spans="1:6">
      <c r="A3" s="483" t="s">
        <v>2</v>
      </c>
      <c r="B3" s="333" t="s">
        <v>3</v>
      </c>
      <c r="C3" s="124" t="s">
        <v>163</v>
      </c>
      <c r="D3" s="124" t="s">
        <v>5</v>
      </c>
      <c r="E3" s="124" t="s">
        <v>164</v>
      </c>
      <c r="F3" s="253" t="s">
        <v>7</v>
      </c>
    </row>
    <row r="4" ht="32.1" customHeight="1" spans="1:6">
      <c r="A4" s="484" t="s">
        <v>165</v>
      </c>
      <c r="B4" s="485" t="s">
        <v>8</v>
      </c>
      <c r="C4" s="108">
        <f>SUM(C5:C19)</f>
        <v>37499</v>
      </c>
      <c r="D4" s="108">
        <f>SUM(D5:D19)</f>
        <v>44941</v>
      </c>
      <c r="E4" s="486">
        <f>IF(C4&gt;0,D4/C4-1,IF(C4&lt;0,-(D4/C4-1),""))</f>
        <v>0.198</v>
      </c>
      <c r="F4" s="110" t="str">
        <f t="shared" ref="F4:F32" si="0">IF(LEN(A4)=3,"是",IF(B4&lt;&gt;"",IF(SUM(C4:D4)&lt;&gt;0,"是","否"),"是"))</f>
        <v>是</v>
      </c>
    </row>
    <row r="5" ht="32.1" customHeight="1" spans="1:6">
      <c r="A5" s="341" t="s">
        <v>166</v>
      </c>
      <c r="B5" s="487" t="s">
        <v>167</v>
      </c>
      <c r="C5" s="112">
        <v>15765</v>
      </c>
      <c r="D5" s="488">
        <v>19965</v>
      </c>
      <c r="E5" s="486">
        <f>IF(C5&gt;0,D5/C5-1,IF(C5&lt;0,-(D5/C5-1),""))</f>
        <v>0.266</v>
      </c>
      <c r="F5" s="110" t="str">
        <f t="shared" si="0"/>
        <v>是</v>
      </c>
    </row>
    <row r="6" ht="32.1" customHeight="1" spans="1:6">
      <c r="A6" s="341" t="s">
        <v>168</v>
      </c>
      <c r="B6" s="487" t="s">
        <v>169</v>
      </c>
      <c r="C6" s="112">
        <v>1748</v>
      </c>
      <c r="D6" s="488">
        <v>1479</v>
      </c>
      <c r="E6" s="486">
        <f>IF(C6&gt;0,D6/C6-1,IF(C6&lt;0,-(D6/C6-1),""))</f>
        <v>-0.154</v>
      </c>
      <c r="F6" s="110" t="str">
        <f t="shared" si="0"/>
        <v>是</v>
      </c>
    </row>
    <row r="7" ht="32.1" customHeight="1" spans="1:6">
      <c r="A7" s="341" t="s">
        <v>170</v>
      </c>
      <c r="B7" s="487" t="s">
        <v>171</v>
      </c>
      <c r="C7" s="112">
        <v>648</v>
      </c>
      <c r="D7" s="488">
        <v>699</v>
      </c>
      <c r="E7" s="486">
        <f>IF(C7&gt;0,D7/C7-1,IF(C7&lt;0,-(D7/C7-1),""))</f>
        <v>0.079</v>
      </c>
      <c r="F7" s="110" t="str">
        <f t="shared" si="0"/>
        <v>是</v>
      </c>
    </row>
    <row r="8" customFormat="1" ht="32.1" customHeight="1" spans="1:6">
      <c r="A8" s="489" t="s">
        <v>172</v>
      </c>
      <c r="B8" s="490" t="s">
        <v>173</v>
      </c>
      <c r="C8" s="112">
        <v>65</v>
      </c>
      <c r="D8" s="488">
        <v>77</v>
      </c>
      <c r="E8" s="486">
        <f>IF(C8&gt;0,D8/C8-1,IF(C8&lt;0,-(D8/C8-1),""))</f>
        <v>0.185</v>
      </c>
      <c r="F8" s="110" t="str">
        <f t="shared" si="0"/>
        <v>是</v>
      </c>
    </row>
    <row r="9" ht="32.1" customHeight="1" spans="1:6">
      <c r="A9" s="341" t="s">
        <v>174</v>
      </c>
      <c r="B9" s="487" t="s">
        <v>175</v>
      </c>
      <c r="C9" s="112">
        <v>1560</v>
      </c>
      <c r="D9" s="488">
        <v>1778</v>
      </c>
      <c r="E9" s="486">
        <f t="shared" ref="E9:E19" si="1">IF(C9&gt;0,D9/C9-1,IF(C9&lt;0,-(D9/C9-1),""))</f>
        <v>0.14</v>
      </c>
      <c r="F9" s="110" t="str">
        <f t="shared" si="0"/>
        <v>是</v>
      </c>
    </row>
    <row r="10" customFormat="1" ht="32.1" customHeight="1" spans="1:6">
      <c r="A10" s="489" t="s">
        <v>176</v>
      </c>
      <c r="B10" s="490" t="s">
        <v>177</v>
      </c>
      <c r="C10" s="112">
        <v>1289</v>
      </c>
      <c r="D10" s="488">
        <v>2247</v>
      </c>
      <c r="E10" s="486">
        <f t="shared" si="1"/>
        <v>0.743</v>
      </c>
      <c r="F10" s="110" t="str">
        <f t="shared" si="0"/>
        <v>是</v>
      </c>
    </row>
    <row r="11" customFormat="1" ht="32.1" customHeight="1" spans="1:6">
      <c r="A11" s="489" t="s">
        <v>178</v>
      </c>
      <c r="B11" s="490" t="s">
        <v>179</v>
      </c>
      <c r="C11" s="112">
        <v>1600</v>
      </c>
      <c r="D11" s="488">
        <v>1735</v>
      </c>
      <c r="E11" s="486">
        <f t="shared" si="1"/>
        <v>0.084</v>
      </c>
      <c r="F11" s="110" t="str">
        <f t="shared" si="0"/>
        <v>是</v>
      </c>
    </row>
    <row r="12" customFormat="1" ht="32.1" customHeight="1" spans="1:6">
      <c r="A12" s="489" t="s">
        <v>180</v>
      </c>
      <c r="B12" s="490" t="s">
        <v>181</v>
      </c>
      <c r="C12" s="112">
        <v>1844</v>
      </c>
      <c r="D12" s="488">
        <v>3304</v>
      </c>
      <c r="E12" s="486">
        <f t="shared" si="1"/>
        <v>0.792</v>
      </c>
      <c r="F12" s="110" t="str">
        <f t="shared" si="0"/>
        <v>是</v>
      </c>
    </row>
    <row r="13" customFormat="1" ht="32.1" customHeight="1" spans="1:6">
      <c r="A13" s="489" t="s">
        <v>182</v>
      </c>
      <c r="B13" s="490" t="s">
        <v>183</v>
      </c>
      <c r="C13" s="112">
        <v>3976</v>
      </c>
      <c r="D13" s="488">
        <v>4305</v>
      </c>
      <c r="E13" s="486">
        <f t="shared" si="1"/>
        <v>0.083</v>
      </c>
      <c r="F13" s="110" t="str">
        <f t="shared" si="0"/>
        <v>是</v>
      </c>
    </row>
    <row r="14" customFormat="1" ht="32.1" customHeight="1" spans="1:6">
      <c r="A14" s="489" t="s">
        <v>184</v>
      </c>
      <c r="B14" s="490" t="s">
        <v>185</v>
      </c>
      <c r="C14" s="112">
        <v>1483</v>
      </c>
      <c r="D14" s="488">
        <v>1596</v>
      </c>
      <c r="E14" s="486">
        <f t="shared" si="1"/>
        <v>0.076</v>
      </c>
      <c r="F14" s="110" t="str">
        <f t="shared" si="0"/>
        <v>是</v>
      </c>
    </row>
    <row r="15" ht="32.1" customHeight="1" spans="1:6">
      <c r="A15" s="341" t="s">
        <v>186</v>
      </c>
      <c r="B15" s="487" t="s">
        <v>187</v>
      </c>
      <c r="C15" s="112">
        <v>678</v>
      </c>
      <c r="D15" s="488"/>
      <c r="E15" s="486">
        <f t="shared" si="1"/>
        <v>-1</v>
      </c>
      <c r="F15" s="110" t="str">
        <f t="shared" si="0"/>
        <v>是</v>
      </c>
    </row>
    <row r="16" customFormat="1" ht="32.1" customHeight="1" spans="1:6">
      <c r="A16" s="489" t="s">
        <v>188</v>
      </c>
      <c r="B16" s="490" t="s">
        <v>189</v>
      </c>
      <c r="C16" s="112">
        <v>6425</v>
      </c>
      <c r="D16" s="488">
        <v>7294</v>
      </c>
      <c r="E16" s="486">
        <f t="shared" si="1"/>
        <v>0.135</v>
      </c>
      <c r="F16" s="110" t="str">
        <f t="shared" si="0"/>
        <v>是</v>
      </c>
    </row>
    <row r="17" customFormat="1" ht="32.1" customHeight="1" spans="1:6">
      <c r="A17" s="489" t="s">
        <v>190</v>
      </c>
      <c r="B17" s="490" t="s">
        <v>191</v>
      </c>
      <c r="C17" s="112">
        <v>321</v>
      </c>
      <c r="D17" s="488">
        <v>343</v>
      </c>
      <c r="E17" s="486">
        <f t="shared" si="1"/>
        <v>0.069</v>
      </c>
      <c r="F17" s="110" t="str">
        <f t="shared" si="0"/>
        <v>是</v>
      </c>
    </row>
    <row r="18" customFormat="1" ht="32.1" customHeight="1" spans="1:6">
      <c r="A18" s="489" t="s">
        <v>192</v>
      </c>
      <c r="B18" s="490" t="s">
        <v>193</v>
      </c>
      <c r="C18" s="112">
        <v>96</v>
      </c>
      <c r="D18" s="488">
        <v>119</v>
      </c>
      <c r="E18" s="486">
        <f t="shared" si="1"/>
        <v>0.24</v>
      </c>
      <c r="F18" s="110" t="str">
        <f t="shared" si="0"/>
        <v>是</v>
      </c>
    </row>
    <row r="19" customFormat="1" ht="32.1" customHeight="1" spans="1:6">
      <c r="A19" s="539" t="s">
        <v>194</v>
      </c>
      <c r="B19" s="490" t="s">
        <v>195</v>
      </c>
      <c r="C19" s="112">
        <v>1</v>
      </c>
      <c r="D19" s="488"/>
      <c r="E19" s="486">
        <f t="shared" si="1"/>
        <v>-1</v>
      </c>
      <c r="F19" s="110" t="str">
        <f t="shared" si="0"/>
        <v>是</v>
      </c>
    </row>
    <row r="20" ht="32.1" customHeight="1" spans="1:6">
      <c r="A20" s="339" t="s">
        <v>196</v>
      </c>
      <c r="B20" s="485" t="s">
        <v>24</v>
      </c>
      <c r="C20" s="108">
        <f>SUM(C21:C28)</f>
        <v>40509</v>
      </c>
      <c r="D20" s="108">
        <f>SUM(D21:D28)</f>
        <v>55128</v>
      </c>
      <c r="E20" s="486">
        <f t="shared" ref="E20:E28" si="2">IF(C20&gt;0,D20/C20-1,IF(C20&lt;0,-(D20/C20-1),""))</f>
        <v>0.361</v>
      </c>
      <c r="F20" s="110" t="str">
        <f t="shared" si="0"/>
        <v>是</v>
      </c>
    </row>
    <row r="21" ht="32.1" customHeight="1" spans="1:6">
      <c r="A21" s="491" t="s">
        <v>197</v>
      </c>
      <c r="B21" s="487" t="s">
        <v>198</v>
      </c>
      <c r="C21" s="112">
        <v>1844</v>
      </c>
      <c r="D21" s="488">
        <v>2298</v>
      </c>
      <c r="E21" s="486">
        <f t="shared" si="2"/>
        <v>0.246</v>
      </c>
      <c r="F21" s="110" t="str">
        <f t="shared" si="0"/>
        <v>是</v>
      </c>
    </row>
    <row r="22" ht="32.1" customHeight="1" spans="1:6">
      <c r="A22" s="341" t="s">
        <v>199</v>
      </c>
      <c r="B22" s="492" t="s">
        <v>200</v>
      </c>
      <c r="C22" s="112">
        <v>3188</v>
      </c>
      <c r="D22" s="488">
        <v>2983</v>
      </c>
      <c r="E22" s="486">
        <f t="shared" si="2"/>
        <v>-0.064</v>
      </c>
      <c r="F22" s="110" t="str">
        <f t="shared" si="0"/>
        <v>是</v>
      </c>
    </row>
    <row r="23" ht="32.1" customHeight="1" spans="1:6">
      <c r="A23" s="341" t="s">
        <v>201</v>
      </c>
      <c r="B23" s="487" t="s">
        <v>202</v>
      </c>
      <c r="C23" s="112">
        <v>5476</v>
      </c>
      <c r="D23" s="488">
        <v>17092</v>
      </c>
      <c r="E23" s="486">
        <f t="shared" si="2"/>
        <v>2.121</v>
      </c>
      <c r="F23" s="110" t="str">
        <f t="shared" si="0"/>
        <v>是</v>
      </c>
    </row>
    <row r="24" ht="32.1" customHeight="1" spans="1:6">
      <c r="A24" s="341" t="s">
        <v>203</v>
      </c>
      <c r="B24" s="487" t="s">
        <v>204</v>
      </c>
      <c r="C24" s="112">
        <v>458</v>
      </c>
      <c r="D24" s="488"/>
      <c r="E24" s="486">
        <f t="shared" si="2"/>
        <v>-1</v>
      </c>
      <c r="F24" s="110" t="str">
        <f t="shared" si="0"/>
        <v>是</v>
      </c>
    </row>
    <row r="25" ht="32.1" customHeight="1" spans="1:6">
      <c r="A25" s="341" t="s">
        <v>205</v>
      </c>
      <c r="B25" s="487" t="s">
        <v>206</v>
      </c>
      <c r="C25" s="112">
        <v>28437</v>
      </c>
      <c r="D25" s="488">
        <v>32755</v>
      </c>
      <c r="E25" s="486">
        <f t="shared" si="2"/>
        <v>0.152</v>
      </c>
      <c r="F25" s="110" t="str">
        <f t="shared" si="0"/>
        <v>是</v>
      </c>
    </row>
    <row r="26" customFormat="1" ht="32.1" customHeight="1" spans="1:6">
      <c r="A26" s="489" t="s">
        <v>207</v>
      </c>
      <c r="B26" s="490" t="s">
        <v>208</v>
      </c>
      <c r="C26" s="112">
        <v>40</v>
      </c>
      <c r="D26" s="488"/>
      <c r="E26" s="486">
        <f t="shared" si="2"/>
        <v>-1</v>
      </c>
      <c r="F26" s="110" t="str">
        <f t="shared" si="0"/>
        <v>是</v>
      </c>
    </row>
    <row r="27" ht="32.1" customHeight="1" spans="1:6">
      <c r="A27" s="341" t="s">
        <v>209</v>
      </c>
      <c r="B27" s="487" t="s">
        <v>210</v>
      </c>
      <c r="C27" s="112">
        <v>0</v>
      </c>
      <c r="D27" s="488"/>
      <c r="E27" s="486" t="str">
        <f t="shared" si="2"/>
        <v/>
      </c>
      <c r="F27" s="110" t="str">
        <f t="shared" si="0"/>
        <v>否</v>
      </c>
    </row>
    <row r="28" ht="32.1" customHeight="1" spans="1:6">
      <c r="A28" s="341" t="s">
        <v>211</v>
      </c>
      <c r="B28" s="487" t="s">
        <v>212</v>
      </c>
      <c r="C28" s="112">
        <v>1066</v>
      </c>
      <c r="D28" s="488"/>
      <c r="E28" s="486">
        <f t="shared" si="2"/>
        <v>-1</v>
      </c>
      <c r="F28" s="110" t="str">
        <f t="shared" si="0"/>
        <v>是</v>
      </c>
    </row>
    <row r="29" ht="32.1" customHeight="1" spans="1:6">
      <c r="A29" s="341"/>
      <c r="B29" s="487"/>
      <c r="C29" s="112"/>
      <c r="D29" s="488"/>
      <c r="E29" s="493"/>
      <c r="F29" s="110" t="str">
        <f t="shared" si="0"/>
        <v>是</v>
      </c>
    </row>
    <row r="30" s="329" customFormat="1" ht="32.1" customHeight="1" spans="1:6">
      <c r="A30" s="494"/>
      <c r="B30" s="305" t="s">
        <v>213</v>
      </c>
      <c r="C30" s="108">
        <f>C4+C20</f>
        <v>78008</v>
      </c>
      <c r="D30" s="108">
        <f>D4+D20</f>
        <v>100069</v>
      </c>
      <c r="E30" s="495">
        <f>IF(C30&gt;0,D30/C30-1,IF(C30&lt;0,-(D30/C30-1),""))</f>
        <v>0.283</v>
      </c>
      <c r="F30" s="110" t="str">
        <f t="shared" si="0"/>
        <v>是</v>
      </c>
    </row>
    <row r="31" ht="32.1" customHeight="1" spans="1:6">
      <c r="A31" s="496">
        <v>110</v>
      </c>
      <c r="B31" s="497" t="s">
        <v>34</v>
      </c>
      <c r="C31" s="108">
        <f>C32+C35+C36+C37+C39+C40</f>
        <v>42828</v>
      </c>
      <c r="D31" s="108">
        <f>D32+D35+D36+D37+D39+D40</f>
        <v>119287</v>
      </c>
      <c r="E31" s="495">
        <f>IF(C31&gt;0,D31/C31-1,IF(C31&lt;0,-(D31/C31-1),""))</f>
        <v>1.785</v>
      </c>
      <c r="F31" s="110" t="str">
        <f t="shared" si="0"/>
        <v>是</v>
      </c>
    </row>
    <row r="32" ht="32.1" customHeight="1" spans="1:6">
      <c r="A32" s="343">
        <v>11001</v>
      </c>
      <c r="B32" s="498" t="s">
        <v>214</v>
      </c>
      <c r="C32" s="112">
        <v>11866</v>
      </c>
      <c r="D32" s="112">
        <v>11793</v>
      </c>
      <c r="E32" s="495">
        <f>IF(C32&gt;0,D32/C32-1,IF(C32&lt;0,-(D32/C32-1),""))</f>
        <v>-0.006</v>
      </c>
      <c r="F32" s="110" t="str">
        <f t="shared" si="0"/>
        <v>是</v>
      </c>
    </row>
    <row r="33" ht="32.1" customHeight="1" spans="1:6">
      <c r="A33" s="343">
        <v>11002</v>
      </c>
      <c r="B33" s="498" t="s">
        <v>42</v>
      </c>
      <c r="C33" s="112">
        <v>186829</v>
      </c>
      <c r="D33" s="112">
        <v>211779</v>
      </c>
      <c r="E33" s="495">
        <f t="shared" ref="E33:E41" si="3">IF(C33&gt;0,D33/C33-1,IF(C33&lt;0,-(D33/C33-1),""))</f>
        <v>0.134</v>
      </c>
      <c r="F33" s="110"/>
    </row>
    <row r="34" ht="32.1" customHeight="1" spans="1:6">
      <c r="A34" s="343">
        <v>11003</v>
      </c>
      <c r="B34" s="498" t="s">
        <v>87</v>
      </c>
      <c r="C34" s="112">
        <v>60153</v>
      </c>
      <c r="D34" s="112">
        <v>42107</v>
      </c>
      <c r="E34" s="495">
        <f t="shared" si="3"/>
        <v>-0.3</v>
      </c>
      <c r="F34" s="110"/>
    </row>
    <row r="35" ht="32.1" customHeight="1" spans="1:6">
      <c r="A35" s="343">
        <v>11006</v>
      </c>
      <c r="B35" s="498" t="s">
        <v>215</v>
      </c>
      <c r="C35" s="112"/>
      <c r="D35" s="488"/>
      <c r="E35" s="495" t="str">
        <f t="shared" si="3"/>
        <v/>
      </c>
      <c r="F35" s="110" t="str">
        <f>IF(LEN(A35)=3,"是",IF(B35&lt;&gt;"",IF(SUM(C35:D35)&lt;&gt;0,"是","否"),"是"))</f>
        <v>否</v>
      </c>
    </row>
    <row r="36" ht="32.1" customHeight="1" spans="1:6">
      <c r="A36" s="343">
        <v>11008</v>
      </c>
      <c r="B36" s="498" t="s">
        <v>216</v>
      </c>
      <c r="C36" s="112">
        <v>30962</v>
      </c>
      <c r="D36" s="488">
        <v>50841</v>
      </c>
      <c r="E36" s="495">
        <f t="shared" si="3"/>
        <v>0.642</v>
      </c>
      <c r="F36" s="110" t="str">
        <f>IF(LEN(A36)=3,"是",IF(B36&lt;&gt;"",IF(SUM(C36:D36)&lt;&gt;0,"是","否"),"是"))</f>
        <v>是</v>
      </c>
    </row>
    <row r="37" ht="32.1" customHeight="1" spans="1:6">
      <c r="A37" s="343">
        <v>11009</v>
      </c>
      <c r="B37" s="498" t="s">
        <v>217</v>
      </c>
      <c r="C37" s="112">
        <v>0</v>
      </c>
      <c r="D37" s="488">
        <v>56653</v>
      </c>
      <c r="E37" s="495" t="str">
        <f t="shared" si="3"/>
        <v/>
      </c>
      <c r="F37" s="110" t="str">
        <f>IF(LEN(A37)=3,"是",IF(B37&lt;&gt;"",IF(SUM(C37:D37)&lt;&gt;0,"是","否"),"是"))</f>
        <v>是</v>
      </c>
    </row>
    <row r="38" customFormat="1" ht="32.1" customHeight="1" spans="1:6">
      <c r="A38" s="343">
        <v>11011</v>
      </c>
      <c r="B38" s="498" t="s">
        <v>113</v>
      </c>
      <c r="C38" s="112">
        <v>369540</v>
      </c>
      <c r="D38" s="488">
        <v>8760</v>
      </c>
      <c r="E38" s="495">
        <f t="shared" si="3"/>
        <v>-0.976</v>
      </c>
      <c r="F38" s="110"/>
    </row>
    <row r="39" s="478" customFormat="1" ht="32.1" customHeight="1" spans="1:6">
      <c r="A39" s="499">
        <v>11013</v>
      </c>
      <c r="B39" s="500" t="s">
        <v>218</v>
      </c>
      <c r="C39" s="112">
        <v>0</v>
      </c>
      <c r="D39" s="488"/>
      <c r="E39" s="495" t="str">
        <f t="shared" si="3"/>
        <v/>
      </c>
      <c r="F39" s="110" t="str">
        <f>IF(LEN(A39)=3,"是",IF(B39&lt;&gt;"",IF(SUM(C39:D39)&lt;&gt;0,"是","否"),"是"))</f>
        <v>否</v>
      </c>
    </row>
    <row r="40" s="479" customFormat="1" ht="32.1" customHeight="1" spans="1:6">
      <c r="A40" s="343">
        <v>11015</v>
      </c>
      <c r="B40" s="501" t="s">
        <v>219</v>
      </c>
      <c r="C40" s="112"/>
      <c r="D40" s="488"/>
      <c r="E40" s="495" t="str">
        <f t="shared" si="3"/>
        <v/>
      </c>
      <c r="F40" s="110" t="str">
        <f>IF(LEN(A40)=3,"是",IF(B40&lt;&gt;"",IF(SUM(C40:D40)&lt;&gt;0,"是","否"),"是"))</f>
        <v>否</v>
      </c>
    </row>
    <row r="41" ht="32.1" customHeight="1" spans="1:6">
      <c r="A41" s="502"/>
      <c r="B41" s="503" t="s">
        <v>118</v>
      </c>
      <c r="C41" s="108">
        <f>C30+C31</f>
        <v>120836</v>
      </c>
      <c r="D41" s="108">
        <f>D30+D31</f>
        <v>219356</v>
      </c>
      <c r="E41" s="495">
        <f t="shared" si="3"/>
        <v>0.815</v>
      </c>
      <c r="F41" s="110" t="str">
        <f>IF(LEN(A41)=3,"是",IF(B41&lt;&gt;"",IF(SUM(C41:D41)&lt;&gt;0,"是","否"),"是"))</f>
        <v>是</v>
      </c>
    </row>
    <row r="42" spans="4:4">
      <c r="D42" s="504"/>
    </row>
    <row r="43" spans="4:4">
      <c r="D43" s="504"/>
    </row>
    <row r="44" spans="4:4">
      <c r="D44" s="504"/>
    </row>
    <row r="45" spans="4:4">
      <c r="D45" s="504"/>
    </row>
  </sheetData>
  <autoFilter xmlns:etc="http://www.wps.cn/officeDocument/2017/etCustomData" ref="A3:F41" etc:filterBottomFollowUsedRange="0">
    <extLst/>
  </autoFilter>
  <mergeCells count="1">
    <mergeCell ref="A1:E1"/>
  </mergeCells>
  <conditionalFormatting sqref="E2">
    <cfRule type="cellIs" dxfId="0" priority="33" stopIfTrue="1" operator="lessThanOrEqual">
      <formula>-1</formula>
    </cfRule>
  </conditionalFormatting>
  <conditionalFormatting sqref="B39:B40">
    <cfRule type="expression" dxfId="1" priority="7" stopIfTrue="1">
      <formula>"len($A:$A)=3"</formula>
    </cfRule>
  </conditionalFormatting>
  <conditionalFormatting sqref="C36:C40">
    <cfRule type="expression" dxfId="1" priority="35" stopIfTrue="1">
      <formula>"len($A:$A)=3"</formula>
    </cfRule>
  </conditionalFormatting>
  <conditionalFormatting sqref="F4:F59">
    <cfRule type="cellIs" dxfId="2" priority="23" stopIfTrue="1" operator="lessThan">
      <formula>0</formula>
    </cfRule>
  </conditionalFormatting>
  <conditionalFormatting sqref="A4:C28 D4 D20">
    <cfRule type="expression" dxfId="1" priority="29" stopIfTrue="1">
      <formula>"len($A:$A)=3"</formula>
    </cfRule>
  </conditionalFormatting>
  <conditionalFormatting sqref="B4:C6 D4">
    <cfRule type="expression" dxfId="1" priority="32" stopIfTrue="1">
      <formula>"len($A:$A)=3"</formula>
    </cfRule>
  </conditionalFormatting>
  <conditionalFormatting sqref="B7:C8">
    <cfRule type="expression" dxfId="1" priority="31" stopIfTrue="1">
      <formula>"len($A:$A)=3"</formula>
    </cfRule>
  </conditionalFormatting>
  <conditionalFormatting sqref="A29:C29 C40 B41:C59 D41:D45">
    <cfRule type="expression" dxfId="1" priority="40" stopIfTrue="1">
      <formula>"len($A:$A)=3"</formula>
    </cfRule>
  </conditionalFormatting>
  <conditionalFormatting sqref="B29:C29 C39:C40 C31:D34">
    <cfRule type="expression" dxfId="1" priority="52" stopIfTrue="1">
      <formula>"len($A:$A)=3"</formula>
    </cfRule>
  </conditionalFormatting>
  <conditionalFormatting sqref="A31:B31 A35:C35">
    <cfRule type="expression" dxfId="1" priority="12" stopIfTrue="1">
      <formula>"len($A:$A)=3"</formula>
    </cfRule>
  </conditionalFormatting>
  <conditionalFormatting sqref="B31:B34 B40">
    <cfRule type="expression" dxfId="1" priority="13" stopIfTrue="1">
      <formula>"len($A:$A)=3"</formula>
    </cfRule>
  </conditionalFormatting>
  <conditionalFormatting sqref="C31:D34">
    <cfRule type="expression" dxfId="1" priority="38" stopIfTrue="1">
      <formula>"len($A:$A)=3"</formula>
    </cfRule>
  </conditionalFormatting>
  <conditionalFormatting sqref="A32:B34">
    <cfRule type="expression" dxfId="1" priority="11" stopIfTrue="1">
      <formula>"len($A:$A)=3"</formula>
    </cfRule>
  </conditionalFormatting>
  <conditionalFormatting sqref="C32:D34">
    <cfRule type="expression" dxfId="1" priority="37" stopIfTrue="1">
      <formula>"len($A:$A)=3"</formula>
    </cfRule>
  </conditionalFormatting>
  <conditionalFormatting sqref="A36:B45">
    <cfRule type="expression" dxfId="1" priority="9" stopIfTrue="1">
      <formula>"len($A:$A)=3"</formula>
    </cfRule>
  </conditionalFormatting>
  <conditionalFormatting sqref="A39:B40">
    <cfRule type="expression" dxfId="1" priority="6" stopIfTrue="1">
      <formula>"len($A:$A)=3"</formula>
    </cfRule>
  </conditionalFormatting>
  <printOptions horizontalCentered="1"/>
  <pageMargins left="0.471527777777778" right="0.393055555555556" top="0.747916666666667" bottom="0.747916666666667" header="0.313888888888889" footer="0.313888888888889"/>
  <pageSetup paperSize="9" scale="75" orientation="portrait"/>
  <headerFooter alignWithMargins="0">
    <oddFooter>&amp;C&amp;16- &amp;P -</oddFooter>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6">
    <pageSetUpPr fitToPage="1"/>
  </sheetPr>
  <dimension ref="A1:D13"/>
  <sheetViews>
    <sheetView zoomScale="70" zoomScaleNormal="70" workbookViewId="0">
      <selection activeCell="D10" sqref="D10"/>
    </sheetView>
  </sheetViews>
  <sheetFormatPr defaultColWidth="10" defaultRowHeight="13.5" outlineLevelCol="3"/>
  <cols>
    <col min="1" max="1" width="69.5" style="26" customWidth="1"/>
    <col min="2" max="3" width="25.625" style="26" customWidth="1"/>
    <col min="4" max="4" width="9.75" style="26" customWidth="1"/>
    <col min="5" max="16384" width="10" style="26"/>
  </cols>
  <sheetData>
    <row r="1" ht="42.95" customHeight="1" spans="1:3">
      <c r="A1" s="62" t="s">
        <v>1988</v>
      </c>
      <c r="B1" s="62"/>
      <c r="C1" s="62"/>
    </row>
    <row r="2" ht="27" customHeight="1" spans="1:3">
      <c r="A2" s="69"/>
      <c r="B2" s="69"/>
      <c r="C2" s="49" t="s">
        <v>1</v>
      </c>
    </row>
    <row r="3" ht="41.1" customHeight="1" spans="1:3">
      <c r="A3" s="41" t="s">
        <v>1976</v>
      </c>
      <c r="B3" s="41" t="s">
        <v>1889</v>
      </c>
      <c r="C3" s="41" t="s">
        <v>1977</v>
      </c>
    </row>
    <row r="4" ht="41.1" customHeight="1" spans="1:3">
      <c r="A4" s="67" t="s">
        <v>1978</v>
      </c>
      <c r="B4" s="56">
        <v>140403</v>
      </c>
      <c r="C4" s="56">
        <v>120800</v>
      </c>
    </row>
    <row r="5" ht="41.1" customHeight="1" spans="1:3">
      <c r="A5" s="67" t="s">
        <v>1979</v>
      </c>
      <c r="B5" s="68">
        <v>476603</v>
      </c>
      <c r="C5" s="56">
        <v>466995</v>
      </c>
    </row>
    <row r="6" ht="41.1" customHeight="1" spans="1:3">
      <c r="A6" s="67" t="s">
        <v>1980</v>
      </c>
      <c r="B6" s="56">
        <v>346200</v>
      </c>
      <c r="C6" s="56">
        <v>369540</v>
      </c>
    </row>
    <row r="7" ht="41.1" customHeight="1" spans="1:3">
      <c r="A7" s="67" t="s">
        <v>1989</v>
      </c>
      <c r="B7" s="56"/>
      <c r="C7" s="56"/>
    </row>
    <row r="8" ht="41.1" customHeight="1" spans="1:3">
      <c r="A8" s="67" t="s">
        <v>1990</v>
      </c>
      <c r="B8" s="56">
        <v>346200</v>
      </c>
      <c r="C8" s="56">
        <v>369540</v>
      </c>
    </row>
    <row r="9" ht="41.1" customHeight="1" spans="1:3">
      <c r="A9" s="67" t="s">
        <v>1983</v>
      </c>
      <c r="B9" s="56">
        <v>10000</v>
      </c>
      <c r="C9" s="56">
        <v>23345</v>
      </c>
    </row>
    <row r="10" ht="41.1" customHeight="1" spans="1:3">
      <c r="A10" s="67" t="s">
        <v>1984</v>
      </c>
      <c r="B10" s="56">
        <v>476603</v>
      </c>
      <c r="C10" s="56">
        <v>466995</v>
      </c>
    </row>
    <row r="11" ht="41.1" customHeight="1" spans="1:3">
      <c r="A11" s="67" t="s">
        <v>1985</v>
      </c>
      <c r="B11" s="56"/>
      <c r="C11" s="56"/>
    </row>
    <row r="12" ht="41.1" customHeight="1" spans="1:3">
      <c r="A12" s="67" t="s">
        <v>1986</v>
      </c>
      <c r="B12" s="56"/>
      <c r="C12" s="56"/>
    </row>
    <row r="13" s="37" customFormat="1" ht="69" customHeight="1" spans="1:4">
      <c r="A13" s="60" t="s">
        <v>1991</v>
      </c>
      <c r="B13" s="60"/>
      <c r="C13" s="60"/>
      <c r="D13" s="70"/>
    </row>
  </sheetData>
  <mergeCells count="2">
    <mergeCell ref="A1:C1"/>
    <mergeCell ref="A13:C13"/>
  </mergeCells>
  <printOptions horizontalCentered="1"/>
  <pageMargins left="0.708333333333333" right="0.708333333333333" top="0.354166666666667" bottom="0.472222222222222" header="0.306944444444444" footer="0.306944444444444"/>
  <pageSetup paperSize="9" scale="73" orientation="portrait"/>
  <headerFooter>
    <oddFooter>&amp;C&amp;16- &amp;P -</oddFooter>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7">
    <pageSetUpPr fitToPage="1"/>
  </sheetPr>
  <dimension ref="A1:C11"/>
  <sheetViews>
    <sheetView zoomScale="70" zoomScaleNormal="70" workbookViewId="0">
      <selection activeCell="B5" sqref="B5"/>
    </sheetView>
  </sheetViews>
  <sheetFormatPr defaultColWidth="10" defaultRowHeight="13.5" outlineLevelCol="2"/>
  <cols>
    <col min="1" max="1" width="60.5" style="26" customWidth="1"/>
    <col min="2" max="3" width="25.625" style="26" customWidth="1"/>
    <col min="4" max="4" width="9.75" style="26" customWidth="1"/>
    <col min="5" max="16384" width="10" style="26"/>
  </cols>
  <sheetData>
    <row r="1" ht="48" customHeight="1" spans="1:3">
      <c r="A1" s="62" t="s">
        <v>1992</v>
      </c>
      <c r="B1" s="62"/>
      <c r="C1" s="62"/>
    </row>
    <row r="2" ht="24.95" customHeight="1" spans="1:3">
      <c r="A2" s="69"/>
      <c r="B2" s="69"/>
      <c r="C2" s="49" t="s">
        <v>1</v>
      </c>
    </row>
    <row r="3" ht="32.1" customHeight="1" spans="1:3">
      <c r="A3" s="41" t="s">
        <v>1976</v>
      </c>
      <c r="B3" s="41" t="s">
        <v>1889</v>
      </c>
      <c r="C3" s="41" t="s">
        <v>1977</v>
      </c>
    </row>
    <row r="4" ht="32.1" customHeight="1" spans="1:3">
      <c r="A4" s="67" t="s">
        <v>1993</v>
      </c>
      <c r="B4" s="56">
        <v>425437</v>
      </c>
      <c r="C4" s="56">
        <v>420290</v>
      </c>
    </row>
    <row r="5" ht="32.1" customHeight="1" spans="1:3">
      <c r="A5" s="67" t="s">
        <v>1994</v>
      </c>
      <c r="B5" s="68">
        <v>490737</v>
      </c>
      <c r="C5" s="56">
        <v>479220</v>
      </c>
    </row>
    <row r="6" ht="32.1" customHeight="1" spans="1:3">
      <c r="A6" s="67" t="s">
        <v>1995</v>
      </c>
      <c r="B6" s="56"/>
      <c r="C6" s="56">
        <v>115200</v>
      </c>
    </row>
    <row r="7" ht="32.1" customHeight="1" spans="1:3">
      <c r="A7" s="67" t="s">
        <v>1996</v>
      </c>
      <c r="B7" s="56">
        <v>65300</v>
      </c>
      <c r="C7" s="56">
        <v>56270</v>
      </c>
    </row>
    <row r="8" ht="32.1" customHeight="1" spans="1:3">
      <c r="A8" s="67" t="s">
        <v>1997</v>
      </c>
      <c r="B8" s="56">
        <v>490737</v>
      </c>
      <c r="C8" s="56">
        <v>479220</v>
      </c>
    </row>
    <row r="9" ht="32.1" customHeight="1" spans="1:3">
      <c r="A9" s="67" t="s">
        <v>1998</v>
      </c>
      <c r="B9" s="56"/>
      <c r="C9" s="56"/>
    </row>
    <row r="10" ht="32.1" customHeight="1" spans="1:3">
      <c r="A10" s="67" t="s">
        <v>1999</v>
      </c>
      <c r="B10" s="56"/>
      <c r="C10" s="56"/>
    </row>
    <row r="11" s="37" customFormat="1" ht="72" customHeight="1" spans="1:3">
      <c r="A11" s="60" t="s">
        <v>2000</v>
      </c>
      <c r="B11" s="60"/>
      <c r="C11" s="60"/>
    </row>
  </sheetData>
  <mergeCells count="2">
    <mergeCell ref="A1:C1"/>
    <mergeCell ref="A11:C11"/>
  </mergeCells>
  <printOptions horizontalCentered="1"/>
  <pageMargins left="0.708333333333333" right="0.708333333333333" top="0.751388888888889" bottom="0.751388888888889" header="0.306944444444444" footer="0.306944444444444"/>
  <pageSetup paperSize="9" scale="79" orientation="portrait"/>
  <headerFooter>
    <oddFooter>&amp;C&amp;16- &amp;P -</oddFooter>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8">
    <pageSetUpPr fitToPage="1"/>
  </sheetPr>
  <dimension ref="A1:C11"/>
  <sheetViews>
    <sheetView zoomScale="70" zoomScaleNormal="70" workbookViewId="0">
      <selection activeCell="G20" sqref="G20"/>
    </sheetView>
  </sheetViews>
  <sheetFormatPr defaultColWidth="10" defaultRowHeight="13.5" outlineLevelCol="2"/>
  <cols>
    <col min="1" max="1" width="68.125" style="26" customWidth="1"/>
    <col min="2" max="2" width="32.75" style="26" customWidth="1"/>
    <col min="3" max="3" width="30.875" style="26" customWidth="1"/>
    <col min="4" max="16384" width="10" style="26"/>
  </cols>
  <sheetData>
    <row r="1" ht="48" customHeight="1" spans="1:3">
      <c r="A1" s="62" t="s">
        <v>2001</v>
      </c>
      <c r="B1" s="62"/>
      <c r="C1" s="62"/>
    </row>
    <row r="2" s="36" customFormat="1" ht="24.95" customHeight="1" spans="1:3">
      <c r="A2" s="66"/>
      <c r="B2" s="66"/>
      <c r="C2" s="49" t="s">
        <v>1</v>
      </c>
    </row>
    <row r="3" s="36" customFormat="1" ht="45" customHeight="1" spans="1:3">
      <c r="A3" s="52" t="s">
        <v>1976</v>
      </c>
      <c r="B3" s="52" t="s">
        <v>1889</v>
      </c>
      <c r="C3" s="52" t="s">
        <v>1977</v>
      </c>
    </row>
    <row r="4" s="36" customFormat="1" ht="45" customHeight="1" spans="1:3">
      <c r="A4" s="67" t="s">
        <v>1993</v>
      </c>
      <c r="B4" s="56">
        <v>425437</v>
      </c>
      <c r="C4" s="56">
        <v>420290</v>
      </c>
    </row>
    <row r="5" s="36" customFormat="1" ht="45" customHeight="1" spans="1:3">
      <c r="A5" s="67" t="s">
        <v>1994</v>
      </c>
      <c r="B5" s="68">
        <v>490737</v>
      </c>
      <c r="C5" s="56">
        <v>479220</v>
      </c>
    </row>
    <row r="6" s="36" customFormat="1" ht="45" customHeight="1" spans="1:3">
      <c r="A6" s="67" t="s">
        <v>1995</v>
      </c>
      <c r="B6" s="56"/>
      <c r="C6" s="56">
        <v>115200</v>
      </c>
    </row>
    <row r="7" s="36" customFormat="1" ht="45" customHeight="1" spans="1:3">
      <c r="A7" s="67" t="s">
        <v>1996</v>
      </c>
      <c r="B7" s="56">
        <v>65300</v>
      </c>
      <c r="C7" s="56">
        <v>56270</v>
      </c>
    </row>
    <row r="8" s="36" customFormat="1" ht="45" customHeight="1" spans="1:3">
      <c r="A8" s="67" t="s">
        <v>1997</v>
      </c>
      <c r="B8" s="56">
        <v>490737</v>
      </c>
      <c r="C8" s="56">
        <v>479220</v>
      </c>
    </row>
    <row r="9" s="36" customFormat="1" ht="45" customHeight="1" spans="1:3">
      <c r="A9" s="67" t="s">
        <v>1998</v>
      </c>
      <c r="B9" s="56"/>
      <c r="C9" s="56"/>
    </row>
    <row r="10" s="36" customFormat="1" ht="45" customHeight="1" spans="1:3">
      <c r="A10" s="67" t="s">
        <v>1999</v>
      </c>
      <c r="B10" s="56"/>
      <c r="C10" s="56"/>
    </row>
    <row r="11" s="37" customFormat="1" ht="65.1" customHeight="1" spans="1:3">
      <c r="A11" s="60" t="s">
        <v>2000</v>
      </c>
      <c r="B11" s="60"/>
      <c r="C11" s="60"/>
    </row>
  </sheetData>
  <mergeCells count="2">
    <mergeCell ref="A1:C1"/>
    <mergeCell ref="A11:C11"/>
  </mergeCells>
  <printOptions horizontalCentered="1"/>
  <pageMargins left="0.708333333333333" right="0.708333333333333" top="0.751388888888889" bottom="0.751388888888889" header="0.306944444444444" footer="0.306944444444444"/>
  <pageSetup paperSize="9" scale="67" orientation="portrait"/>
  <headerFooter>
    <oddFooter>&amp;C&amp;16- &amp;P -</oddFooter>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9">
    <pageSetUpPr fitToPage="1"/>
  </sheetPr>
  <dimension ref="A1:D25"/>
  <sheetViews>
    <sheetView zoomScale="80" zoomScaleNormal="80" topLeftCell="A9" workbookViewId="0">
      <selection activeCell="A25" sqref="A25:D25"/>
    </sheetView>
  </sheetViews>
  <sheetFormatPr defaultColWidth="10" defaultRowHeight="13.5" outlineLevelCol="3"/>
  <cols>
    <col min="1" max="1" width="41.75" style="26" customWidth="1"/>
    <col min="2" max="2" width="25" style="26" customWidth="1"/>
    <col min="3" max="4" width="23.625" style="26" customWidth="1"/>
    <col min="5" max="5" width="9.75" style="26" customWidth="1"/>
    <col min="6" max="16384" width="10" style="26"/>
  </cols>
  <sheetData>
    <row r="1" ht="63" customHeight="1" spans="1:4">
      <c r="A1" s="62" t="s">
        <v>2002</v>
      </c>
      <c r="B1" s="62"/>
      <c r="C1" s="62"/>
      <c r="D1" s="62"/>
    </row>
    <row r="2" s="36" customFormat="1" ht="30" customHeight="1" spans="4:4">
      <c r="D2" s="49" t="s">
        <v>1</v>
      </c>
    </row>
    <row r="3" s="36" customFormat="1" ht="24.95" customHeight="1" spans="1:4">
      <c r="A3" s="52" t="s">
        <v>1976</v>
      </c>
      <c r="B3" s="52" t="s">
        <v>2003</v>
      </c>
      <c r="C3" s="52" t="s">
        <v>2004</v>
      </c>
      <c r="D3" s="52" t="s">
        <v>2005</v>
      </c>
    </row>
    <row r="4" s="36" customFormat="1" ht="24.95" customHeight="1" spans="1:4">
      <c r="A4" s="63" t="s">
        <v>2006</v>
      </c>
      <c r="B4" s="55" t="s">
        <v>2007</v>
      </c>
      <c r="C4" s="56">
        <f>C5+C7</f>
        <v>484740</v>
      </c>
      <c r="D4" s="56">
        <v>484740</v>
      </c>
    </row>
    <row r="5" s="36" customFormat="1" ht="24.95" customHeight="1" spans="1:4">
      <c r="A5" s="64" t="s">
        <v>2008</v>
      </c>
      <c r="B5" s="55" t="s">
        <v>1966</v>
      </c>
      <c r="C5" s="56">
        <v>369540</v>
      </c>
      <c r="D5" s="56">
        <v>369540</v>
      </c>
    </row>
    <row r="6" s="36" customFormat="1" ht="24.95" customHeight="1" spans="1:4">
      <c r="A6" s="64" t="s">
        <v>2009</v>
      </c>
      <c r="B6" s="55" t="s">
        <v>1967</v>
      </c>
      <c r="C6" s="56">
        <v>369540</v>
      </c>
      <c r="D6" s="56">
        <v>369540</v>
      </c>
    </row>
    <row r="7" s="36" customFormat="1" ht="24.95" customHeight="1" spans="1:4">
      <c r="A7" s="64" t="s">
        <v>2010</v>
      </c>
      <c r="B7" s="55" t="s">
        <v>2011</v>
      </c>
      <c r="C7" s="56">
        <v>115200</v>
      </c>
      <c r="D7" s="56">
        <v>115200</v>
      </c>
    </row>
    <row r="8" s="36" customFormat="1" ht="24.95" customHeight="1" spans="1:4">
      <c r="A8" s="64" t="s">
        <v>2009</v>
      </c>
      <c r="B8" s="55" t="s">
        <v>1969</v>
      </c>
      <c r="C8" s="56">
        <v>49900</v>
      </c>
      <c r="D8" s="56">
        <v>49900</v>
      </c>
    </row>
    <row r="9" s="36" customFormat="1" ht="24.95" customHeight="1" spans="1:4">
      <c r="A9" s="63" t="s">
        <v>2012</v>
      </c>
      <c r="B9" s="55" t="s">
        <v>2013</v>
      </c>
      <c r="C9" s="56">
        <f>C10+C11</f>
        <v>79615</v>
      </c>
      <c r="D9" s="56">
        <v>79615</v>
      </c>
    </row>
    <row r="10" s="36" customFormat="1" ht="24.95" customHeight="1" spans="1:4">
      <c r="A10" s="64" t="s">
        <v>2008</v>
      </c>
      <c r="B10" s="55" t="s">
        <v>2014</v>
      </c>
      <c r="C10" s="56">
        <v>23345</v>
      </c>
      <c r="D10" s="56">
        <v>23345</v>
      </c>
    </row>
    <row r="11" s="36" customFormat="1" ht="24.95" customHeight="1" spans="1:4">
      <c r="A11" s="64" t="s">
        <v>2010</v>
      </c>
      <c r="B11" s="55" t="s">
        <v>2015</v>
      </c>
      <c r="C11" s="56">
        <v>56270</v>
      </c>
      <c r="D11" s="56">
        <v>56270</v>
      </c>
    </row>
    <row r="12" s="36" customFormat="1" ht="24.95" customHeight="1" spans="1:4">
      <c r="A12" s="63" t="s">
        <v>2016</v>
      </c>
      <c r="B12" s="55" t="s">
        <v>2017</v>
      </c>
      <c r="C12" s="56">
        <f>C13+C14</f>
        <v>17767</v>
      </c>
      <c r="D12" s="56">
        <v>17767</v>
      </c>
    </row>
    <row r="13" s="36" customFormat="1" ht="24.95" customHeight="1" spans="1:4">
      <c r="A13" s="64" t="s">
        <v>2008</v>
      </c>
      <c r="B13" s="55" t="s">
        <v>2018</v>
      </c>
      <c r="C13" s="56">
        <v>3931</v>
      </c>
      <c r="D13" s="56">
        <v>3931</v>
      </c>
    </row>
    <row r="14" s="36" customFormat="1" ht="24.95" customHeight="1" spans="1:4">
      <c r="A14" s="64" t="s">
        <v>2010</v>
      </c>
      <c r="B14" s="55" t="s">
        <v>2019</v>
      </c>
      <c r="C14" s="56">
        <v>13836</v>
      </c>
      <c r="D14" s="56">
        <v>13836</v>
      </c>
    </row>
    <row r="15" s="36" customFormat="1" ht="24.95" customHeight="1" spans="1:4">
      <c r="A15" s="63" t="s">
        <v>2020</v>
      </c>
      <c r="B15" s="55" t="s">
        <v>2021</v>
      </c>
      <c r="C15" s="56">
        <f>C16+C19</f>
        <v>71240</v>
      </c>
      <c r="D15" s="56">
        <v>71240</v>
      </c>
    </row>
    <row r="16" s="36" customFormat="1" ht="24.95" customHeight="1" spans="1:4">
      <c r="A16" s="64" t="s">
        <v>2008</v>
      </c>
      <c r="B16" s="55" t="s">
        <v>2022</v>
      </c>
      <c r="C16" s="56">
        <f>C17+C18</f>
        <v>11860</v>
      </c>
      <c r="D16" s="56">
        <v>11860</v>
      </c>
    </row>
    <row r="17" s="36" customFormat="1" ht="24.95" customHeight="1" spans="1:4">
      <c r="A17" s="64" t="s">
        <v>2023</v>
      </c>
      <c r="B17" s="55"/>
      <c r="C17" s="56">
        <v>8760</v>
      </c>
      <c r="D17" s="56">
        <v>8760</v>
      </c>
    </row>
    <row r="18" s="36" customFormat="1" ht="24.95" customHeight="1" spans="1:4">
      <c r="A18" s="64" t="s">
        <v>2024</v>
      </c>
      <c r="B18" s="55" t="s">
        <v>2025</v>
      </c>
      <c r="C18" s="56">
        <v>3100</v>
      </c>
      <c r="D18" s="56">
        <v>3100</v>
      </c>
    </row>
    <row r="19" s="36" customFormat="1" ht="24.95" customHeight="1" spans="1:4">
      <c r="A19" s="64" t="s">
        <v>2010</v>
      </c>
      <c r="B19" s="55" t="s">
        <v>2026</v>
      </c>
      <c r="C19" s="56">
        <f>C20+C21</f>
        <v>59380</v>
      </c>
      <c r="D19" s="56">
        <v>59380</v>
      </c>
    </row>
    <row r="20" s="36" customFormat="1" ht="24.95" customHeight="1" spans="1:4">
      <c r="A20" s="64" t="s">
        <v>2023</v>
      </c>
      <c r="B20" s="55"/>
      <c r="C20" s="56">
        <v>55350</v>
      </c>
      <c r="D20" s="56">
        <v>55350</v>
      </c>
    </row>
    <row r="21" s="36" customFormat="1" ht="24.95" customHeight="1" spans="1:4">
      <c r="A21" s="64" t="s">
        <v>2027</v>
      </c>
      <c r="B21" s="55" t="s">
        <v>2028</v>
      </c>
      <c r="C21" s="56">
        <v>4030</v>
      </c>
      <c r="D21" s="56">
        <v>4030</v>
      </c>
    </row>
    <row r="22" s="36" customFormat="1" ht="24.95" customHeight="1" spans="1:4">
      <c r="A22" s="63" t="s">
        <v>2029</v>
      </c>
      <c r="B22" s="55" t="s">
        <v>2030</v>
      </c>
      <c r="C22" s="56">
        <f>C23+C24</f>
        <v>28874</v>
      </c>
      <c r="D22" s="56">
        <v>28874</v>
      </c>
    </row>
    <row r="23" s="36" customFormat="1" ht="24.95" customHeight="1" spans="1:4">
      <c r="A23" s="64" t="s">
        <v>2008</v>
      </c>
      <c r="B23" s="55" t="s">
        <v>2031</v>
      </c>
      <c r="C23" s="56">
        <v>13834</v>
      </c>
      <c r="D23" s="56">
        <v>13834</v>
      </c>
    </row>
    <row r="24" s="36" customFormat="1" ht="24.95" customHeight="1" spans="1:4">
      <c r="A24" s="64" t="s">
        <v>2010</v>
      </c>
      <c r="B24" s="55" t="s">
        <v>2032</v>
      </c>
      <c r="C24" s="56">
        <v>15040</v>
      </c>
      <c r="D24" s="56">
        <v>15040</v>
      </c>
    </row>
    <row r="25" s="37" customFormat="1" ht="69.95" customHeight="1" spans="1:4">
      <c r="A25" s="65" t="s">
        <v>2033</v>
      </c>
      <c r="B25" s="65"/>
      <c r="C25" s="65"/>
      <c r="D25" s="65"/>
    </row>
  </sheetData>
  <mergeCells count="2">
    <mergeCell ref="A1:D1"/>
    <mergeCell ref="A25:D25"/>
  </mergeCells>
  <printOptions horizontalCentered="1"/>
  <pageMargins left="0.708333333333333" right="0.708333333333333" top="0.393055555555556" bottom="0.751388888888889" header="0.306944444444444" footer="0.306944444444444"/>
  <pageSetup paperSize="9" scale="78" orientation="portrait"/>
  <headerFooter>
    <oddFooter>&amp;C&amp;16- &amp;P -</oddFooter>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0">
    <pageSetUpPr fitToPage="1"/>
  </sheetPr>
  <dimension ref="A1:F11"/>
  <sheetViews>
    <sheetView showZeros="0" zoomScale="80" zoomScaleNormal="80" workbookViewId="0">
      <selection activeCell="D16" sqref="D16"/>
    </sheetView>
  </sheetViews>
  <sheetFormatPr defaultColWidth="8.875" defaultRowHeight="13.5" outlineLevelCol="5"/>
  <cols>
    <col min="1" max="1" width="8.875" style="26"/>
    <col min="2" max="2" width="49.375" style="26" customWidth="1"/>
    <col min="3" max="3" width="20.625" style="26" customWidth="1"/>
    <col min="4" max="5" width="20.625" style="47" customWidth="1"/>
    <col min="6" max="6" width="20.625" style="26" customWidth="1"/>
    <col min="7" max="16384" width="8.875" style="26"/>
  </cols>
  <sheetData>
    <row r="1" ht="45" customHeight="1" spans="1:6">
      <c r="A1" s="38" t="s">
        <v>2034</v>
      </c>
      <c r="B1" s="38"/>
      <c r="C1" s="38"/>
      <c r="D1" s="48"/>
      <c r="E1" s="48"/>
      <c r="F1" s="38"/>
    </row>
    <row r="2" s="36" customFormat="1" ht="18" customHeight="1" spans="2:6">
      <c r="B2" s="39" t="s">
        <v>1</v>
      </c>
      <c r="C2" s="49"/>
      <c r="D2" s="50"/>
      <c r="E2" s="50"/>
      <c r="F2" s="49"/>
    </row>
    <row r="3" s="36" customFormat="1" ht="30" customHeight="1" spans="1:6">
      <c r="A3" s="51" t="s">
        <v>3</v>
      </c>
      <c r="B3" s="51"/>
      <c r="C3" s="52" t="s">
        <v>1964</v>
      </c>
      <c r="D3" s="53" t="s">
        <v>2004</v>
      </c>
      <c r="E3" s="53" t="s">
        <v>2005</v>
      </c>
      <c r="F3" s="52" t="s">
        <v>2035</v>
      </c>
    </row>
    <row r="4" s="36" customFormat="1" ht="30" customHeight="1" spans="1:6">
      <c r="A4" s="54" t="s">
        <v>2036</v>
      </c>
      <c r="B4" s="54"/>
      <c r="C4" s="55" t="s">
        <v>1965</v>
      </c>
      <c r="D4" s="56">
        <f>D5+D6</f>
        <v>967340</v>
      </c>
      <c r="E4" s="56">
        <f>E5+E6</f>
        <v>967340</v>
      </c>
      <c r="F4" s="57"/>
    </row>
    <row r="5" s="36" customFormat="1" ht="30" customHeight="1" spans="1:6">
      <c r="A5" s="58" t="s">
        <v>2037</v>
      </c>
      <c r="B5" s="58"/>
      <c r="C5" s="55" t="s">
        <v>1966</v>
      </c>
      <c r="D5" s="56">
        <v>476603</v>
      </c>
      <c r="E5" s="56">
        <v>476603</v>
      </c>
      <c r="F5" s="57"/>
    </row>
    <row r="6" s="36" customFormat="1" ht="30" customHeight="1" spans="1:6">
      <c r="A6" s="58" t="s">
        <v>2038</v>
      </c>
      <c r="B6" s="58"/>
      <c r="C6" s="55" t="s">
        <v>1967</v>
      </c>
      <c r="D6" s="56">
        <v>490737</v>
      </c>
      <c r="E6" s="56">
        <v>490737</v>
      </c>
      <c r="F6" s="57"/>
    </row>
    <row r="7" s="36" customFormat="1" ht="30" customHeight="1" spans="1:6">
      <c r="A7" s="59" t="s">
        <v>2039</v>
      </c>
      <c r="B7" s="59"/>
      <c r="C7" s="55" t="s">
        <v>1968</v>
      </c>
      <c r="D7" s="56">
        <f>D8+D9</f>
        <v>0</v>
      </c>
      <c r="E7" s="56">
        <f>E8+E9</f>
        <v>0</v>
      </c>
      <c r="F7" s="57"/>
    </row>
    <row r="8" s="36" customFormat="1" ht="30" customHeight="1" spans="1:6">
      <c r="A8" s="58" t="s">
        <v>2037</v>
      </c>
      <c r="B8" s="58"/>
      <c r="C8" s="55" t="s">
        <v>1969</v>
      </c>
      <c r="D8" s="56"/>
      <c r="E8" s="56"/>
      <c r="F8" s="57"/>
    </row>
    <row r="9" s="36" customFormat="1" ht="30" customHeight="1" spans="1:6">
      <c r="A9" s="58" t="s">
        <v>2038</v>
      </c>
      <c r="B9" s="58"/>
      <c r="C9" s="55" t="s">
        <v>1970</v>
      </c>
      <c r="D9" s="56"/>
      <c r="E9" s="56"/>
      <c r="F9" s="57"/>
    </row>
    <row r="10" s="37" customFormat="1" ht="41.1" customHeight="1" spans="1:6">
      <c r="A10" s="60" t="s">
        <v>2040</v>
      </c>
      <c r="B10" s="60"/>
      <c r="C10" s="60"/>
      <c r="D10" s="61"/>
      <c r="E10" s="61"/>
      <c r="F10" s="60"/>
    </row>
    <row r="11" ht="14.25" spans="1:6">
      <c r="A11" s="46" t="s">
        <v>2041</v>
      </c>
      <c r="B11" s="46"/>
      <c r="C11" s="46"/>
      <c r="D11" s="46"/>
      <c r="E11" s="46"/>
      <c r="F11" s="46"/>
    </row>
  </sheetData>
  <mergeCells count="10">
    <mergeCell ref="A1:F1"/>
    <mergeCell ref="B2:F2"/>
    <mergeCell ref="A3:B3"/>
    <mergeCell ref="A5:B5"/>
    <mergeCell ref="A6:B6"/>
    <mergeCell ref="A7:B7"/>
    <mergeCell ref="A8:B8"/>
    <mergeCell ref="A9:B9"/>
    <mergeCell ref="A10:F10"/>
    <mergeCell ref="A11:F11"/>
  </mergeCells>
  <printOptions horizontalCentered="1"/>
  <pageMargins left="0.708333333333333" right="0.708333333333333" top="1.10208333333333" bottom="0.751388888888889" header="0.306944444444444" footer="0.306944444444444"/>
  <pageSetup paperSize="9" scale="63" orientation="portrait"/>
  <headerFooter>
    <oddFooter>&amp;C&amp;16- &amp;P -</oddFooter>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1">
    <pageSetUpPr fitToPage="1"/>
  </sheetPr>
  <dimension ref="A1:F8"/>
  <sheetViews>
    <sheetView zoomScale="80" zoomScaleNormal="80" workbookViewId="0">
      <selection activeCell="E13" sqref="E13"/>
    </sheetView>
  </sheetViews>
  <sheetFormatPr defaultColWidth="8.875" defaultRowHeight="13.5" outlineLevelRow="7" outlineLevelCol="5"/>
  <cols>
    <col min="1" max="1" width="8.875" style="26"/>
    <col min="2" max="6" width="24.25" style="26" customWidth="1"/>
    <col min="7" max="16384" width="8.875" style="26"/>
  </cols>
  <sheetData>
    <row r="1" ht="34.5" spans="1:6">
      <c r="A1" s="38" t="s">
        <v>2042</v>
      </c>
      <c r="B1" s="28"/>
      <c r="C1" s="28"/>
      <c r="D1" s="28"/>
      <c r="E1" s="28"/>
      <c r="F1" s="28"/>
    </row>
    <row r="2" ht="23.1" customHeight="1" spans="1:6">
      <c r="A2" s="39" t="s">
        <v>2043</v>
      </c>
      <c r="B2" s="39"/>
      <c r="C2" s="39"/>
      <c r="D2" s="39"/>
      <c r="E2" s="39"/>
      <c r="F2" s="39"/>
    </row>
    <row r="3" s="36" customFormat="1" ht="30" customHeight="1" spans="1:6">
      <c r="A3" s="40" t="s">
        <v>2044</v>
      </c>
      <c r="B3" s="41" t="s">
        <v>1893</v>
      </c>
      <c r="C3" s="41" t="s">
        <v>2045</v>
      </c>
      <c r="D3" s="41" t="s">
        <v>2046</v>
      </c>
      <c r="E3" s="41" t="s">
        <v>2047</v>
      </c>
      <c r="F3" s="41" t="s">
        <v>2048</v>
      </c>
    </row>
    <row r="4" s="36" customFormat="1" ht="45" customHeight="1" spans="1:6">
      <c r="A4" s="42">
        <v>1</v>
      </c>
      <c r="B4" s="43"/>
      <c r="C4" s="44"/>
      <c r="D4" s="45"/>
      <c r="E4" s="45"/>
      <c r="F4" s="45"/>
    </row>
    <row r="5" s="36" customFormat="1" ht="45" customHeight="1" spans="1:6">
      <c r="A5" s="42">
        <v>2</v>
      </c>
      <c r="B5" s="43"/>
      <c r="C5" s="44"/>
      <c r="D5" s="45"/>
      <c r="E5" s="45"/>
      <c r="F5" s="45"/>
    </row>
    <row r="6" s="36" customFormat="1" ht="45" customHeight="1" spans="1:6">
      <c r="A6" s="42" t="s">
        <v>2049</v>
      </c>
      <c r="B6" s="43"/>
      <c r="C6" s="44"/>
      <c r="D6" s="45"/>
      <c r="E6" s="45"/>
      <c r="F6" s="45"/>
    </row>
    <row r="7" s="37" customFormat="1" ht="33" customHeight="1" spans="1:6">
      <c r="A7" s="46" t="s">
        <v>2050</v>
      </c>
      <c r="B7" s="46"/>
      <c r="C7" s="46"/>
      <c r="D7" s="46"/>
      <c r="E7" s="46"/>
      <c r="F7" s="46"/>
    </row>
    <row r="8" ht="29.1" customHeight="1" spans="1:6">
      <c r="A8" s="46" t="s">
        <v>2051</v>
      </c>
      <c r="B8" s="46"/>
      <c r="C8" s="46"/>
      <c r="D8" s="46"/>
      <c r="E8" s="46"/>
      <c r="F8" s="46"/>
    </row>
  </sheetData>
  <mergeCells count="9">
    <mergeCell ref="A1:F1"/>
    <mergeCell ref="A2:F2"/>
    <mergeCell ref="A7:F7"/>
    <mergeCell ref="A8:F8"/>
    <mergeCell ref="B4:B6"/>
    <mergeCell ref="C4:C6"/>
    <mergeCell ref="D4:D6"/>
    <mergeCell ref="E4:E6"/>
    <mergeCell ref="F4:F6"/>
  </mergeCells>
  <printOptions horizontalCentered="1"/>
  <pageMargins left="0.708333333333333" right="0.708333333333333" top="0.751388888888889" bottom="0.751388888888889" header="0.306944444444444" footer="0.306944444444444"/>
  <pageSetup paperSize="9" scale="68" orientation="portrait"/>
  <headerFooter>
    <oddFooter>&amp;C&amp;16- &amp;P -</oddFooter>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B6"/>
  <sheetViews>
    <sheetView zoomScale="80" zoomScaleNormal="80" workbookViewId="0">
      <selection activeCell="A3" sqref="A3:B6"/>
    </sheetView>
  </sheetViews>
  <sheetFormatPr defaultColWidth="8.875" defaultRowHeight="13.5" outlineLevelRow="5" outlineLevelCol="1"/>
  <cols>
    <col min="1" max="1" width="20.25" style="26" customWidth="1"/>
    <col min="2" max="2" width="100.125" style="26" customWidth="1"/>
  </cols>
  <sheetData>
    <row r="1" s="26" customFormat="1" ht="48.95" customHeight="1" spans="1:2">
      <c r="A1" s="27" t="s">
        <v>2052</v>
      </c>
      <c r="B1" s="28"/>
    </row>
    <row r="2" s="26" customFormat="1" ht="23.1" customHeight="1" spans="1:2">
      <c r="A2" s="29"/>
      <c r="B2" s="29"/>
    </row>
    <row r="3" s="26" customFormat="1" ht="48" customHeight="1" spans="1:2">
      <c r="A3" s="30" t="s">
        <v>2053</v>
      </c>
      <c r="B3" s="31"/>
    </row>
    <row r="4" s="26" customFormat="1" ht="57" customHeight="1" spans="1:2">
      <c r="A4" s="32"/>
      <c r="B4" s="33"/>
    </row>
    <row r="5" s="26" customFormat="1" ht="57" customHeight="1" spans="1:2">
      <c r="A5" s="32"/>
      <c r="B5" s="33"/>
    </row>
    <row r="6" s="26" customFormat="1" ht="195" customHeight="1" spans="1:2">
      <c r="A6" s="34"/>
      <c r="B6" s="35"/>
    </row>
  </sheetData>
  <mergeCells count="3">
    <mergeCell ref="A1:B1"/>
    <mergeCell ref="A2:B2"/>
    <mergeCell ref="A3:B6"/>
  </mergeCells>
  <pageMargins left="0.75" right="0.75" top="1" bottom="1" header="0.5" footer="0.5"/>
  <pageSetup paperSize="9" scale="73" orientation="portrait"/>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2">
    <pageSetUpPr fitToPage="1"/>
  </sheetPr>
  <dimension ref="A1:J40"/>
  <sheetViews>
    <sheetView zoomScale="70" zoomScaleNormal="70" workbookViewId="0">
      <selection activeCell="F7" sqref="F7"/>
    </sheetView>
  </sheetViews>
  <sheetFormatPr defaultColWidth="8" defaultRowHeight="12"/>
  <cols>
    <col min="1" max="1" width="25.375" style="12"/>
    <col min="2" max="2" width="39.375" style="12" customWidth="1"/>
    <col min="3" max="5" width="20.625" style="12" customWidth="1"/>
    <col min="6" max="6" width="14.375" style="12" customWidth="1"/>
    <col min="7" max="7" width="20.625" style="12" customWidth="1"/>
    <col min="8" max="9" width="13.375" style="12" customWidth="1"/>
    <col min="10" max="10" width="35.875" style="12" customWidth="1"/>
    <col min="11" max="16384" width="8" style="12"/>
  </cols>
  <sheetData>
    <row r="1" ht="39" customHeight="1" spans="1:10">
      <c r="A1" s="13" t="s">
        <v>2054</v>
      </c>
      <c r="B1" s="13"/>
      <c r="C1" s="13"/>
      <c r="D1" s="13"/>
      <c r="E1" s="13"/>
      <c r="F1" s="13"/>
      <c r="G1" s="13"/>
      <c r="H1" s="13"/>
      <c r="I1" s="13"/>
      <c r="J1" s="13"/>
    </row>
    <row r="2" ht="23.1" customHeight="1" spans="1:1">
      <c r="A2" s="14"/>
    </row>
    <row r="3" s="10" customFormat="1" ht="44.25" customHeight="1" spans="1:10">
      <c r="A3" s="15" t="s">
        <v>2055</v>
      </c>
      <c r="B3" s="15" t="s">
        <v>2056</v>
      </c>
      <c r="C3" s="15" t="s">
        <v>2057</v>
      </c>
      <c r="D3" s="15" t="s">
        <v>2058</v>
      </c>
      <c r="E3" s="15" t="s">
        <v>2059</v>
      </c>
      <c r="F3" s="15" t="s">
        <v>2060</v>
      </c>
      <c r="G3" s="15" t="s">
        <v>2061</v>
      </c>
      <c r="H3" s="15" t="s">
        <v>2062</v>
      </c>
      <c r="I3" s="15" t="s">
        <v>2063</v>
      </c>
      <c r="J3" s="15" t="s">
        <v>2064</v>
      </c>
    </row>
    <row r="4" ht="18.75" spans="1:10">
      <c r="A4" s="16">
        <v>1</v>
      </c>
      <c r="B4" s="16">
        <v>2</v>
      </c>
      <c r="C4" s="16">
        <v>3</v>
      </c>
      <c r="D4" s="16">
        <v>4</v>
      </c>
      <c r="E4" s="16">
        <v>5</v>
      </c>
      <c r="F4" s="16">
        <v>6</v>
      </c>
      <c r="G4" s="16">
        <v>7</v>
      </c>
      <c r="H4" s="16">
        <v>8</v>
      </c>
      <c r="I4" s="16">
        <v>9</v>
      </c>
      <c r="J4" s="16">
        <v>10</v>
      </c>
    </row>
    <row r="5" ht="35.1" customHeight="1" spans="1:10">
      <c r="A5" s="17" t="s">
        <v>2065</v>
      </c>
      <c r="B5" s="17"/>
      <c r="C5" s="17"/>
      <c r="D5" s="17"/>
      <c r="E5" s="18"/>
      <c r="F5" s="18"/>
      <c r="G5" s="18"/>
      <c r="H5" s="18"/>
      <c r="I5" s="18"/>
      <c r="J5" s="18"/>
    </row>
    <row r="6" ht="56.25" spans="1:10">
      <c r="A6" s="19" t="s">
        <v>2066</v>
      </c>
      <c r="B6" s="19" t="s">
        <v>2067</v>
      </c>
      <c r="C6" s="20" t="s">
        <v>2068</v>
      </c>
      <c r="D6" s="20" t="s">
        <v>2069</v>
      </c>
      <c r="E6" s="16" t="s">
        <v>2070</v>
      </c>
      <c r="F6" s="16" t="s">
        <v>2071</v>
      </c>
      <c r="G6" s="16" t="s">
        <v>2072</v>
      </c>
      <c r="H6" s="16" t="s">
        <v>2073</v>
      </c>
      <c r="I6" s="16" t="s">
        <v>2074</v>
      </c>
      <c r="J6" s="16" t="s">
        <v>2075</v>
      </c>
    </row>
    <row r="7" ht="112.5" spans="1:10">
      <c r="A7" s="21"/>
      <c r="B7" s="21"/>
      <c r="C7" s="20" t="s">
        <v>2076</v>
      </c>
      <c r="D7" s="20" t="s">
        <v>2077</v>
      </c>
      <c r="E7" s="16" t="s">
        <v>2078</v>
      </c>
      <c r="F7" s="16" t="s">
        <v>2071</v>
      </c>
      <c r="G7" s="16" t="s">
        <v>2079</v>
      </c>
      <c r="H7" s="16" t="s">
        <v>2080</v>
      </c>
      <c r="I7" s="16" t="s">
        <v>2074</v>
      </c>
      <c r="J7" s="16" t="s">
        <v>2081</v>
      </c>
    </row>
    <row r="8" ht="112.5" spans="1:10">
      <c r="A8" s="22"/>
      <c r="B8" s="22"/>
      <c r="C8" s="20" t="s">
        <v>2082</v>
      </c>
      <c r="D8" s="20" t="s">
        <v>2083</v>
      </c>
      <c r="E8" s="16" t="s">
        <v>2078</v>
      </c>
      <c r="F8" s="16" t="s">
        <v>2071</v>
      </c>
      <c r="G8" s="16" t="s">
        <v>2079</v>
      </c>
      <c r="H8" s="16" t="s">
        <v>2080</v>
      </c>
      <c r="I8" s="16" t="s">
        <v>2074</v>
      </c>
      <c r="J8" s="16" t="s">
        <v>2081</v>
      </c>
    </row>
    <row r="9" ht="35.1" customHeight="1" spans="1:10">
      <c r="A9" s="17" t="s">
        <v>2084</v>
      </c>
      <c r="B9" s="17"/>
      <c r="C9" s="17"/>
      <c r="D9" s="17"/>
      <c r="E9" s="18"/>
      <c r="F9" s="18"/>
      <c r="G9" s="18"/>
      <c r="H9" s="18"/>
      <c r="I9" s="18"/>
      <c r="J9" s="18"/>
    </row>
    <row r="10" ht="35.1" customHeight="1" spans="1:10">
      <c r="A10" s="19" t="s">
        <v>2085</v>
      </c>
      <c r="B10" s="19" t="s">
        <v>2086</v>
      </c>
      <c r="C10" s="20" t="s">
        <v>2068</v>
      </c>
      <c r="D10" s="20" t="s">
        <v>2069</v>
      </c>
      <c r="E10" s="16" t="s">
        <v>2087</v>
      </c>
      <c r="F10" s="16" t="s">
        <v>2071</v>
      </c>
      <c r="G10" s="16" t="s">
        <v>2088</v>
      </c>
      <c r="H10" s="16" t="s">
        <v>2080</v>
      </c>
      <c r="I10" s="16" t="s">
        <v>2074</v>
      </c>
      <c r="J10" s="16" t="s">
        <v>2089</v>
      </c>
    </row>
    <row r="11" ht="35.1" customHeight="1" spans="1:10">
      <c r="A11" s="21"/>
      <c r="B11" s="21"/>
      <c r="C11" s="20" t="s">
        <v>2068</v>
      </c>
      <c r="D11" s="20" t="s">
        <v>2069</v>
      </c>
      <c r="E11" s="16" t="s">
        <v>2090</v>
      </c>
      <c r="F11" s="16" t="s">
        <v>2071</v>
      </c>
      <c r="G11" s="16" t="s">
        <v>2091</v>
      </c>
      <c r="H11" s="16" t="s">
        <v>2080</v>
      </c>
      <c r="I11" s="16" t="s">
        <v>2074</v>
      </c>
      <c r="J11" s="16" t="s">
        <v>2092</v>
      </c>
    </row>
    <row r="12" ht="35.1" customHeight="1" spans="1:10">
      <c r="A12" s="21"/>
      <c r="B12" s="21"/>
      <c r="C12" s="20" t="s">
        <v>2068</v>
      </c>
      <c r="D12" s="20" t="s">
        <v>2069</v>
      </c>
      <c r="E12" s="16" t="s">
        <v>2093</v>
      </c>
      <c r="F12" s="16" t="s">
        <v>2094</v>
      </c>
      <c r="G12" s="16" t="s">
        <v>2095</v>
      </c>
      <c r="H12" s="16" t="s">
        <v>2080</v>
      </c>
      <c r="I12" s="16" t="s">
        <v>2074</v>
      </c>
      <c r="J12" s="16" t="s">
        <v>2096</v>
      </c>
    </row>
    <row r="13" ht="35.1" customHeight="1" spans="1:10">
      <c r="A13" s="21"/>
      <c r="B13" s="21"/>
      <c r="C13" s="20" t="s">
        <v>2068</v>
      </c>
      <c r="D13" s="20" t="s">
        <v>2097</v>
      </c>
      <c r="E13" s="16" t="s">
        <v>2098</v>
      </c>
      <c r="F13" s="16" t="s">
        <v>2099</v>
      </c>
      <c r="G13" s="16" t="s">
        <v>2100</v>
      </c>
      <c r="H13" s="16" t="s">
        <v>2080</v>
      </c>
      <c r="I13" s="16" t="s">
        <v>2074</v>
      </c>
      <c r="J13" s="16" t="s">
        <v>2101</v>
      </c>
    </row>
    <row r="14" ht="35.1" customHeight="1" spans="1:10">
      <c r="A14" s="21"/>
      <c r="B14" s="21"/>
      <c r="C14" s="20" t="s">
        <v>2068</v>
      </c>
      <c r="D14" s="20" t="s">
        <v>2102</v>
      </c>
      <c r="E14" s="16" t="s">
        <v>2103</v>
      </c>
      <c r="F14" s="16" t="s">
        <v>2099</v>
      </c>
      <c r="G14" s="16" t="s">
        <v>2100</v>
      </c>
      <c r="H14" s="16" t="s">
        <v>2080</v>
      </c>
      <c r="I14" s="16" t="s">
        <v>2074</v>
      </c>
      <c r="J14" s="16" t="s">
        <v>2104</v>
      </c>
    </row>
    <row r="15" ht="35.1" customHeight="1" spans="1:10">
      <c r="A15" s="21"/>
      <c r="B15" s="21"/>
      <c r="C15" s="20" t="s">
        <v>2076</v>
      </c>
      <c r="D15" s="20" t="s">
        <v>2077</v>
      </c>
      <c r="E15" s="16" t="s">
        <v>2105</v>
      </c>
      <c r="F15" s="16" t="s">
        <v>2099</v>
      </c>
      <c r="G15" s="16" t="s">
        <v>2106</v>
      </c>
      <c r="H15" s="16" t="s">
        <v>2107</v>
      </c>
      <c r="I15" s="16" t="s">
        <v>2108</v>
      </c>
      <c r="J15" s="16" t="s">
        <v>2109</v>
      </c>
    </row>
    <row r="16" ht="35.1" customHeight="1" spans="1:10">
      <c r="A16" s="21"/>
      <c r="B16" s="21"/>
      <c r="C16" s="20" t="s">
        <v>2076</v>
      </c>
      <c r="D16" s="20" t="s">
        <v>2110</v>
      </c>
      <c r="E16" s="16" t="s">
        <v>2111</v>
      </c>
      <c r="F16" s="16" t="s">
        <v>2099</v>
      </c>
      <c r="G16" s="16" t="s">
        <v>2100</v>
      </c>
      <c r="H16" s="16" t="s">
        <v>2080</v>
      </c>
      <c r="I16" s="16" t="s">
        <v>2074</v>
      </c>
      <c r="J16" s="16" t="s">
        <v>2112</v>
      </c>
    </row>
    <row r="17" ht="35.1" customHeight="1" spans="1:10">
      <c r="A17" s="21"/>
      <c r="B17" s="21"/>
      <c r="C17" s="20" t="s">
        <v>2076</v>
      </c>
      <c r="D17" s="20" t="s">
        <v>2110</v>
      </c>
      <c r="E17" s="16" t="s">
        <v>2113</v>
      </c>
      <c r="F17" s="16" t="s">
        <v>2071</v>
      </c>
      <c r="G17" s="16" t="s">
        <v>2079</v>
      </c>
      <c r="H17" s="16" t="s">
        <v>2080</v>
      </c>
      <c r="I17" s="16" t="s">
        <v>2074</v>
      </c>
      <c r="J17" s="16" t="s">
        <v>2114</v>
      </c>
    </row>
    <row r="18" ht="35.1" customHeight="1" spans="1:10">
      <c r="A18" s="22"/>
      <c r="B18" s="22"/>
      <c r="C18" s="20" t="s">
        <v>2082</v>
      </c>
      <c r="D18" s="20" t="s">
        <v>2083</v>
      </c>
      <c r="E18" s="16" t="s">
        <v>2115</v>
      </c>
      <c r="F18" s="16" t="s">
        <v>2071</v>
      </c>
      <c r="G18" s="16" t="s">
        <v>2079</v>
      </c>
      <c r="H18" s="16" t="s">
        <v>2080</v>
      </c>
      <c r="I18" s="16" t="s">
        <v>2108</v>
      </c>
      <c r="J18" s="16" t="s">
        <v>2116</v>
      </c>
    </row>
    <row r="19" ht="35.1" customHeight="1" spans="1:10">
      <c r="A19" s="19" t="s">
        <v>2117</v>
      </c>
      <c r="B19" s="19" t="s">
        <v>2118</v>
      </c>
      <c r="C19" s="20" t="s">
        <v>2068</v>
      </c>
      <c r="D19" s="20" t="s">
        <v>2069</v>
      </c>
      <c r="E19" s="16" t="s">
        <v>2119</v>
      </c>
      <c r="F19" s="16" t="s">
        <v>2071</v>
      </c>
      <c r="G19" s="16" t="s">
        <v>2120</v>
      </c>
      <c r="H19" s="16" t="s">
        <v>2121</v>
      </c>
      <c r="I19" s="16" t="s">
        <v>2074</v>
      </c>
      <c r="J19" s="16" t="s">
        <v>2122</v>
      </c>
    </row>
    <row r="20" ht="35.1" customHeight="1" spans="1:10">
      <c r="A20" s="21"/>
      <c r="B20" s="21"/>
      <c r="C20" s="20" t="s">
        <v>2068</v>
      </c>
      <c r="D20" s="20" t="s">
        <v>2069</v>
      </c>
      <c r="E20" s="16" t="s">
        <v>2123</v>
      </c>
      <c r="F20" s="16" t="s">
        <v>2099</v>
      </c>
      <c r="G20" s="16" t="s">
        <v>2124</v>
      </c>
      <c r="H20" s="16" t="s">
        <v>2125</v>
      </c>
      <c r="I20" s="16" t="s">
        <v>2074</v>
      </c>
      <c r="J20" s="16" t="s">
        <v>2126</v>
      </c>
    </row>
    <row r="21" ht="35.1" customHeight="1" spans="1:10">
      <c r="A21" s="21"/>
      <c r="B21" s="21"/>
      <c r="C21" s="20" t="s">
        <v>2068</v>
      </c>
      <c r="D21" s="20" t="s">
        <v>2097</v>
      </c>
      <c r="E21" s="16" t="s">
        <v>2098</v>
      </c>
      <c r="F21" s="16" t="s">
        <v>2099</v>
      </c>
      <c r="G21" s="16" t="s">
        <v>2100</v>
      </c>
      <c r="H21" s="16" t="s">
        <v>2080</v>
      </c>
      <c r="I21" s="16" t="s">
        <v>2074</v>
      </c>
      <c r="J21" s="16" t="s">
        <v>2127</v>
      </c>
    </row>
    <row r="22" ht="35.1" customHeight="1" spans="1:10">
      <c r="A22" s="21"/>
      <c r="B22" s="21"/>
      <c r="C22" s="20" t="s">
        <v>2068</v>
      </c>
      <c r="D22" s="20" t="s">
        <v>2102</v>
      </c>
      <c r="E22" s="16" t="s">
        <v>2103</v>
      </c>
      <c r="F22" s="16" t="s">
        <v>2099</v>
      </c>
      <c r="G22" s="16" t="s">
        <v>2100</v>
      </c>
      <c r="H22" s="16" t="s">
        <v>2080</v>
      </c>
      <c r="I22" s="16" t="s">
        <v>2074</v>
      </c>
      <c r="J22" s="16" t="s">
        <v>2128</v>
      </c>
    </row>
    <row r="23" ht="35.1" customHeight="1" spans="1:10">
      <c r="A23" s="21"/>
      <c r="B23" s="21"/>
      <c r="C23" s="20" t="s">
        <v>2068</v>
      </c>
      <c r="D23" s="20" t="s">
        <v>2129</v>
      </c>
      <c r="E23" s="16" t="s">
        <v>2130</v>
      </c>
      <c r="F23" s="16" t="s">
        <v>2099</v>
      </c>
      <c r="G23" s="16" t="s">
        <v>2131</v>
      </c>
      <c r="H23" s="16" t="s">
        <v>2132</v>
      </c>
      <c r="I23" s="16" t="s">
        <v>2074</v>
      </c>
      <c r="J23" s="16" t="s">
        <v>2133</v>
      </c>
    </row>
    <row r="24" ht="35.1" customHeight="1" spans="1:10">
      <c r="A24" s="21"/>
      <c r="B24" s="21"/>
      <c r="C24" s="20" t="s">
        <v>2076</v>
      </c>
      <c r="D24" s="20" t="s">
        <v>2077</v>
      </c>
      <c r="E24" s="16" t="s">
        <v>2134</v>
      </c>
      <c r="F24" s="16" t="s">
        <v>2071</v>
      </c>
      <c r="G24" s="16" t="s">
        <v>2106</v>
      </c>
      <c r="H24" s="16" t="s">
        <v>2107</v>
      </c>
      <c r="I24" s="16" t="s">
        <v>2108</v>
      </c>
      <c r="J24" s="16" t="s">
        <v>2135</v>
      </c>
    </row>
    <row r="25" ht="35.1" customHeight="1" spans="1:10">
      <c r="A25" s="21"/>
      <c r="B25" s="21"/>
      <c r="C25" s="20" t="s">
        <v>2076</v>
      </c>
      <c r="D25" s="20" t="s">
        <v>2110</v>
      </c>
      <c r="E25" s="16" t="s">
        <v>2136</v>
      </c>
      <c r="F25" s="16" t="s">
        <v>2071</v>
      </c>
      <c r="G25" s="16" t="s">
        <v>2120</v>
      </c>
      <c r="H25" s="16" t="s">
        <v>2121</v>
      </c>
      <c r="I25" s="16" t="s">
        <v>2074</v>
      </c>
      <c r="J25" s="16" t="s">
        <v>2137</v>
      </c>
    </row>
    <row r="26" ht="35.1" customHeight="1" spans="1:10">
      <c r="A26" s="21"/>
      <c r="B26" s="21"/>
      <c r="C26" s="20" t="s">
        <v>2076</v>
      </c>
      <c r="D26" s="20" t="s">
        <v>2110</v>
      </c>
      <c r="E26" s="16" t="s">
        <v>2113</v>
      </c>
      <c r="F26" s="16" t="s">
        <v>2071</v>
      </c>
      <c r="G26" s="16" t="s">
        <v>2138</v>
      </c>
      <c r="H26" s="16" t="s">
        <v>2080</v>
      </c>
      <c r="I26" s="16" t="s">
        <v>2074</v>
      </c>
      <c r="J26" s="16" t="s">
        <v>2139</v>
      </c>
    </row>
    <row r="27" ht="35.1" customHeight="1" spans="1:10">
      <c r="A27" s="22"/>
      <c r="B27" s="22"/>
      <c r="C27" s="20" t="s">
        <v>2082</v>
      </c>
      <c r="D27" s="20" t="s">
        <v>2083</v>
      </c>
      <c r="E27" s="16" t="s">
        <v>2115</v>
      </c>
      <c r="F27" s="16" t="s">
        <v>2071</v>
      </c>
      <c r="G27" s="16" t="s">
        <v>2079</v>
      </c>
      <c r="H27" s="16" t="s">
        <v>2080</v>
      </c>
      <c r="I27" s="16" t="s">
        <v>2074</v>
      </c>
      <c r="J27" s="16" t="s">
        <v>2140</v>
      </c>
    </row>
    <row r="28" ht="35.1" customHeight="1" spans="1:10">
      <c r="A28" s="19" t="s">
        <v>2141</v>
      </c>
      <c r="B28" s="19" t="s">
        <v>2142</v>
      </c>
      <c r="C28" s="20" t="s">
        <v>2068</v>
      </c>
      <c r="D28" s="20" t="s">
        <v>2069</v>
      </c>
      <c r="E28" s="16" t="s">
        <v>2087</v>
      </c>
      <c r="F28" s="16" t="s">
        <v>2071</v>
      </c>
      <c r="G28" s="16" t="s">
        <v>2088</v>
      </c>
      <c r="H28" s="16" t="s">
        <v>2080</v>
      </c>
      <c r="I28" s="16" t="s">
        <v>2074</v>
      </c>
      <c r="J28" s="16" t="s">
        <v>2143</v>
      </c>
    </row>
    <row r="29" ht="35.1" customHeight="1" spans="1:10">
      <c r="A29" s="21"/>
      <c r="B29" s="21"/>
      <c r="C29" s="20" t="s">
        <v>2068</v>
      </c>
      <c r="D29" s="20" t="s">
        <v>2069</v>
      </c>
      <c r="E29" s="16" t="s">
        <v>2144</v>
      </c>
      <c r="F29" s="16" t="s">
        <v>2099</v>
      </c>
      <c r="G29" s="16" t="s">
        <v>2145</v>
      </c>
      <c r="H29" s="16" t="s">
        <v>2146</v>
      </c>
      <c r="I29" s="16" t="s">
        <v>2074</v>
      </c>
      <c r="J29" s="16" t="s">
        <v>2147</v>
      </c>
    </row>
    <row r="30" ht="35.1" customHeight="1" spans="1:10">
      <c r="A30" s="21"/>
      <c r="B30" s="21"/>
      <c r="C30" s="20" t="s">
        <v>2068</v>
      </c>
      <c r="D30" s="20" t="s">
        <v>2069</v>
      </c>
      <c r="E30" s="16" t="s">
        <v>2148</v>
      </c>
      <c r="F30" s="16" t="s">
        <v>2099</v>
      </c>
      <c r="G30" s="16" t="s">
        <v>2149</v>
      </c>
      <c r="H30" s="16" t="s">
        <v>2146</v>
      </c>
      <c r="I30" s="16" t="s">
        <v>2074</v>
      </c>
      <c r="J30" s="16" t="s">
        <v>2150</v>
      </c>
    </row>
    <row r="31" ht="35.1" customHeight="1" spans="1:10">
      <c r="A31" s="21"/>
      <c r="B31" s="21"/>
      <c r="C31" s="20" t="s">
        <v>2068</v>
      </c>
      <c r="D31" s="20" t="s">
        <v>2097</v>
      </c>
      <c r="E31" s="16" t="s">
        <v>2098</v>
      </c>
      <c r="F31" s="16" t="s">
        <v>2099</v>
      </c>
      <c r="G31" s="16" t="s">
        <v>2100</v>
      </c>
      <c r="H31" s="16" t="s">
        <v>2080</v>
      </c>
      <c r="I31" s="16" t="s">
        <v>2074</v>
      </c>
      <c r="J31" s="16" t="s">
        <v>2151</v>
      </c>
    </row>
    <row r="32" ht="35.1" customHeight="1" spans="1:10">
      <c r="A32" s="21"/>
      <c r="B32" s="21"/>
      <c r="C32" s="20" t="s">
        <v>2068</v>
      </c>
      <c r="D32" s="20" t="s">
        <v>2102</v>
      </c>
      <c r="E32" s="16" t="s">
        <v>2103</v>
      </c>
      <c r="F32" s="16" t="s">
        <v>2099</v>
      </c>
      <c r="G32" s="16" t="s">
        <v>2100</v>
      </c>
      <c r="H32" s="16" t="s">
        <v>2080</v>
      </c>
      <c r="I32" s="16" t="s">
        <v>2108</v>
      </c>
      <c r="J32" s="16" t="s">
        <v>2152</v>
      </c>
    </row>
    <row r="33" ht="35.1" customHeight="1" spans="1:10">
      <c r="A33" s="21"/>
      <c r="B33" s="21"/>
      <c r="C33" s="20" t="s">
        <v>2076</v>
      </c>
      <c r="D33" s="20" t="s">
        <v>2077</v>
      </c>
      <c r="E33" s="16" t="s">
        <v>2105</v>
      </c>
      <c r="F33" s="16" t="s">
        <v>2099</v>
      </c>
      <c r="G33" s="16" t="s">
        <v>2106</v>
      </c>
      <c r="H33" s="16" t="s">
        <v>2107</v>
      </c>
      <c r="I33" s="16" t="s">
        <v>2108</v>
      </c>
      <c r="J33" s="16" t="s">
        <v>2153</v>
      </c>
    </row>
    <row r="34" ht="35.1" customHeight="1" spans="1:10">
      <c r="A34" s="21"/>
      <c r="B34" s="21"/>
      <c r="C34" s="20" t="s">
        <v>2076</v>
      </c>
      <c r="D34" s="20" t="s">
        <v>2110</v>
      </c>
      <c r="E34" s="16" t="s">
        <v>2111</v>
      </c>
      <c r="F34" s="16" t="s">
        <v>2099</v>
      </c>
      <c r="G34" s="16" t="s">
        <v>2100</v>
      </c>
      <c r="H34" s="16" t="s">
        <v>2080</v>
      </c>
      <c r="I34" s="16" t="s">
        <v>2074</v>
      </c>
      <c r="J34" s="16" t="s">
        <v>2154</v>
      </c>
    </row>
    <row r="35" ht="35.1" customHeight="1" spans="1:10">
      <c r="A35" s="21"/>
      <c r="B35" s="21"/>
      <c r="C35" s="20" t="s">
        <v>2076</v>
      </c>
      <c r="D35" s="20" t="s">
        <v>2110</v>
      </c>
      <c r="E35" s="16" t="s">
        <v>2113</v>
      </c>
      <c r="F35" s="16" t="s">
        <v>2071</v>
      </c>
      <c r="G35" s="16" t="s">
        <v>2138</v>
      </c>
      <c r="H35" s="16" t="s">
        <v>2080</v>
      </c>
      <c r="I35" s="16" t="s">
        <v>2074</v>
      </c>
      <c r="J35" s="16" t="s">
        <v>2155</v>
      </c>
    </row>
    <row r="36" ht="35.1" customHeight="1" spans="1:10">
      <c r="A36" s="22"/>
      <c r="B36" s="22"/>
      <c r="C36" s="20" t="s">
        <v>2082</v>
      </c>
      <c r="D36" s="20" t="s">
        <v>2083</v>
      </c>
      <c r="E36" s="16" t="s">
        <v>2115</v>
      </c>
      <c r="F36" s="16" t="s">
        <v>2071</v>
      </c>
      <c r="G36" s="16" t="s">
        <v>2079</v>
      </c>
      <c r="H36" s="16" t="s">
        <v>2080</v>
      </c>
      <c r="I36" s="16" t="s">
        <v>2074</v>
      </c>
      <c r="J36" s="16" t="s">
        <v>2116</v>
      </c>
    </row>
    <row r="37" s="11" customFormat="1" ht="42" customHeight="1" spans="1:10">
      <c r="A37" s="23" t="s">
        <v>2156</v>
      </c>
      <c r="B37" s="24"/>
      <c r="C37" s="24"/>
      <c r="D37" s="24"/>
      <c r="E37" s="24"/>
      <c r="F37" s="25"/>
      <c r="G37" s="24"/>
      <c r="H37" s="25"/>
      <c r="I37" s="25"/>
      <c r="J37" s="24"/>
    </row>
    <row r="38" ht="71.1" customHeight="1" spans="1:10">
      <c r="A38" s="19" t="s">
        <v>2157</v>
      </c>
      <c r="B38" s="19" t="s">
        <v>2158</v>
      </c>
      <c r="C38" s="20" t="s">
        <v>2068</v>
      </c>
      <c r="D38" s="20" t="s">
        <v>2129</v>
      </c>
      <c r="E38" s="16" t="s">
        <v>2130</v>
      </c>
      <c r="F38" s="16" t="s">
        <v>2159</v>
      </c>
      <c r="G38" s="16" t="s">
        <v>2160</v>
      </c>
      <c r="H38" s="16" t="s">
        <v>2161</v>
      </c>
      <c r="I38" s="16" t="s">
        <v>2074</v>
      </c>
      <c r="J38" s="16" t="s">
        <v>2162</v>
      </c>
    </row>
    <row r="39" ht="71.1" customHeight="1" spans="1:10">
      <c r="A39" s="21"/>
      <c r="B39" s="21"/>
      <c r="C39" s="20" t="s">
        <v>2076</v>
      </c>
      <c r="D39" s="20" t="s">
        <v>2077</v>
      </c>
      <c r="E39" s="16" t="s">
        <v>2163</v>
      </c>
      <c r="F39" s="16" t="s">
        <v>2071</v>
      </c>
      <c r="G39" s="16" t="s">
        <v>2079</v>
      </c>
      <c r="H39" s="16" t="s">
        <v>2080</v>
      </c>
      <c r="I39" s="16" t="s">
        <v>2074</v>
      </c>
      <c r="J39" s="16" t="s">
        <v>2162</v>
      </c>
    </row>
    <row r="40" ht="71.1" customHeight="1" spans="1:10">
      <c r="A40" s="22"/>
      <c r="B40" s="22"/>
      <c r="C40" s="20" t="s">
        <v>2082</v>
      </c>
      <c r="D40" s="20" t="s">
        <v>2083</v>
      </c>
      <c r="E40" s="16" t="s">
        <v>2164</v>
      </c>
      <c r="F40" s="16" t="s">
        <v>2071</v>
      </c>
      <c r="G40" s="16" t="s">
        <v>2079</v>
      </c>
      <c r="H40" s="16" t="s">
        <v>2080</v>
      </c>
      <c r="I40" s="16" t="s">
        <v>2074</v>
      </c>
      <c r="J40" s="16" t="s">
        <v>2162</v>
      </c>
    </row>
  </sheetData>
  <autoFilter xmlns:etc="http://www.wps.cn/officeDocument/2017/etCustomData" ref="A4:J40" etc:filterBottomFollowUsedRange="0">
    <extLst/>
  </autoFilter>
  <mergeCells count="11">
    <mergeCell ref="A1:J1"/>
    <mergeCell ref="A6:A8"/>
    <mergeCell ref="A10:A18"/>
    <mergeCell ref="A19:A27"/>
    <mergeCell ref="A28:A36"/>
    <mergeCell ref="A38:A40"/>
    <mergeCell ref="B6:B8"/>
    <mergeCell ref="B10:B18"/>
    <mergeCell ref="B19:B27"/>
    <mergeCell ref="B28:B36"/>
    <mergeCell ref="B38:B40"/>
  </mergeCells>
  <pageMargins left="0.751388888888889" right="0.751388888888889" top="1" bottom="1" header="0.507638888888889" footer="0.507638888888889"/>
  <pageSetup paperSize="9" scale="39" orientation="portrait"/>
  <headerFooter>
    <oddFooter>&amp;C&amp;16- &amp;P -</oddFooter>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3">
    <pageSetUpPr fitToPage="1"/>
  </sheetPr>
  <dimension ref="A1:B9"/>
  <sheetViews>
    <sheetView zoomScale="80" zoomScaleNormal="80" topLeftCell="A7" workbookViewId="0">
      <selection activeCell="B7" sqref="B7"/>
    </sheetView>
  </sheetViews>
  <sheetFormatPr defaultColWidth="9" defaultRowHeight="13.5" outlineLevelCol="1"/>
  <cols>
    <col min="1" max="1" width="33" style="1" customWidth="1"/>
    <col min="2" max="2" width="128.5" style="1" customWidth="1"/>
    <col min="3" max="16384" width="9" style="1"/>
  </cols>
  <sheetData>
    <row r="1" ht="42.95" customHeight="1" spans="1:2">
      <c r="A1" s="2" t="s">
        <v>2165</v>
      </c>
      <c r="B1" s="2"/>
    </row>
    <row r="2" ht="27.95" customHeight="1"/>
    <row r="3" ht="39.95" customHeight="1" spans="1:2">
      <c r="A3" s="3" t="s">
        <v>2166</v>
      </c>
      <c r="B3" s="4" t="s">
        <v>2167</v>
      </c>
    </row>
    <row r="4" ht="102" customHeight="1" spans="1:2">
      <c r="A4" s="5" t="s">
        <v>1259</v>
      </c>
      <c r="B4" s="6" t="s">
        <v>2168</v>
      </c>
    </row>
    <row r="5" ht="105.95" customHeight="1" spans="1:2">
      <c r="A5" s="5" t="s">
        <v>2169</v>
      </c>
      <c r="B5" s="7" t="s">
        <v>2170</v>
      </c>
    </row>
    <row r="6" ht="189.95" customHeight="1" spans="1:2">
      <c r="A6" s="5" t="s">
        <v>2171</v>
      </c>
      <c r="B6" s="7" t="s">
        <v>2172</v>
      </c>
    </row>
    <row r="7" ht="345" customHeight="1" spans="1:2">
      <c r="A7" s="5" t="s">
        <v>2173</v>
      </c>
      <c r="B7" s="7" t="s">
        <v>2174</v>
      </c>
    </row>
    <row r="8" ht="300" customHeight="1" spans="1:2">
      <c r="A8" s="8" t="s">
        <v>2175</v>
      </c>
      <c r="B8" s="7" t="s">
        <v>2176</v>
      </c>
    </row>
    <row r="9" ht="36.95" customHeight="1" spans="1:2">
      <c r="A9" s="9" t="s">
        <v>2177</v>
      </c>
      <c r="B9" s="9"/>
    </row>
  </sheetData>
  <mergeCells count="2">
    <mergeCell ref="A1:B1"/>
    <mergeCell ref="A9:B9"/>
  </mergeCells>
  <conditionalFormatting sqref="A6">
    <cfRule type="expression" dxfId="1" priority="1" stopIfTrue="1">
      <formula>"len($A:$A)=3"</formula>
    </cfRule>
  </conditionalFormatting>
  <conditionalFormatting sqref="A4:A5 A7">
    <cfRule type="expression" dxfId="1" priority="2" stopIfTrue="1">
      <formula>"len($A:$A)=3"</formula>
    </cfRule>
  </conditionalFormatting>
  <pageMargins left="0.751388888888889" right="0.751388888888889" top="1" bottom="1" header="0.507638888888889" footer="0.507638888888889"/>
  <pageSetup paperSize="9" scale="54" orientation="portrait"/>
  <headerFooter>
    <oddFooter>&amp;C&amp;16- &amp;P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codeName="Sheet4"/>
  <dimension ref="A1:I1326"/>
  <sheetViews>
    <sheetView showGridLines="0" showZeros="0" view="pageBreakPreview" zoomScale="70" zoomScaleNormal="100" workbookViewId="0">
      <pane ySplit="3" topLeftCell="A4" activePane="bottomLeft" state="frozen"/>
      <selection/>
      <selection pane="bottomLeft" activeCell="K7" sqref="K6:K7"/>
    </sheetView>
  </sheetViews>
  <sheetFormatPr defaultColWidth="9" defaultRowHeight="14.25"/>
  <cols>
    <col min="1" max="1" width="11.375" style="415" customWidth="1"/>
    <col min="2" max="2" width="34.875" style="415" customWidth="1"/>
    <col min="3" max="3" width="20.375" style="415" customWidth="1"/>
    <col min="4" max="4" width="19" style="415" customWidth="1"/>
    <col min="5" max="5" width="20" style="415" customWidth="1"/>
    <col min="6" max="6" width="20.5" style="416" customWidth="1"/>
    <col min="7" max="7" width="4" style="415" customWidth="1"/>
    <col min="8" max="8" width="9.375" style="415"/>
    <col min="9" max="16384" width="9" style="415"/>
  </cols>
  <sheetData>
    <row r="1" s="188" customFormat="1" ht="45" customHeight="1" spans="1:6">
      <c r="A1" s="417" t="s">
        <v>220</v>
      </c>
      <c r="B1" s="417"/>
      <c r="C1" s="417"/>
      <c r="D1" s="417"/>
      <c r="E1" s="417"/>
      <c r="F1" s="417"/>
    </row>
    <row r="2" s="188" customFormat="1" ht="32.1" customHeight="1" spans="1:6">
      <c r="A2" s="418"/>
      <c r="B2" s="419"/>
      <c r="C2" s="419"/>
      <c r="D2" s="420"/>
      <c r="E2" s="420"/>
      <c r="F2" s="420" t="s">
        <v>1</v>
      </c>
    </row>
    <row r="3" s="409" customFormat="1" ht="44.1" customHeight="1" spans="1:8">
      <c r="A3" s="124" t="s">
        <v>2</v>
      </c>
      <c r="B3" s="333" t="s">
        <v>3</v>
      </c>
      <c r="C3" s="124" t="s">
        <v>163</v>
      </c>
      <c r="D3" s="124" t="s">
        <v>5</v>
      </c>
      <c r="E3" s="124" t="s">
        <v>221</v>
      </c>
      <c r="F3" s="124" t="s">
        <v>222</v>
      </c>
      <c r="G3" s="253" t="s">
        <v>7</v>
      </c>
      <c r="H3" s="409" t="s">
        <v>223</v>
      </c>
    </row>
    <row r="4" ht="33" customHeight="1" spans="1:8">
      <c r="A4" s="421">
        <v>201</v>
      </c>
      <c r="B4" s="422" t="s">
        <v>121</v>
      </c>
      <c r="C4" s="423">
        <f>SUM(C5,C17,C26,C37,C48,C59,C70,C78,C87,C100,C109,C120,C132,C139,C147,C153,C160,C167,C174,C181,C188,C196,C202,C208,C215,C230,C237,C243,C246)</f>
        <v>158098</v>
      </c>
      <c r="D4" s="423">
        <f>SUM(D5,D17,D26,D37,D48,D59,D70,D78,D87,D100,D109,D120,D132,D139,D147,D153,D160,D167,D174,D181,D188,D196,D202,D208,D215,D230,D237,D243,D246)</f>
        <v>110010</v>
      </c>
      <c r="E4" s="424">
        <f t="shared" ref="E4:E67" si="0">D4-C4</f>
        <v>-48088</v>
      </c>
      <c r="F4" s="281">
        <f t="shared" ref="F4:F7" si="1">(E4-D4)/D4</f>
        <v>-1.437</v>
      </c>
      <c r="G4" s="110" t="str">
        <f t="shared" ref="G4:G67" si="2">IF(LEN(A4)=3,"是",IF(B4&lt;&gt;"",IF(SUM(C4:D4)&lt;&gt;0,"是","否"),"是"))</f>
        <v>是</v>
      </c>
      <c r="H4" s="415" t="str">
        <f t="shared" ref="H4:H67" si="3">IF(LEN(A4)=3,"类",IF(LEN(A4)=5,"款","项"))</f>
        <v>类</v>
      </c>
    </row>
    <row r="5" ht="33" customHeight="1" spans="1:8">
      <c r="A5" s="421">
        <v>20101</v>
      </c>
      <c r="B5" s="301" t="s">
        <v>224</v>
      </c>
      <c r="C5" s="423">
        <f>SUM(C6:C16)</f>
        <v>2248</v>
      </c>
      <c r="D5" s="423">
        <f>SUM(D6:D16)</f>
        <v>1827</v>
      </c>
      <c r="E5" s="424">
        <f t="shared" si="0"/>
        <v>-421</v>
      </c>
      <c r="F5" s="281">
        <f t="shared" si="1"/>
        <v>-1.23</v>
      </c>
      <c r="G5" s="110" t="str">
        <f t="shared" si="2"/>
        <v>是</v>
      </c>
      <c r="H5" s="415" t="str">
        <f t="shared" si="3"/>
        <v>款</v>
      </c>
    </row>
    <row r="6" ht="33" customHeight="1" spans="1:8">
      <c r="A6" s="425">
        <v>2010101</v>
      </c>
      <c r="B6" s="426" t="s">
        <v>225</v>
      </c>
      <c r="C6" s="197">
        <v>597</v>
      </c>
      <c r="D6" s="197">
        <v>486</v>
      </c>
      <c r="E6" s="424">
        <f t="shared" si="0"/>
        <v>-111</v>
      </c>
      <c r="F6" s="287">
        <f t="shared" si="1"/>
        <v>-1.228</v>
      </c>
      <c r="G6" s="110" t="str">
        <f t="shared" si="2"/>
        <v>是</v>
      </c>
      <c r="H6" s="415" t="str">
        <f t="shared" si="3"/>
        <v>项</v>
      </c>
    </row>
    <row r="7" ht="33" customHeight="1" spans="1:8">
      <c r="A7" s="427">
        <v>2010102</v>
      </c>
      <c r="B7" s="428" t="s">
        <v>226</v>
      </c>
      <c r="C7" s="286">
        <v>56</v>
      </c>
      <c r="D7" s="286">
        <v>48</v>
      </c>
      <c r="E7" s="288">
        <f t="shared" si="0"/>
        <v>-8</v>
      </c>
      <c r="F7" s="287">
        <f t="shared" si="1"/>
        <v>-1.167</v>
      </c>
      <c r="G7" s="110" t="str">
        <f t="shared" si="2"/>
        <v>是</v>
      </c>
      <c r="H7" s="415" t="str">
        <f t="shared" si="3"/>
        <v>项</v>
      </c>
    </row>
    <row r="8" ht="33" hidden="1" customHeight="1" spans="1:8">
      <c r="A8" s="425">
        <v>2010103</v>
      </c>
      <c r="B8" s="426" t="s">
        <v>227</v>
      </c>
      <c r="C8" s="197">
        <v>0</v>
      </c>
      <c r="D8" s="197"/>
      <c r="E8" s="424">
        <f t="shared" si="0"/>
        <v>0</v>
      </c>
      <c r="F8" s="287"/>
      <c r="G8" s="110" t="str">
        <f t="shared" si="2"/>
        <v>否</v>
      </c>
      <c r="H8" s="415" t="str">
        <f t="shared" si="3"/>
        <v>项</v>
      </c>
    </row>
    <row r="9" ht="33" customHeight="1" spans="1:8">
      <c r="A9" s="427">
        <v>2010104</v>
      </c>
      <c r="B9" s="428" t="s">
        <v>228</v>
      </c>
      <c r="C9" s="286">
        <v>114</v>
      </c>
      <c r="D9" s="286">
        <v>84</v>
      </c>
      <c r="E9" s="288">
        <f t="shared" si="0"/>
        <v>-30</v>
      </c>
      <c r="F9" s="287">
        <f t="shared" ref="F9:F13" si="4">(E9-D9)/D9</f>
        <v>-1.357</v>
      </c>
      <c r="G9" s="110" t="str">
        <f t="shared" si="2"/>
        <v>是</v>
      </c>
      <c r="H9" s="415" t="str">
        <f t="shared" si="3"/>
        <v>项</v>
      </c>
    </row>
    <row r="10" ht="33" customHeight="1" spans="1:8">
      <c r="A10" s="425">
        <v>2010105</v>
      </c>
      <c r="B10" s="426" t="s">
        <v>229</v>
      </c>
      <c r="C10" s="197">
        <v>0</v>
      </c>
      <c r="D10" s="197">
        <v>4</v>
      </c>
      <c r="E10" s="424">
        <f t="shared" si="0"/>
        <v>4</v>
      </c>
      <c r="F10" s="287">
        <f t="shared" si="4"/>
        <v>0</v>
      </c>
      <c r="G10" s="110" t="str">
        <f t="shared" si="2"/>
        <v>是</v>
      </c>
      <c r="H10" s="415" t="str">
        <f t="shared" si="3"/>
        <v>项</v>
      </c>
    </row>
    <row r="11" ht="33" hidden="1" customHeight="1" spans="1:8">
      <c r="A11" s="425">
        <v>2010106</v>
      </c>
      <c r="B11" s="426" t="s">
        <v>230</v>
      </c>
      <c r="C11" s="197">
        <v>0</v>
      </c>
      <c r="D11" s="197"/>
      <c r="E11" s="424">
        <f t="shared" si="0"/>
        <v>0</v>
      </c>
      <c r="F11" s="287"/>
      <c r="G11" s="110" t="str">
        <f t="shared" si="2"/>
        <v>否</v>
      </c>
      <c r="H11" s="415" t="str">
        <f t="shared" si="3"/>
        <v>项</v>
      </c>
    </row>
    <row r="12" ht="33" customHeight="1" spans="1:8">
      <c r="A12" s="427">
        <v>2010107</v>
      </c>
      <c r="B12" s="428" t="s">
        <v>231</v>
      </c>
      <c r="C12" s="286">
        <v>70</v>
      </c>
      <c r="D12" s="286">
        <v>44</v>
      </c>
      <c r="E12" s="288">
        <f t="shared" si="0"/>
        <v>-26</v>
      </c>
      <c r="F12" s="287">
        <f t="shared" si="4"/>
        <v>-1.591</v>
      </c>
      <c r="G12" s="110" t="str">
        <f t="shared" si="2"/>
        <v>是</v>
      </c>
      <c r="H12" s="415" t="str">
        <f t="shared" si="3"/>
        <v>项</v>
      </c>
    </row>
    <row r="13" ht="33" customHeight="1" spans="1:8">
      <c r="A13" s="425">
        <v>2010108</v>
      </c>
      <c r="B13" s="426" t="s">
        <v>232</v>
      </c>
      <c r="C13" s="197">
        <v>1139</v>
      </c>
      <c r="D13" s="197">
        <v>924</v>
      </c>
      <c r="E13" s="424">
        <f t="shared" si="0"/>
        <v>-215</v>
      </c>
      <c r="F13" s="287">
        <f t="shared" si="4"/>
        <v>-1.233</v>
      </c>
      <c r="G13" s="110" t="str">
        <f t="shared" si="2"/>
        <v>是</v>
      </c>
      <c r="H13" s="415" t="str">
        <f t="shared" si="3"/>
        <v>项</v>
      </c>
    </row>
    <row r="14" ht="33" hidden="1" customHeight="1" spans="1:8">
      <c r="A14" s="425">
        <v>2010109</v>
      </c>
      <c r="B14" s="426" t="s">
        <v>233</v>
      </c>
      <c r="C14" s="197">
        <v>0</v>
      </c>
      <c r="D14" s="197"/>
      <c r="E14" s="424">
        <f t="shared" si="0"/>
        <v>0</v>
      </c>
      <c r="F14" s="287"/>
      <c r="G14" s="110" t="str">
        <f t="shared" si="2"/>
        <v>否</v>
      </c>
      <c r="H14" s="415" t="str">
        <f t="shared" si="3"/>
        <v>项</v>
      </c>
    </row>
    <row r="15" ht="33" hidden="1" customHeight="1" spans="1:8">
      <c r="A15" s="425">
        <v>2010150</v>
      </c>
      <c r="B15" s="426" t="s">
        <v>234</v>
      </c>
      <c r="C15" s="197">
        <v>0</v>
      </c>
      <c r="D15" s="197"/>
      <c r="E15" s="424">
        <f t="shared" si="0"/>
        <v>0</v>
      </c>
      <c r="F15" s="287"/>
      <c r="G15" s="110" t="str">
        <f t="shared" si="2"/>
        <v>否</v>
      </c>
      <c r="H15" s="415" t="str">
        <f t="shared" si="3"/>
        <v>项</v>
      </c>
    </row>
    <row r="16" ht="33" customHeight="1" spans="1:8">
      <c r="A16" s="425">
        <v>2010199</v>
      </c>
      <c r="B16" s="426" t="s">
        <v>235</v>
      </c>
      <c r="C16" s="197">
        <v>272</v>
      </c>
      <c r="D16" s="197">
        <v>237</v>
      </c>
      <c r="E16" s="424">
        <f t="shared" si="0"/>
        <v>-35</v>
      </c>
      <c r="F16" s="287">
        <f t="shared" ref="F16:F19" si="5">(E16-D16)/D16</f>
        <v>-1.148</v>
      </c>
      <c r="G16" s="110" t="str">
        <f t="shared" si="2"/>
        <v>是</v>
      </c>
      <c r="H16" s="415" t="str">
        <f t="shared" si="3"/>
        <v>项</v>
      </c>
    </row>
    <row r="17" ht="33" customHeight="1" spans="1:8">
      <c r="A17" s="421">
        <v>20102</v>
      </c>
      <c r="B17" s="301" t="s">
        <v>236</v>
      </c>
      <c r="C17" s="423">
        <f>SUM(C18:C25)</f>
        <v>1032</v>
      </c>
      <c r="D17" s="423">
        <f>((SUM(D18:D25))+0)+0</f>
        <v>813</v>
      </c>
      <c r="E17" s="424">
        <f t="shared" si="0"/>
        <v>-219</v>
      </c>
      <c r="F17" s="281">
        <f t="shared" si="5"/>
        <v>-1.269</v>
      </c>
      <c r="G17" s="110" t="str">
        <f t="shared" si="2"/>
        <v>是</v>
      </c>
      <c r="H17" s="415" t="str">
        <f t="shared" si="3"/>
        <v>款</v>
      </c>
    </row>
    <row r="18" ht="33" customHeight="1" spans="1:8">
      <c r="A18" s="425">
        <v>2010201</v>
      </c>
      <c r="B18" s="426" t="s">
        <v>225</v>
      </c>
      <c r="C18" s="197">
        <v>579</v>
      </c>
      <c r="D18" s="197">
        <v>447</v>
      </c>
      <c r="E18" s="424">
        <f t="shared" si="0"/>
        <v>-132</v>
      </c>
      <c r="F18" s="287">
        <f t="shared" si="5"/>
        <v>-1.295</v>
      </c>
      <c r="G18" s="110" t="str">
        <f t="shared" si="2"/>
        <v>是</v>
      </c>
      <c r="H18" s="415" t="str">
        <f t="shared" si="3"/>
        <v>项</v>
      </c>
    </row>
    <row r="19" ht="33" customHeight="1" spans="1:8">
      <c r="A19" s="425">
        <v>2010202</v>
      </c>
      <c r="B19" s="426" t="s">
        <v>226</v>
      </c>
      <c r="C19" s="197">
        <v>256</v>
      </c>
      <c r="D19" s="197">
        <v>206</v>
      </c>
      <c r="E19" s="424">
        <f t="shared" si="0"/>
        <v>-50</v>
      </c>
      <c r="F19" s="287">
        <f t="shared" si="5"/>
        <v>-1.243</v>
      </c>
      <c r="G19" s="110" t="str">
        <f t="shared" si="2"/>
        <v>是</v>
      </c>
      <c r="H19" s="415" t="str">
        <f t="shared" si="3"/>
        <v>项</v>
      </c>
    </row>
    <row r="20" ht="33" hidden="1" customHeight="1" spans="1:8">
      <c r="A20" s="425">
        <v>2010203</v>
      </c>
      <c r="B20" s="426" t="s">
        <v>227</v>
      </c>
      <c r="C20" s="197">
        <v>0</v>
      </c>
      <c r="D20" s="197"/>
      <c r="E20" s="424">
        <f t="shared" si="0"/>
        <v>0</v>
      </c>
      <c r="F20" s="287"/>
      <c r="G20" s="110" t="str">
        <f t="shared" si="2"/>
        <v>否</v>
      </c>
      <c r="H20" s="415" t="str">
        <f t="shared" si="3"/>
        <v>项</v>
      </c>
    </row>
    <row r="21" ht="33" customHeight="1" spans="1:8">
      <c r="A21" s="425">
        <v>2010204</v>
      </c>
      <c r="B21" s="426" t="s">
        <v>237</v>
      </c>
      <c r="C21" s="197">
        <v>50</v>
      </c>
      <c r="D21" s="197">
        <v>50</v>
      </c>
      <c r="E21" s="424">
        <f t="shared" si="0"/>
        <v>0</v>
      </c>
      <c r="F21" s="287">
        <f t="shared" ref="F21:F28" si="6">(E21-D21)/D21</f>
        <v>-1</v>
      </c>
      <c r="G21" s="110" t="str">
        <f t="shared" si="2"/>
        <v>是</v>
      </c>
      <c r="H21" s="415" t="str">
        <f t="shared" si="3"/>
        <v>项</v>
      </c>
    </row>
    <row r="22" ht="33" customHeight="1" spans="1:8">
      <c r="A22" s="425">
        <v>2010205</v>
      </c>
      <c r="B22" s="426" t="s">
        <v>238</v>
      </c>
      <c r="C22" s="197">
        <v>46</v>
      </c>
      <c r="D22" s="197">
        <v>39</v>
      </c>
      <c r="E22" s="424">
        <f t="shared" si="0"/>
        <v>-7</v>
      </c>
      <c r="F22" s="287">
        <f t="shared" si="6"/>
        <v>-1.179</v>
      </c>
      <c r="G22" s="110" t="str">
        <f t="shared" si="2"/>
        <v>是</v>
      </c>
      <c r="H22" s="415" t="str">
        <f t="shared" si="3"/>
        <v>项</v>
      </c>
    </row>
    <row r="23" ht="33" hidden="1" customHeight="1" spans="1:8">
      <c r="A23" s="425">
        <v>2010206</v>
      </c>
      <c r="B23" s="426" t="s">
        <v>239</v>
      </c>
      <c r="C23" s="197">
        <v>0</v>
      </c>
      <c r="D23" s="197"/>
      <c r="E23" s="424">
        <f t="shared" si="0"/>
        <v>0</v>
      </c>
      <c r="F23" s="287"/>
      <c r="G23" s="110" t="str">
        <f t="shared" si="2"/>
        <v>否</v>
      </c>
      <c r="H23" s="415" t="str">
        <f t="shared" si="3"/>
        <v>项</v>
      </c>
    </row>
    <row r="24" ht="33" hidden="1" customHeight="1" spans="1:8">
      <c r="A24" s="425">
        <v>2010250</v>
      </c>
      <c r="B24" s="426" t="s">
        <v>234</v>
      </c>
      <c r="C24" s="197">
        <v>0</v>
      </c>
      <c r="D24" s="197"/>
      <c r="E24" s="424">
        <f t="shared" si="0"/>
        <v>0</v>
      </c>
      <c r="F24" s="287"/>
      <c r="G24" s="110" t="str">
        <f t="shared" si="2"/>
        <v>否</v>
      </c>
      <c r="H24" s="415" t="str">
        <f t="shared" si="3"/>
        <v>项</v>
      </c>
    </row>
    <row r="25" ht="33" customHeight="1" spans="1:8">
      <c r="A25" s="425">
        <v>2010299</v>
      </c>
      <c r="B25" s="426" t="s">
        <v>240</v>
      </c>
      <c r="C25" s="197">
        <v>101</v>
      </c>
      <c r="D25" s="197">
        <v>71</v>
      </c>
      <c r="E25" s="424">
        <f t="shared" si="0"/>
        <v>-30</v>
      </c>
      <c r="F25" s="287">
        <f t="shared" si="6"/>
        <v>-1.423</v>
      </c>
      <c r="G25" s="110" t="str">
        <f t="shared" si="2"/>
        <v>是</v>
      </c>
      <c r="H25" s="415" t="str">
        <f t="shared" si="3"/>
        <v>项</v>
      </c>
    </row>
    <row r="26" ht="33" customHeight="1" spans="1:8">
      <c r="A26" s="421">
        <v>20103</v>
      </c>
      <c r="B26" s="301" t="s">
        <v>241</v>
      </c>
      <c r="C26" s="423">
        <f>SUM(C27:C36)</f>
        <v>50769</v>
      </c>
      <c r="D26" s="423">
        <f>((SUM(D27:D36))+0)+0</f>
        <v>39093</v>
      </c>
      <c r="E26" s="424">
        <f t="shared" si="0"/>
        <v>-11676</v>
      </c>
      <c r="F26" s="281">
        <f t="shared" si="6"/>
        <v>-1.299</v>
      </c>
      <c r="G26" s="110" t="str">
        <f t="shared" si="2"/>
        <v>是</v>
      </c>
      <c r="H26" s="415" t="str">
        <f t="shared" si="3"/>
        <v>款</v>
      </c>
    </row>
    <row r="27" s="410" customFormat="1" ht="33" customHeight="1" spans="1:9">
      <c r="A27" s="425">
        <v>2010301</v>
      </c>
      <c r="B27" s="426" t="s">
        <v>225</v>
      </c>
      <c r="C27" s="197">
        <v>47363</v>
      </c>
      <c r="D27" s="197">
        <v>34006</v>
      </c>
      <c r="E27" s="424">
        <f t="shared" si="0"/>
        <v>-13357</v>
      </c>
      <c r="F27" s="287">
        <f t="shared" si="6"/>
        <v>-1.393</v>
      </c>
      <c r="G27" s="110" t="str">
        <f t="shared" si="2"/>
        <v>是</v>
      </c>
      <c r="H27" s="415" t="str">
        <f t="shared" si="3"/>
        <v>项</v>
      </c>
      <c r="I27" s="415"/>
    </row>
    <row r="28" ht="33" customHeight="1" spans="1:8">
      <c r="A28" s="427">
        <v>2010302</v>
      </c>
      <c r="B28" s="428" t="s">
        <v>226</v>
      </c>
      <c r="C28" s="286">
        <v>2070</v>
      </c>
      <c r="D28" s="286">
        <v>591</v>
      </c>
      <c r="E28" s="288">
        <f t="shared" si="0"/>
        <v>-1479</v>
      </c>
      <c r="F28" s="287">
        <f t="shared" si="6"/>
        <v>-3.503</v>
      </c>
      <c r="G28" s="110" t="str">
        <f t="shared" si="2"/>
        <v>是</v>
      </c>
      <c r="H28" s="415" t="str">
        <f t="shared" si="3"/>
        <v>项</v>
      </c>
    </row>
    <row r="29" ht="33" hidden="1" customHeight="1" spans="1:8">
      <c r="A29" s="425">
        <v>2010303</v>
      </c>
      <c r="B29" s="426" t="s">
        <v>227</v>
      </c>
      <c r="C29" s="197">
        <v>0</v>
      </c>
      <c r="D29" s="197"/>
      <c r="E29" s="424">
        <f t="shared" si="0"/>
        <v>0</v>
      </c>
      <c r="F29" s="287"/>
      <c r="G29" s="110" t="str">
        <f t="shared" si="2"/>
        <v>否</v>
      </c>
      <c r="H29" s="415" t="str">
        <f t="shared" si="3"/>
        <v>项</v>
      </c>
    </row>
    <row r="30" ht="33" hidden="1" customHeight="1" spans="1:8">
      <c r="A30" s="427">
        <v>2010304</v>
      </c>
      <c r="B30" s="428" t="s">
        <v>242</v>
      </c>
      <c r="C30" s="286">
        <v>0</v>
      </c>
      <c r="D30" s="286"/>
      <c r="E30" s="288">
        <f t="shared" si="0"/>
        <v>0</v>
      </c>
      <c r="F30" s="287"/>
      <c r="G30" s="110" t="str">
        <f t="shared" si="2"/>
        <v>否</v>
      </c>
      <c r="H30" s="415" t="str">
        <f t="shared" si="3"/>
        <v>项</v>
      </c>
    </row>
    <row r="31" ht="33" hidden="1" customHeight="1" spans="1:8">
      <c r="A31" s="425">
        <v>2010305</v>
      </c>
      <c r="B31" s="426" t="s">
        <v>243</v>
      </c>
      <c r="C31" s="197">
        <v>0</v>
      </c>
      <c r="D31" s="197"/>
      <c r="E31" s="424">
        <f t="shared" si="0"/>
        <v>0</v>
      </c>
      <c r="F31" s="287"/>
      <c r="G31" s="110" t="str">
        <f t="shared" si="2"/>
        <v>否</v>
      </c>
      <c r="H31" s="415" t="str">
        <f t="shared" si="3"/>
        <v>项</v>
      </c>
    </row>
    <row r="32" ht="33" hidden="1" customHeight="1" spans="1:8">
      <c r="A32" s="427">
        <v>2010306</v>
      </c>
      <c r="B32" s="428" t="s">
        <v>244</v>
      </c>
      <c r="C32" s="286">
        <v>0</v>
      </c>
      <c r="D32" s="286"/>
      <c r="E32" s="288">
        <f t="shared" si="0"/>
        <v>0</v>
      </c>
      <c r="F32" s="287"/>
      <c r="G32" s="110" t="str">
        <f t="shared" si="2"/>
        <v>否</v>
      </c>
      <c r="H32" s="415" t="str">
        <f t="shared" si="3"/>
        <v>项</v>
      </c>
    </row>
    <row r="33" ht="33" hidden="1" customHeight="1" spans="1:8">
      <c r="A33" s="429">
        <v>2010308</v>
      </c>
      <c r="B33" s="430" t="s">
        <v>245</v>
      </c>
      <c r="C33" s="197">
        <v>0</v>
      </c>
      <c r="D33" s="197"/>
      <c r="E33" s="424">
        <f t="shared" si="0"/>
        <v>0</v>
      </c>
      <c r="F33" s="287"/>
      <c r="G33" s="110" t="str">
        <f t="shared" si="2"/>
        <v>否</v>
      </c>
      <c r="H33" s="415" t="str">
        <f t="shared" si="3"/>
        <v>项</v>
      </c>
    </row>
    <row r="34" ht="33" hidden="1" customHeight="1" spans="1:8">
      <c r="A34" s="425">
        <v>2010309</v>
      </c>
      <c r="B34" s="426" t="s">
        <v>246</v>
      </c>
      <c r="C34" s="197">
        <v>0</v>
      </c>
      <c r="D34" s="197"/>
      <c r="E34" s="424">
        <f t="shared" si="0"/>
        <v>0</v>
      </c>
      <c r="F34" s="287"/>
      <c r="G34" s="110" t="str">
        <f t="shared" si="2"/>
        <v>否</v>
      </c>
      <c r="H34" s="415" t="str">
        <f t="shared" si="3"/>
        <v>项</v>
      </c>
    </row>
    <row r="35" ht="33" customHeight="1" spans="1:8">
      <c r="A35" s="425">
        <v>2010350</v>
      </c>
      <c r="B35" s="426" t="s">
        <v>234</v>
      </c>
      <c r="C35" s="197">
        <v>1307</v>
      </c>
      <c r="D35" s="197">
        <v>4488</v>
      </c>
      <c r="E35" s="424">
        <f t="shared" si="0"/>
        <v>3181</v>
      </c>
      <c r="F35" s="287">
        <f t="shared" ref="F35:F38" si="7">(E35-D35)/D35</f>
        <v>-0.291</v>
      </c>
      <c r="G35" s="110" t="str">
        <f t="shared" si="2"/>
        <v>是</v>
      </c>
      <c r="H35" s="415" t="str">
        <f t="shared" si="3"/>
        <v>项</v>
      </c>
    </row>
    <row r="36" ht="33" customHeight="1" spans="1:8">
      <c r="A36" s="431">
        <v>2010399</v>
      </c>
      <c r="B36" s="426" t="s">
        <v>247</v>
      </c>
      <c r="C36" s="197">
        <v>29</v>
      </c>
      <c r="D36" s="197">
        <v>8</v>
      </c>
      <c r="E36" s="424">
        <f t="shared" si="0"/>
        <v>-21</v>
      </c>
      <c r="F36" s="287">
        <f t="shared" si="7"/>
        <v>-3.625</v>
      </c>
      <c r="G36" s="110" t="str">
        <f t="shared" si="2"/>
        <v>是</v>
      </c>
      <c r="H36" s="415" t="str">
        <f t="shared" si="3"/>
        <v>项</v>
      </c>
    </row>
    <row r="37" ht="33" customHeight="1" spans="1:8">
      <c r="A37" s="421">
        <v>20104</v>
      </c>
      <c r="B37" s="301" t="s">
        <v>248</v>
      </c>
      <c r="C37" s="423">
        <f>SUM(C38:C47)</f>
        <v>14050</v>
      </c>
      <c r="D37" s="423">
        <f>((SUM(D38:D47))+0)+0</f>
        <v>9296</v>
      </c>
      <c r="E37" s="424">
        <f t="shared" si="0"/>
        <v>-4754</v>
      </c>
      <c r="F37" s="281">
        <f t="shared" si="7"/>
        <v>-1.511</v>
      </c>
      <c r="G37" s="110" t="str">
        <f t="shared" si="2"/>
        <v>是</v>
      </c>
      <c r="H37" s="415" t="str">
        <f t="shared" si="3"/>
        <v>款</v>
      </c>
    </row>
    <row r="38" ht="33" customHeight="1" spans="1:8">
      <c r="A38" s="425">
        <v>2010401</v>
      </c>
      <c r="B38" s="426" t="s">
        <v>225</v>
      </c>
      <c r="C38" s="197">
        <v>1805</v>
      </c>
      <c r="D38" s="197">
        <v>552</v>
      </c>
      <c r="E38" s="424">
        <f t="shared" si="0"/>
        <v>-1253</v>
      </c>
      <c r="F38" s="287">
        <f t="shared" si="7"/>
        <v>-3.27</v>
      </c>
      <c r="G38" s="110" t="str">
        <f t="shared" si="2"/>
        <v>是</v>
      </c>
      <c r="H38" s="415" t="str">
        <f t="shared" si="3"/>
        <v>项</v>
      </c>
    </row>
    <row r="39" ht="33" hidden="1" customHeight="1" spans="1:8">
      <c r="A39" s="425">
        <v>2010402</v>
      </c>
      <c r="B39" s="426" t="s">
        <v>226</v>
      </c>
      <c r="C39" s="197">
        <v>0</v>
      </c>
      <c r="D39" s="197"/>
      <c r="E39" s="424">
        <f t="shared" si="0"/>
        <v>0</v>
      </c>
      <c r="F39" s="287"/>
      <c r="G39" s="110" t="str">
        <f t="shared" si="2"/>
        <v>否</v>
      </c>
      <c r="H39" s="415" t="str">
        <f t="shared" si="3"/>
        <v>项</v>
      </c>
    </row>
    <row r="40" ht="33" hidden="1" customHeight="1" spans="1:8">
      <c r="A40" s="425">
        <v>2010403</v>
      </c>
      <c r="B40" s="426" t="s">
        <v>227</v>
      </c>
      <c r="C40" s="197">
        <v>0</v>
      </c>
      <c r="D40" s="197"/>
      <c r="E40" s="424">
        <f t="shared" si="0"/>
        <v>0</v>
      </c>
      <c r="F40" s="287"/>
      <c r="G40" s="110" t="str">
        <f t="shared" si="2"/>
        <v>否</v>
      </c>
      <c r="H40" s="415" t="str">
        <f t="shared" si="3"/>
        <v>项</v>
      </c>
    </row>
    <row r="41" ht="33" hidden="1" customHeight="1" spans="1:8">
      <c r="A41" s="425">
        <v>2010404</v>
      </c>
      <c r="B41" s="426" t="s">
        <v>249</v>
      </c>
      <c r="C41" s="197">
        <v>0</v>
      </c>
      <c r="D41" s="197"/>
      <c r="E41" s="424">
        <f t="shared" si="0"/>
        <v>0</v>
      </c>
      <c r="F41" s="287"/>
      <c r="G41" s="110" t="str">
        <f t="shared" si="2"/>
        <v>否</v>
      </c>
      <c r="H41" s="415" t="str">
        <f t="shared" si="3"/>
        <v>项</v>
      </c>
    </row>
    <row r="42" ht="33" hidden="1" customHeight="1" spans="1:8">
      <c r="A42" s="425">
        <v>2010405</v>
      </c>
      <c r="B42" s="426" t="s">
        <v>250</v>
      </c>
      <c r="C42" s="197">
        <v>0</v>
      </c>
      <c r="D42" s="197"/>
      <c r="E42" s="424">
        <f t="shared" si="0"/>
        <v>0</v>
      </c>
      <c r="F42" s="287"/>
      <c r="G42" s="110" t="str">
        <f t="shared" si="2"/>
        <v>否</v>
      </c>
      <c r="H42" s="415" t="str">
        <f t="shared" si="3"/>
        <v>项</v>
      </c>
    </row>
    <row r="43" ht="33" hidden="1" customHeight="1" spans="1:8">
      <c r="A43" s="425">
        <v>2010406</v>
      </c>
      <c r="B43" s="426" t="s">
        <v>251</v>
      </c>
      <c r="C43" s="197">
        <v>0</v>
      </c>
      <c r="D43" s="197"/>
      <c r="E43" s="424">
        <f t="shared" si="0"/>
        <v>0</v>
      </c>
      <c r="F43" s="287"/>
      <c r="G43" s="110" t="str">
        <f t="shared" si="2"/>
        <v>否</v>
      </c>
      <c r="H43" s="415" t="str">
        <f t="shared" si="3"/>
        <v>项</v>
      </c>
    </row>
    <row r="44" ht="33" hidden="1" customHeight="1" spans="1:8">
      <c r="A44" s="425">
        <v>2010407</v>
      </c>
      <c r="B44" s="426" t="s">
        <v>252</v>
      </c>
      <c r="C44" s="197">
        <v>0</v>
      </c>
      <c r="D44" s="197"/>
      <c r="E44" s="424">
        <f t="shared" si="0"/>
        <v>0</v>
      </c>
      <c r="F44" s="287"/>
      <c r="G44" s="110" t="str">
        <f t="shared" si="2"/>
        <v>否</v>
      </c>
      <c r="H44" s="415" t="str">
        <f t="shared" si="3"/>
        <v>项</v>
      </c>
    </row>
    <row r="45" ht="33" hidden="1" customHeight="1" spans="1:8">
      <c r="A45" s="427">
        <v>2010408</v>
      </c>
      <c r="B45" s="428" t="s">
        <v>253</v>
      </c>
      <c r="C45" s="286">
        <v>0</v>
      </c>
      <c r="D45" s="286"/>
      <c r="E45" s="288">
        <f t="shared" si="0"/>
        <v>0</v>
      </c>
      <c r="F45" s="287"/>
      <c r="G45" s="110" t="str">
        <f t="shared" si="2"/>
        <v>否</v>
      </c>
      <c r="H45" s="415" t="str">
        <f t="shared" si="3"/>
        <v>项</v>
      </c>
    </row>
    <row r="46" ht="33" hidden="1" customHeight="1" spans="1:8">
      <c r="A46" s="425">
        <v>2010450</v>
      </c>
      <c r="B46" s="426" t="s">
        <v>234</v>
      </c>
      <c r="C46" s="197">
        <v>0</v>
      </c>
      <c r="D46" s="197"/>
      <c r="E46" s="424">
        <f t="shared" si="0"/>
        <v>0</v>
      </c>
      <c r="F46" s="287"/>
      <c r="G46" s="110" t="str">
        <f t="shared" si="2"/>
        <v>否</v>
      </c>
      <c r="H46" s="415" t="str">
        <f t="shared" si="3"/>
        <v>项</v>
      </c>
    </row>
    <row r="47" ht="33" customHeight="1" spans="1:8">
      <c r="A47" s="425">
        <v>2010499</v>
      </c>
      <c r="B47" s="426" t="s">
        <v>254</v>
      </c>
      <c r="C47" s="197">
        <v>12245</v>
      </c>
      <c r="D47" s="197">
        <v>8744</v>
      </c>
      <c r="E47" s="424">
        <f t="shared" si="0"/>
        <v>-3501</v>
      </c>
      <c r="F47" s="287">
        <f t="shared" ref="F47:F50" si="8">(E47-D47)/D47</f>
        <v>-1.4</v>
      </c>
      <c r="G47" s="110" t="str">
        <f t="shared" si="2"/>
        <v>是</v>
      </c>
      <c r="H47" s="415" t="str">
        <f t="shared" si="3"/>
        <v>项</v>
      </c>
    </row>
    <row r="48" ht="33" customHeight="1" spans="1:8">
      <c r="A48" s="421">
        <v>20105</v>
      </c>
      <c r="B48" s="301" t="s">
        <v>255</v>
      </c>
      <c r="C48" s="423">
        <f>SUM(C49:C58)</f>
        <v>578</v>
      </c>
      <c r="D48" s="423">
        <f>((SUM(D49:D58))+0)+0</f>
        <v>491</v>
      </c>
      <c r="E48" s="424">
        <f t="shared" si="0"/>
        <v>-87</v>
      </c>
      <c r="F48" s="281">
        <f t="shared" si="8"/>
        <v>-1.177</v>
      </c>
      <c r="G48" s="110" t="str">
        <f t="shared" si="2"/>
        <v>是</v>
      </c>
      <c r="H48" s="415" t="str">
        <f t="shared" si="3"/>
        <v>款</v>
      </c>
    </row>
    <row r="49" ht="33" customHeight="1" spans="1:8">
      <c r="A49" s="425">
        <v>2010501</v>
      </c>
      <c r="B49" s="426" t="s">
        <v>225</v>
      </c>
      <c r="C49" s="197">
        <v>291</v>
      </c>
      <c r="D49" s="197">
        <v>241</v>
      </c>
      <c r="E49" s="424">
        <f t="shared" si="0"/>
        <v>-50</v>
      </c>
      <c r="F49" s="287">
        <f t="shared" si="8"/>
        <v>-1.207</v>
      </c>
      <c r="G49" s="110" t="str">
        <f t="shared" si="2"/>
        <v>是</v>
      </c>
      <c r="H49" s="415" t="str">
        <f t="shared" si="3"/>
        <v>项</v>
      </c>
    </row>
    <row r="50" ht="33" customHeight="1" spans="1:8">
      <c r="A50" s="427">
        <v>2010502</v>
      </c>
      <c r="B50" s="428" t="s">
        <v>226</v>
      </c>
      <c r="C50" s="286">
        <v>32</v>
      </c>
      <c r="D50" s="286">
        <v>34</v>
      </c>
      <c r="E50" s="288">
        <f t="shared" si="0"/>
        <v>2</v>
      </c>
      <c r="F50" s="287">
        <f t="shared" si="8"/>
        <v>-0.941</v>
      </c>
      <c r="G50" s="110" t="str">
        <f t="shared" si="2"/>
        <v>是</v>
      </c>
      <c r="H50" s="415" t="str">
        <f t="shared" si="3"/>
        <v>项</v>
      </c>
    </row>
    <row r="51" ht="33" hidden="1" customHeight="1" spans="1:8">
      <c r="A51" s="425">
        <v>2010503</v>
      </c>
      <c r="B51" s="426" t="s">
        <v>227</v>
      </c>
      <c r="C51" s="197">
        <v>0</v>
      </c>
      <c r="D51" s="197"/>
      <c r="E51" s="424">
        <f t="shared" si="0"/>
        <v>0</v>
      </c>
      <c r="F51" s="287"/>
      <c r="G51" s="110" t="str">
        <f t="shared" si="2"/>
        <v>否</v>
      </c>
      <c r="H51" s="415" t="str">
        <f t="shared" si="3"/>
        <v>项</v>
      </c>
    </row>
    <row r="52" ht="33" hidden="1" customHeight="1" spans="1:8">
      <c r="A52" s="427">
        <v>2010504</v>
      </c>
      <c r="B52" s="428" t="s">
        <v>256</v>
      </c>
      <c r="C52" s="286">
        <v>0</v>
      </c>
      <c r="D52" s="286"/>
      <c r="E52" s="288">
        <f t="shared" si="0"/>
        <v>0</v>
      </c>
      <c r="F52" s="287"/>
      <c r="G52" s="110" t="str">
        <f t="shared" si="2"/>
        <v>否</v>
      </c>
      <c r="H52" s="415" t="str">
        <f t="shared" si="3"/>
        <v>项</v>
      </c>
    </row>
    <row r="53" ht="33" customHeight="1" spans="1:8">
      <c r="A53" s="427">
        <v>2010505</v>
      </c>
      <c r="B53" s="428" t="s">
        <v>257</v>
      </c>
      <c r="C53" s="286">
        <v>55</v>
      </c>
      <c r="D53" s="286">
        <v>65</v>
      </c>
      <c r="E53" s="288">
        <f t="shared" si="0"/>
        <v>10</v>
      </c>
      <c r="F53" s="287">
        <f t="shared" ref="F53:F56" si="9">(E53-D53)/D53</f>
        <v>-0.846</v>
      </c>
      <c r="G53" s="110" t="str">
        <f t="shared" si="2"/>
        <v>是</v>
      </c>
      <c r="H53" s="415" t="str">
        <f t="shared" si="3"/>
        <v>项</v>
      </c>
    </row>
    <row r="54" ht="33" hidden="1" customHeight="1" spans="1:8">
      <c r="A54" s="427">
        <v>2010506</v>
      </c>
      <c r="B54" s="428" t="s">
        <v>258</v>
      </c>
      <c r="C54" s="286">
        <v>0</v>
      </c>
      <c r="D54" s="286"/>
      <c r="E54" s="288">
        <f t="shared" si="0"/>
        <v>0</v>
      </c>
      <c r="F54" s="287"/>
      <c r="G54" s="110" t="str">
        <f t="shared" si="2"/>
        <v>否</v>
      </c>
      <c r="H54" s="415" t="str">
        <f t="shared" si="3"/>
        <v>项</v>
      </c>
    </row>
    <row r="55" ht="33" customHeight="1" spans="1:8">
      <c r="A55" s="425">
        <v>2010507</v>
      </c>
      <c r="B55" s="426" t="s">
        <v>259</v>
      </c>
      <c r="C55" s="197">
        <v>199</v>
      </c>
      <c r="D55" s="197">
        <v>150</v>
      </c>
      <c r="E55" s="424">
        <f t="shared" si="0"/>
        <v>-49</v>
      </c>
      <c r="F55" s="287">
        <f t="shared" si="9"/>
        <v>-1.327</v>
      </c>
      <c r="G55" s="110" t="str">
        <f t="shared" si="2"/>
        <v>是</v>
      </c>
      <c r="H55" s="415" t="str">
        <f t="shared" si="3"/>
        <v>项</v>
      </c>
    </row>
    <row r="56" ht="33" customHeight="1" spans="1:8">
      <c r="A56" s="425">
        <v>2010508</v>
      </c>
      <c r="B56" s="426" t="s">
        <v>260</v>
      </c>
      <c r="C56" s="197">
        <v>1</v>
      </c>
      <c r="D56" s="197">
        <v>1</v>
      </c>
      <c r="E56" s="424">
        <f t="shared" si="0"/>
        <v>0</v>
      </c>
      <c r="F56" s="287">
        <f t="shared" si="9"/>
        <v>-1</v>
      </c>
      <c r="G56" s="110" t="str">
        <f t="shared" si="2"/>
        <v>是</v>
      </c>
      <c r="H56" s="415" t="str">
        <f t="shared" si="3"/>
        <v>项</v>
      </c>
    </row>
    <row r="57" ht="33" hidden="1" customHeight="1" spans="1:8">
      <c r="A57" s="425">
        <v>2010550</v>
      </c>
      <c r="B57" s="426" t="s">
        <v>234</v>
      </c>
      <c r="C57" s="197">
        <v>0</v>
      </c>
      <c r="D57" s="197"/>
      <c r="E57" s="424">
        <f t="shared" si="0"/>
        <v>0</v>
      </c>
      <c r="F57" s="287"/>
      <c r="G57" s="110" t="str">
        <f t="shared" si="2"/>
        <v>否</v>
      </c>
      <c r="H57" s="415" t="str">
        <f t="shared" si="3"/>
        <v>项</v>
      </c>
    </row>
    <row r="58" ht="33" hidden="1" customHeight="1" spans="1:8">
      <c r="A58" s="425">
        <v>2010599</v>
      </c>
      <c r="B58" s="426" t="s">
        <v>261</v>
      </c>
      <c r="C58" s="197">
        <v>0</v>
      </c>
      <c r="D58" s="197"/>
      <c r="E58" s="424">
        <f t="shared" si="0"/>
        <v>0</v>
      </c>
      <c r="F58" s="287"/>
      <c r="G58" s="110" t="str">
        <f t="shared" si="2"/>
        <v>否</v>
      </c>
      <c r="H58" s="415" t="str">
        <f t="shared" si="3"/>
        <v>项</v>
      </c>
    </row>
    <row r="59" ht="33" customHeight="1" spans="1:8">
      <c r="A59" s="421">
        <v>20106</v>
      </c>
      <c r="B59" s="301" t="s">
        <v>262</v>
      </c>
      <c r="C59" s="423">
        <f>SUM(C60:C69)</f>
        <v>7170</v>
      </c>
      <c r="D59" s="423">
        <f>((SUM(D60:D69))+0)+0</f>
        <v>5859</v>
      </c>
      <c r="E59" s="424">
        <f t="shared" si="0"/>
        <v>-1311</v>
      </c>
      <c r="F59" s="281">
        <f t="shared" ref="F59:F61" si="10">(E59-D59)/D59</f>
        <v>-1.224</v>
      </c>
      <c r="G59" s="110" t="str">
        <f t="shared" si="2"/>
        <v>是</v>
      </c>
      <c r="H59" s="415" t="str">
        <f t="shared" si="3"/>
        <v>款</v>
      </c>
    </row>
    <row r="60" ht="33" customHeight="1" spans="1:8">
      <c r="A60" s="425">
        <v>2010601</v>
      </c>
      <c r="B60" s="426" t="s">
        <v>225</v>
      </c>
      <c r="C60" s="197">
        <v>7121</v>
      </c>
      <c r="D60" s="197">
        <v>5563</v>
      </c>
      <c r="E60" s="424">
        <f t="shared" si="0"/>
        <v>-1558</v>
      </c>
      <c r="F60" s="287">
        <f t="shared" si="10"/>
        <v>-1.28</v>
      </c>
      <c r="G60" s="110" t="str">
        <f t="shared" si="2"/>
        <v>是</v>
      </c>
      <c r="H60" s="415" t="str">
        <f t="shared" si="3"/>
        <v>项</v>
      </c>
    </row>
    <row r="61" ht="33" customHeight="1" spans="1:8">
      <c r="A61" s="425">
        <v>2010602</v>
      </c>
      <c r="B61" s="426" t="s">
        <v>226</v>
      </c>
      <c r="C61" s="197">
        <v>0</v>
      </c>
      <c r="D61" s="197">
        <v>275</v>
      </c>
      <c r="E61" s="424">
        <f t="shared" si="0"/>
        <v>275</v>
      </c>
      <c r="F61" s="287">
        <f t="shared" si="10"/>
        <v>0</v>
      </c>
      <c r="G61" s="110" t="str">
        <f t="shared" si="2"/>
        <v>是</v>
      </c>
      <c r="H61" s="415" t="str">
        <f t="shared" si="3"/>
        <v>项</v>
      </c>
    </row>
    <row r="62" ht="33" hidden="1" customHeight="1" spans="1:8">
      <c r="A62" s="425">
        <v>2010603</v>
      </c>
      <c r="B62" s="426" t="s">
        <v>227</v>
      </c>
      <c r="C62" s="197">
        <v>0</v>
      </c>
      <c r="D62" s="197"/>
      <c r="E62" s="424">
        <f t="shared" si="0"/>
        <v>0</v>
      </c>
      <c r="F62" s="287"/>
      <c r="G62" s="110" t="str">
        <f t="shared" si="2"/>
        <v>否</v>
      </c>
      <c r="H62" s="415" t="str">
        <f t="shared" si="3"/>
        <v>项</v>
      </c>
    </row>
    <row r="63" ht="33" hidden="1" customHeight="1" spans="1:8">
      <c r="A63" s="425">
        <v>2010604</v>
      </c>
      <c r="B63" s="426" t="s">
        <v>263</v>
      </c>
      <c r="C63" s="197">
        <v>0</v>
      </c>
      <c r="D63" s="197"/>
      <c r="E63" s="424">
        <f t="shared" si="0"/>
        <v>0</v>
      </c>
      <c r="F63" s="287"/>
      <c r="G63" s="110" t="str">
        <f t="shared" si="2"/>
        <v>否</v>
      </c>
      <c r="H63" s="415" t="str">
        <f t="shared" si="3"/>
        <v>项</v>
      </c>
    </row>
    <row r="64" ht="33" hidden="1" customHeight="1" spans="1:8">
      <c r="A64" s="425">
        <v>2010605</v>
      </c>
      <c r="B64" s="426" t="s">
        <v>264</v>
      </c>
      <c r="C64" s="197">
        <v>0</v>
      </c>
      <c r="D64" s="197"/>
      <c r="E64" s="424">
        <f t="shared" si="0"/>
        <v>0</v>
      </c>
      <c r="F64" s="287"/>
      <c r="G64" s="110" t="str">
        <f t="shared" si="2"/>
        <v>否</v>
      </c>
      <c r="H64" s="415" t="str">
        <f t="shared" si="3"/>
        <v>项</v>
      </c>
    </row>
    <row r="65" ht="33" hidden="1" customHeight="1" spans="1:8">
      <c r="A65" s="425">
        <v>2010606</v>
      </c>
      <c r="B65" s="426" t="s">
        <v>265</v>
      </c>
      <c r="C65" s="197">
        <v>0</v>
      </c>
      <c r="D65" s="197"/>
      <c r="E65" s="424">
        <f t="shared" si="0"/>
        <v>0</v>
      </c>
      <c r="F65" s="287"/>
      <c r="G65" s="110" t="str">
        <f t="shared" si="2"/>
        <v>否</v>
      </c>
      <c r="H65" s="415" t="str">
        <f t="shared" si="3"/>
        <v>项</v>
      </c>
    </row>
    <row r="66" ht="33" hidden="1" customHeight="1" spans="1:8">
      <c r="A66" s="425">
        <v>2010607</v>
      </c>
      <c r="B66" s="426" t="s">
        <v>266</v>
      </c>
      <c r="C66" s="197">
        <v>0</v>
      </c>
      <c r="D66" s="197"/>
      <c r="E66" s="424">
        <f t="shared" si="0"/>
        <v>0</v>
      </c>
      <c r="F66" s="287"/>
      <c r="G66" s="110" t="str">
        <f t="shared" si="2"/>
        <v>否</v>
      </c>
      <c r="H66" s="415" t="str">
        <f t="shared" si="3"/>
        <v>项</v>
      </c>
    </row>
    <row r="67" ht="33" hidden="1" customHeight="1" spans="1:8">
      <c r="A67" s="425">
        <v>2010608</v>
      </c>
      <c r="B67" s="426" t="s">
        <v>267</v>
      </c>
      <c r="C67" s="197">
        <v>0</v>
      </c>
      <c r="D67" s="197"/>
      <c r="E67" s="424">
        <f t="shared" si="0"/>
        <v>0</v>
      </c>
      <c r="F67" s="287"/>
      <c r="G67" s="110" t="str">
        <f t="shared" si="2"/>
        <v>否</v>
      </c>
      <c r="H67" s="415" t="str">
        <f t="shared" si="3"/>
        <v>项</v>
      </c>
    </row>
    <row r="68" ht="33" hidden="1" customHeight="1" spans="1:8">
      <c r="A68" s="425">
        <v>2010650</v>
      </c>
      <c r="B68" s="426" t="s">
        <v>234</v>
      </c>
      <c r="C68" s="197">
        <v>0</v>
      </c>
      <c r="D68" s="197"/>
      <c r="E68" s="424">
        <f t="shared" ref="E68:E131" si="11">D68-C68</f>
        <v>0</v>
      </c>
      <c r="F68" s="287"/>
      <c r="G68" s="110" t="str">
        <f t="shared" ref="G68:G131" si="12">IF(LEN(A68)=3,"是",IF(B68&lt;&gt;"",IF(SUM(C68:D68)&lt;&gt;0,"是","否"),"是"))</f>
        <v>否</v>
      </c>
      <c r="H68" s="415" t="str">
        <f t="shared" ref="H68:H131" si="13">IF(LEN(A68)=3,"类",IF(LEN(A68)=5,"款","项"))</f>
        <v>项</v>
      </c>
    </row>
    <row r="69" ht="33" customHeight="1" spans="1:8">
      <c r="A69" s="425">
        <v>2010699</v>
      </c>
      <c r="B69" s="426" t="s">
        <v>268</v>
      </c>
      <c r="C69" s="197">
        <v>49</v>
      </c>
      <c r="D69" s="197">
        <v>21</v>
      </c>
      <c r="E69" s="424">
        <f t="shared" si="11"/>
        <v>-28</v>
      </c>
      <c r="F69" s="287">
        <f>(E69-D69)/D69</f>
        <v>-2.333</v>
      </c>
      <c r="G69" s="110" t="str">
        <f t="shared" si="12"/>
        <v>是</v>
      </c>
      <c r="H69" s="415" t="str">
        <f t="shared" si="13"/>
        <v>项</v>
      </c>
    </row>
    <row r="70" ht="33" customHeight="1" spans="1:8">
      <c r="A70" s="421">
        <v>20107</v>
      </c>
      <c r="B70" s="301" t="s">
        <v>269</v>
      </c>
      <c r="C70" s="423">
        <f>SUM(C71:C77)</f>
        <v>371</v>
      </c>
      <c r="D70" s="423">
        <f>((SUM(D71:D77))+0)+0</f>
        <v>380</v>
      </c>
      <c r="E70" s="424">
        <f t="shared" si="11"/>
        <v>9</v>
      </c>
      <c r="F70" s="281">
        <f>(E70-D70)/D70</f>
        <v>-0.976</v>
      </c>
      <c r="G70" s="110" t="str">
        <f t="shared" si="12"/>
        <v>是</v>
      </c>
      <c r="H70" s="415" t="str">
        <f t="shared" si="13"/>
        <v>款</v>
      </c>
    </row>
    <row r="71" ht="33" hidden="1" customHeight="1" spans="1:8">
      <c r="A71" s="425">
        <v>2010701</v>
      </c>
      <c r="B71" s="426" t="s">
        <v>225</v>
      </c>
      <c r="C71" s="197">
        <v>0</v>
      </c>
      <c r="D71" s="197"/>
      <c r="E71" s="424">
        <f t="shared" si="11"/>
        <v>0</v>
      </c>
      <c r="F71" s="287"/>
      <c r="G71" s="110" t="str">
        <f t="shared" si="12"/>
        <v>否</v>
      </c>
      <c r="H71" s="415" t="str">
        <f t="shared" si="13"/>
        <v>项</v>
      </c>
    </row>
    <row r="72" ht="33" hidden="1" customHeight="1" spans="1:8">
      <c r="A72" s="427">
        <v>2010702</v>
      </c>
      <c r="B72" s="428" t="s">
        <v>226</v>
      </c>
      <c r="C72" s="286">
        <v>0</v>
      </c>
      <c r="D72" s="286"/>
      <c r="E72" s="288">
        <f t="shared" si="11"/>
        <v>0</v>
      </c>
      <c r="F72" s="287"/>
      <c r="G72" s="110" t="str">
        <f t="shared" si="12"/>
        <v>否</v>
      </c>
      <c r="H72" s="415" t="str">
        <f t="shared" si="13"/>
        <v>项</v>
      </c>
    </row>
    <row r="73" ht="33" hidden="1" customHeight="1" spans="1:8">
      <c r="A73" s="427">
        <v>2010703</v>
      </c>
      <c r="B73" s="428" t="s">
        <v>227</v>
      </c>
      <c r="C73" s="286">
        <v>0</v>
      </c>
      <c r="D73" s="286"/>
      <c r="E73" s="288">
        <f t="shared" si="11"/>
        <v>0</v>
      </c>
      <c r="F73" s="287"/>
      <c r="G73" s="110" t="str">
        <f t="shared" si="12"/>
        <v>否</v>
      </c>
      <c r="H73" s="415" t="str">
        <f t="shared" si="13"/>
        <v>项</v>
      </c>
    </row>
    <row r="74" ht="33" hidden="1" customHeight="1" spans="1:8">
      <c r="A74" s="427">
        <v>2010709</v>
      </c>
      <c r="B74" s="428" t="s">
        <v>266</v>
      </c>
      <c r="C74" s="286">
        <v>0</v>
      </c>
      <c r="D74" s="286"/>
      <c r="E74" s="288">
        <f t="shared" si="11"/>
        <v>0</v>
      </c>
      <c r="F74" s="287"/>
      <c r="G74" s="110" t="str">
        <f t="shared" si="12"/>
        <v>否</v>
      </c>
      <c r="H74" s="415" t="str">
        <f t="shared" si="13"/>
        <v>项</v>
      </c>
    </row>
    <row r="75" ht="33" hidden="1" customHeight="1" spans="1:8">
      <c r="A75" s="432">
        <v>2010710</v>
      </c>
      <c r="B75" s="426" t="s">
        <v>270</v>
      </c>
      <c r="C75" s="197">
        <v>0</v>
      </c>
      <c r="D75" s="197"/>
      <c r="E75" s="424">
        <f t="shared" si="11"/>
        <v>0</v>
      </c>
      <c r="F75" s="287"/>
      <c r="G75" s="110" t="str">
        <f t="shared" si="12"/>
        <v>否</v>
      </c>
      <c r="H75" s="415" t="str">
        <f t="shared" si="13"/>
        <v>项</v>
      </c>
    </row>
    <row r="76" ht="33" hidden="1" customHeight="1" spans="1:8">
      <c r="A76" s="425">
        <v>2010750</v>
      </c>
      <c r="B76" s="426" t="s">
        <v>234</v>
      </c>
      <c r="C76" s="197">
        <v>0</v>
      </c>
      <c r="D76" s="197"/>
      <c r="E76" s="424">
        <f t="shared" si="11"/>
        <v>0</v>
      </c>
      <c r="F76" s="287"/>
      <c r="G76" s="110" t="str">
        <f t="shared" si="12"/>
        <v>否</v>
      </c>
      <c r="H76" s="415" t="str">
        <f t="shared" si="13"/>
        <v>项</v>
      </c>
    </row>
    <row r="77" ht="33" customHeight="1" spans="1:8">
      <c r="A77" s="425">
        <v>2010799</v>
      </c>
      <c r="B77" s="426" t="s">
        <v>271</v>
      </c>
      <c r="C77" s="197">
        <v>371</v>
      </c>
      <c r="D77" s="197">
        <v>380</v>
      </c>
      <c r="E77" s="424">
        <f t="shared" si="11"/>
        <v>9</v>
      </c>
      <c r="F77" s="287">
        <f t="shared" ref="F77:F82" si="14">(E77-D77)/D77</f>
        <v>-0.976</v>
      </c>
      <c r="G77" s="110" t="str">
        <f t="shared" si="12"/>
        <v>是</v>
      </c>
      <c r="H77" s="415" t="str">
        <f t="shared" si="13"/>
        <v>项</v>
      </c>
    </row>
    <row r="78" ht="33" customHeight="1" spans="1:8">
      <c r="A78" s="421">
        <v>20108</v>
      </c>
      <c r="B78" s="301" t="s">
        <v>272</v>
      </c>
      <c r="C78" s="423">
        <f>SUM(C79:C86)</f>
        <v>100</v>
      </c>
      <c r="D78" s="423">
        <f>((SUM(D79:D86))+0)+0</f>
        <v>80</v>
      </c>
      <c r="E78" s="424">
        <f t="shared" si="11"/>
        <v>-20</v>
      </c>
      <c r="F78" s="281">
        <f t="shared" si="14"/>
        <v>-1.25</v>
      </c>
      <c r="G78" s="110" t="str">
        <f t="shared" si="12"/>
        <v>是</v>
      </c>
      <c r="H78" s="415" t="str">
        <f t="shared" si="13"/>
        <v>款</v>
      </c>
    </row>
    <row r="79" ht="33" hidden="1" customHeight="1" spans="1:8">
      <c r="A79" s="425">
        <v>2010801</v>
      </c>
      <c r="B79" s="426" t="s">
        <v>225</v>
      </c>
      <c r="C79" s="197">
        <v>0</v>
      </c>
      <c r="D79" s="197"/>
      <c r="E79" s="424">
        <f t="shared" si="11"/>
        <v>0</v>
      </c>
      <c r="F79" s="287"/>
      <c r="G79" s="110" t="str">
        <f t="shared" si="12"/>
        <v>否</v>
      </c>
      <c r="H79" s="415" t="str">
        <f t="shared" si="13"/>
        <v>项</v>
      </c>
    </row>
    <row r="80" ht="33" hidden="1" customHeight="1" spans="1:8">
      <c r="A80" s="427">
        <v>2010802</v>
      </c>
      <c r="B80" s="428" t="s">
        <v>226</v>
      </c>
      <c r="C80" s="286">
        <v>0</v>
      </c>
      <c r="D80" s="286"/>
      <c r="E80" s="288">
        <f t="shared" si="11"/>
        <v>0</v>
      </c>
      <c r="F80" s="287"/>
      <c r="G80" s="110" t="str">
        <f t="shared" si="12"/>
        <v>否</v>
      </c>
      <c r="H80" s="415" t="str">
        <f t="shared" si="13"/>
        <v>项</v>
      </c>
    </row>
    <row r="81" ht="33" hidden="1" customHeight="1" spans="1:8">
      <c r="A81" s="425">
        <v>2010803</v>
      </c>
      <c r="B81" s="426" t="s">
        <v>227</v>
      </c>
      <c r="C81" s="197">
        <v>0</v>
      </c>
      <c r="D81" s="197"/>
      <c r="E81" s="424">
        <f t="shared" si="11"/>
        <v>0</v>
      </c>
      <c r="F81" s="287"/>
      <c r="G81" s="110" t="str">
        <f t="shared" si="12"/>
        <v>否</v>
      </c>
      <c r="H81" s="415" t="str">
        <f t="shared" si="13"/>
        <v>项</v>
      </c>
    </row>
    <row r="82" ht="33" customHeight="1" spans="1:8">
      <c r="A82" s="425">
        <v>2010804</v>
      </c>
      <c r="B82" s="426" t="s">
        <v>273</v>
      </c>
      <c r="C82" s="197">
        <v>100</v>
      </c>
      <c r="D82" s="197">
        <v>80</v>
      </c>
      <c r="E82" s="424">
        <f t="shared" si="11"/>
        <v>-20</v>
      </c>
      <c r="F82" s="287">
        <f t="shared" si="14"/>
        <v>-1.25</v>
      </c>
      <c r="G82" s="110" t="str">
        <f t="shared" si="12"/>
        <v>是</v>
      </c>
      <c r="H82" s="415" t="str">
        <f t="shared" si="13"/>
        <v>项</v>
      </c>
    </row>
    <row r="83" ht="33" hidden="1" customHeight="1" spans="1:8">
      <c r="A83" s="427">
        <v>2010805</v>
      </c>
      <c r="B83" s="428" t="s">
        <v>274</v>
      </c>
      <c r="C83" s="286">
        <v>0</v>
      </c>
      <c r="D83" s="286"/>
      <c r="E83" s="288">
        <f t="shared" si="11"/>
        <v>0</v>
      </c>
      <c r="F83" s="287"/>
      <c r="G83" s="110" t="str">
        <f t="shared" si="12"/>
        <v>否</v>
      </c>
      <c r="H83" s="415" t="str">
        <f t="shared" si="13"/>
        <v>项</v>
      </c>
    </row>
    <row r="84" ht="33" hidden="1" customHeight="1" spans="1:8">
      <c r="A84" s="425">
        <v>2010806</v>
      </c>
      <c r="B84" s="426" t="s">
        <v>266</v>
      </c>
      <c r="C84" s="197">
        <v>0</v>
      </c>
      <c r="D84" s="197"/>
      <c r="E84" s="424">
        <f t="shared" si="11"/>
        <v>0</v>
      </c>
      <c r="F84" s="287"/>
      <c r="G84" s="110" t="str">
        <f t="shared" si="12"/>
        <v>否</v>
      </c>
      <c r="H84" s="415" t="str">
        <f t="shared" si="13"/>
        <v>项</v>
      </c>
    </row>
    <row r="85" ht="33" hidden="1" customHeight="1" spans="1:8">
      <c r="A85" s="425">
        <v>2010850</v>
      </c>
      <c r="B85" s="426" t="s">
        <v>234</v>
      </c>
      <c r="C85" s="197">
        <v>0</v>
      </c>
      <c r="D85" s="197"/>
      <c r="E85" s="424">
        <f t="shared" si="11"/>
        <v>0</v>
      </c>
      <c r="F85" s="287"/>
      <c r="G85" s="110" t="str">
        <f t="shared" si="12"/>
        <v>否</v>
      </c>
      <c r="H85" s="415" t="str">
        <f t="shared" si="13"/>
        <v>项</v>
      </c>
    </row>
    <row r="86" ht="33" hidden="1" customHeight="1" spans="1:8">
      <c r="A86" s="425">
        <v>2010899</v>
      </c>
      <c r="B86" s="426" t="s">
        <v>275</v>
      </c>
      <c r="C86" s="197">
        <v>0</v>
      </c>
      <c r="D86" s="197"/>
      <c r="E86" s="424">
        <f t="shared" si="11"/>
        <v>0</v>
      </c>
      <c r="F86" s="287"/>
      <c r="G86" s="110" t="str">
        <f t="shared" si="12"/>
        <v>否</v>
      </c>
      <c r="H86" s="415" t="str">
        <f t="shared" si="13"/>
        <v>项</v>
      </c>
    </row>
    <row r="87" ht="33" customHeight="1" spans="1:8">
      <c r="A87" s="421">
        <v>20109</v>
      </c>
      <c r="B87" s="301" t="s">
        <v>276</v>
      </c>
      <c r="C87" s="423">
        <f>SUM(C88:C99)</f>
        <v>512</v>
      </c>
      <c r="D87" s="423">
        <f>((((SUM(D88:D99))+0)+0)+0)+0</f>
        <v>1146</v>
      </c>
      <c r="E87" s="424">
        <f t="shared" si="11"/>
        <v>634</v>
      </c>
      <c r="F87" s="281">
        <f>(E87-D87)/D87</f>
        <v>-0.447</v>
      </c>
      <c r="G87" s="110" t="str">
        <f t="shared" si="12"/>
        <v>是</v>
      </c>
      <c r="H87" s="415" t="str">
        <f t="shared" si="13"/>
        <v>款</v>
      </c>
    </row>
    <row r="88" ht="33" customHeight="1" spans="1:8">
      <c r="A88" s="427">
        <v>2010901</v>
      </c>
      <c r="B88" s="428" t="s">
        <v>225</v>
      </c>
      <c r="C88" s="286">
        <v>512</v>
      </c>
      <c r="D88" s="286">
        <v>288</v>
      </c>
      <c r="E88" s="288">
        <f t="shared" si="11"/>
        <v>-224</v>
      </c>
      <c r="F88" s="287">
        <f>(E88-D88)/D88</f>
        <v>-1.778</v>
      </c>
      <c r="G88" s="110" t="str">
        <f t="shared" si="12"/>
        <v>是</v>
      </c>
      <c r="H88" s="415" t="str">
        <f t="shared" si="13"/>
        <v>项</v>
      </c>
    </row>
    <row r="89" ht="33" hidden="1" customHeight="1" spans="1:8">
      <c r="A89" s="427">
        <v>2010902</v>
      </c>
      <c r="B89" s="428" t="s">
        <v>226</v>
      </c>
      <c r="C89" s="286">
        <v>0</v>
      </c>
      <c r="D89" s="286"/>
      <c r="E89" s="288">
        <f t="shared" si="11"/>
        <v>0</v>
      </c>
      <c r="F89" s="287"/>
      <c r="G89" s="110" t="str">
        <f t="shared" si="12"/>
        <v>否</v>
      </c>
      <c r="H89" s="415" t="str">
        <f t="shared" si="13"/>
        <v>项</v>
      </c>
    </row>
    <row r="90" ht="33" hidden="1" customHeight="1" spans="1:8">
      <c r="A90" s="427">
        <v>2010903</v>
      </c>
      <c r="B90" s="428" t="s">
        <v>227</v>
      </c>
      <c r="C90" s="286">
        <v>0</v>
      </c>
      <c r="D90" s="286"/>
      <c r="E90" s="288">
        <f t="shared" si="11"/>
        <v>0</v>
      </c>
      <c r="F90" s="287"/>
      <c r="G90" s="110" t="str">
        <f t="shared" si="12"/>
        <v>否</v>
      </c>
      <c r="H90" s="415" t="str">
        <f t="shared" si="13"/>
        <v>项</v>
      </c>
    </row>
    <row r="91" ht="33" hidden="1" customHeight="1" spans="1:8">
      <c r="A91" s="425">
        <v>2010905</v>
      </c>
      <c r="B91" s="426" t="s">
        <v>277</v>
      </c>
      <c r="C91" s="197">
        <v>0</v>
      </c>
      <c r="D91" s="197"/>
      <c r="E91" s="424">
        <f t="shared" si="11"/>
        <v>0</v>
      </c>
      <c r="F91" s="287"/>
      <c r="G91" s="110" t="str">
        <f t="shared" si="12"/>
        <v>否</v>
      </c>
      <c r="H91" s="415" t="str">
        <f t="shared" si="13"/>
        <v>项</v>
      </c>
    </row>
    <row r="92" ht="33" hidden="1" customHeight="1" spans="1:8">
      <c r="A92" s="427">
        <v>2010907</v>
      </c>
      <c r="B92" s="428" t="s">
        <v>278</v>
      </c>
      <c r="C92" s="286">
        <v>0</v>
      </c>
      <c r="D92" s="286"/>
      <c r="E92" s="288">
        <f t="shared" si="11"/>
        <v>0</v>
      </c>
      <c r="F92" s="287"/>
      <c r="G92" s="110" t="str">
        <f t="shared" si="12"/>
        <v>否</v>
      </c>
      <c r="H92" s="415" t="str">
        <f t="shared" si="13"/>
        <v>项</v>
      </c>
    </row>
    <row r="93" ht="33" hidden="1" customHeight="1" spans="1:8">
      <c r="A93" s="427">
        <v>2010908</v>
      </c>
      <c r="B93" s="428" t="s">
        <v>266</v>
      </c>
      <c r="C93" s="286">
        <v>0</v>
      </c>
      <c r="D93" s="286"/>
      <c r="E93" s="288">
        <f t="shared" si="11"/>
        <v>0</v>
      </c>
      <c r="F93" s="287"/>
      <c r="G93" s="110" t="str">
        <f t="shared" si="12"/>
        <v>否</v>
      </c>
      <c r="H93" s="415" t="str">
        <f t="shared" si="13"/>
        <v>项</v>
      </c>
    </row>
    <row r="94" ht="33" customHeight="1" spans="1:8">
      <c r="A94" s="427">
        <v>2010909</v>
      </c>
      <c r="B94" s="428" t="s">
        <v>279</v>
      </c>
      <c r="C94" s="286">
        <v>0</v>
      </c>
      <c r="D94" s="286">
        <v>858</v>
      </c>
      <c r="E94" s="288">
        <f t="shared" si="11"/>
        <v>858</v>
      </c>
      <c r="F94" s="287">
        <f>(E94-D94)/D94</f>
        <v>0</v>
      </c>
      <c r="G94" s="110" t="str">
        <f t="shared" si="12"/>
        <v>是</v>
      </c>
      <c r="H94" s="415" t="str">
        <f t="shared" si="13"/>
        <v>项</v>
      </c>
    </row>
    <row r="95" ht="33" hidden="1" customHeight="1" spans="1:8">
      <c r="A95" s="427">
        <v>2010910</v>
      </c>
      <c r="B95" s="428" t="s">
        <v>280</v>
      </c>
      <c r="C95" s="286">
        <v>0</v>
      </c>
      <c r="D95" s="286"/>
      <c r="E95" s="288">
        <f t="shared" si="11"/>
        <v>0</v>
      </c>
      <c r="F95" s="287"/>
      <c r="G95" s="110" t="str">
        <f t="shared" si="12"/>
        <v>否</v>
      </c>
      <c r="H95" s="415" t="str">
        <f t="shared" si="13"/>
        <v>项</v>
      </c>
    </row>
    <row r="96" ht="33" hidden="1" customHeight="1" spans="1:8">
      <c r="A96" s="425">
        <v>2010911</v>
      </c>
      <c r="B96" s="426" t="s">
        <v>281</v>
      </c>
      <c r="C96" s="197">
        <v>0</v>
      </c>
      <c r="D96" s="197"/>
      <c r="E96" s="424">
        <f t="shared" si="11"/>
        <v>0</v>
      </c>
      <c r="F96" s="287"/>
      <c r="G96" s="110" t="str">
        <f t="shared" si="12"/>
        <v>否</v>
      </c>
      <c r="H96" s="415" t="str">
        <f t="shared" si="13"/>
        <v>项</v>
      </c>
    </row>
    <row r="97" ht="33" hidden="1" customHeight="1" spans="1:8">
      <c r="A97" s="427">
        <v>2010912</v>
      </c>
      <c r="B97" s="428" t="s">
        <v>282</v>
      </c>
      <c r="C97" s="286">
        <v>0</v>
      </c>
      <c r="D97" s="286"/>
      <c r="E97" s="288">
        <f t="shared" si="11"/>
        <v>0</v>
      </c>
      <c r="F97" s="287"/>
      <c r="G97" s="110" t="str">
        <f t="shared" si="12"/>
        <v>否</v>
      </c>
      <c r="H97" s="415" t="str">
        <f t="shared" si="13"/>
        <v>项</v>
      </c>
    </row>
    <row r="98" ht="33" hidden="1" customHeight="1" spans="1:8">
      <c r="A98" s="427">
        <v>2010950</v>
      </c>
      <c r="B98" s="428" t="s">
        <v>234</v>
      </c>
      <c r="C98" s="286">
        <v>0</v>
      </c>
      <c r="D98" s="286"/>
      <c r="E98" s="288">
        <f t="shared" si="11"/>
        <v>0</v>
      </c>
      <c r="F98" s="287"/>
      <c r="G98" s="110" t="str">
        <f t="shared" si="12"/>
        <v>否</v>
      </c>
      <c r="H98" s="415" t="str">
        <f t="shared" si="13"/>
        <v>项</v>
      </c>
    </row>
    <row r="99" ht="33" hidden="1" customHeight="1" spans="1:8">
      <c r="A99" s="427">
        <v>2010999</v>
      </c>
      <c r="B99" s="428" t="s">
        <v>283</v>
      </c>
      <c r="C99" s="286">
        <v>0</v>
      </c>
      <c r="D99" s="286"/>
      <c r="E99" s="288">
        <f t="shared" si="11"/>
        <v>0</v>
      </c>
      <c r="F99" s="287"/>
      <c r="G99" s="110" t="str">
        <f t="shared" si="12"/>
        <v>否</v>
      </c>
      <c r="H99" s="415" t="str">
        <f t="shared" si="13"/>
        <v>项</v>
      </c>
    </row>
    <row r="100" ht="33" customHeight="1" spans="1:8">
      <c r="A100" s="421">
        <v>20111</v>
      </c>
      <c r="B100" s="301" t="s">
        <v>284</v>
      </c>
      <c r="C100" s="423">
        <f>SUM(C101:C108)</f>
        <v>1847</v>
      </c>
      <c r="D100" s="423">
        <f>((((SUM(D101:D108))+0)+0)+0)+0</f>
        <v>1787</v>
      </c>
      <c r="E100" s="424">
        <f t="shared" si="11"/>
        <v>-60</v>
      </c>
      <c r="F100" s="281">
        <f t="shared" ref="F100:F102" si="15">(E100-D100)/D100</f>
        <v>-1.034</v>
      </c>
      <c r="G100" s="110" t="str">
        <f t="shared" si="12"/>
        <v>是</v>
      </c>
      <c r="H100" s="415" t="str">
        <f t="shared" si="13"/>
        <v>款</v>
      </c>
    </row>
    <row r="101" ht="33" customHeight="1" spans="1:8">
      <c r="A101" s="425">
        <v>2011101</v>
      </c>
      <c r="B101" s="426" t="s">
        <v>225</v>
      </c>
      <c r="C101" s="197">
        <v>1490</v>
      </c>
      <c r="D101" s="197">
        <v>1317</v>
      </c>
      <c r="E101" s="424">
        <f t="shared" si="11"/>
        <v>-173</v>
      </c>
      <c r="F101" s="287">
        <f t="shared" si="15"/>
        <v>-1.131</v>
      </c>
      <c r="G101" s="110" t="str">
        <f t="shared" si="12"/>
        <v>是</v>
      </c>
      <c r="H101" s="415" t="str">
        <f t="shared" si="13"/>
        <v>项</v>
      </c>
    </row>
    <row r="102" ht="33" customHeight="1" spans="1:8">
      <c r="A102" s="427">
        <v>2011102</v>
      </c>
      <c r="B102" s="428" t="s">
        <v>226</v>
      </c>
      <c r="C102" s="286">
        <v>280</v>
      </c>
      <c r="D102" s="286">
        <v>328</v>
      </c>
      <c r="E102" s="288">
        <f t="shared" si="11"/>
        <v>48</v>
      </c>
      <c r="F102" s="287">
        <f t="shared" si="15"/>
        <v>-0.854</v>
      </c>
      <c r="G102" s="110" t="str">
        <f t="shared" si="12"/>
        <v>是</v>
      </c>
      <c r="H102" s="415" t="str">
        <f t="shared" si="13"/>
        <v>项</v>
      </c>
    </row>
    <row r="103" ht="33" hidden="1" customHeight="1" spans="1:8">
      <c r="A103" s="425">
        <v>2011103</v>
      </c>
      <c r="B103" s="426" t="s">
        <v>227</v>
      </c>
      <c r="C103" s="197">
        <v>0</v>
      </c>
      <c r="D103" s="197"/>
      <c r="E103" s="424">
        <f t="shared" si="11"/>
        <v>0</v>
      </c>
      <c r="F103" s="287"/>
      <c r="G103" s="110" t="str">
        <f t="shared" si="12"/>
        <v>否</v>
      </c>
      <c r="H103" s="415" t="str">
        <f t="shared" si="13"/>
        <v>项</v>
      </c>
    </row>
    <row r="104" ht="33" customHeight="1" spans="1:8">
      <c r="A104" s="425">
        <v>2011104</v>
      </c>
      <c r="B104" s="426" t="s">
        <v>285</v>
      </c>
      <c r="C104" s="197">
        <v>14</v>
      </c>
      <c r="D104" s="197">
        <v>60</v>
      </c>
      <c r="E104" s="424">
        <f t="shared" si="11"/>
        <v>46</v>
      </c>
      <c r="F104" s="287">
        <f t="shared" ref="F104:F111" si="16">(E104-D104)/D104</f>
        <v>-0.233</v>
      </c>
      <c r="G104" s="110" t="str">
        <f t="shared" si="12"/>
        <v>是</v>
      </c>
      <c r="H104" s="415" t="str">
        <f t="shared" si="13"/>
        <v>项</v>
      </c>
    </row>
    <row r="105" ht="33" hidden="1" customHeight="1" spans="1:8">
      <c r="A105" s="427">
        <v>2011105</v>
      </c>
      <c r="B105" s="428" t="s">
        <v>286</v>
      </c>
      <c r="C105" s="286">
        <v>0</v>
      </c>
      <c r="D105" s="286"/>
      <c r="E105" s="288">
        <f t="shared" si="11"/>
        <v>0</v>
      </c>
      <c r="F105" s="287"/>
      <c r="G105" s="110" t="str">
        <f t="shared" si="12"/>
        <v>否</v>
      </c>
      <c r="H105" s="415" t="str">
        <f t="shared" si="13"/>
        <v>项</v>
      </c>
    </row>
    <row r="106" ht="33" hidden="1" customHeight="1" spans="1:8">
      <c r="A106" s="425">
        <v>2011106</v>
      </c>
      <c r="B106" s="426" t="s">
        <v>287</v>
      </c>
      <c r="C106" s="197">
        <v>0</v>
      </c>
      <c r="D106" s="197"/>
      <c r="E106" s="424">
        <f t="shared" si="11"/>
        <v>0</v>
      </c>
      <c r="F106" s="287"/>
      <c r="G106" s="110" t="str">
        <f t="shared" si="12"/>
        <v>否</v>
      </c>
      <c r="H106" s="415" t="str">
        <f t="shared" si="13"/>
        <v>项</v>
      </c>
    </row>
    <row r="107" ht="33" hidden="1" customHeight="1" spans="1:8">
      <c r="A107" s="425">
        <v>2011150</v>
      </c>
      <c r="B107" s="426" t="s">
        <v>234</v>
      </c>
      <c r="C107" s="197">
        <v>0</v>
      </c>
      <c r="D107" s="197"/>
      <c r="E107" s="424">
        <f t="shared" si="11"/>
        <v>0</v>
      </c>
      <c r="F107" s="287"/>
      <c r="G107" s="110" t="str">
        <f t="shared" si="12"/>
        <v>否</v>
      </c>
      <c r="H107" s="415" t="str">
        <f t="shared" si="13"/>
        <v>项</v>
      </c>
    </row>
    <row r="108" ht="33" customHeight="1" spans="1:8">
      <c r="A108" s="425">
        <v>2011199</v>
      </c>
      <c r="B108" s="426" t="s">
        <v>288</v>
      </c>
      <c r="C108" s="197">
        <v>63</v>
      </c>
      <c r="D108" s="197">
        <v>82</v>
      </c>
      <c r="E108" s="424">
        <f t="shared" si="11"/>
        <v>19</v>
      </c>
      <c r="F108" s="287">
        <f t="shared" si="16"/>
        <v>-0.768</v>
      </c>
      <c r="G108" s="110" t="str">
        <f t="shared" si="12"/>
        <v>是</v>
      </c>
      <c r="H108" s="415" t="str">
        <f t="shared" si="13"/>
        <v>项</v>
      </c>
    </row>
    <row r="109" ht="33" customHeight="1" spans="1:8">
      <c r="A109" s="421">
        <v>20113</v>
      </c>
      <c r="B109" s="301" t="s">
        <v>289</v>
      </c>
      <c r="C109" s="423">
        <f>SUM(C110:C119)</f>
        <v>2344</v>
      </c>
      <c r="D109" s="423">
        <f>((((SUM(D110:D119))+0)+0)+0)+0</f>
        <v>2375</v>
      </c>
      <c r="E109" s="424">
        <f t="shared" si="11"/>
        <v>31</v>
      </c>
      <c r="F109" s="281">
        <f t="shared" si="16"/>
        <v>-0.987</v>
      </c>
      <c r="G109" s="110" t="str">
        <f t="shared" si="12"/>
        <v>是</v>
      </c>
      <c r="H109" s="415" t="str">
        <f t="shared" si="13"/>
        <v>款</v>
      </c>
    </row>
    <row r="110" ht="33" customHeight="1" spans="1:8">
      <c r="A110" s="425">
        <v>2011301</v>
      </c>
      <c r="B110" s="426" t="s">
        <v>225</v>
      </c>
      <c r="C110" s="197">
        <v>617</v>
      </c>
      <c r="D110" s="197">
        <v>574</v>
      </c>
      <c r="E110" s="424">
        <f t="shared" si="11"/>
        <v>-43</v>
      </c>
      <c r="F110" s="287">
        <f t="shared" si="16"/>
        <v>-1.075</v>
      </c>
      <c r="G110" s="110" t="str">
        <f t="shared" si="12"/>
        <v>是</v>
      </c>
      <c r="H110" s="415" t="str">
        <f t="shared" si="13"/>
        <v>项</v>
      </c>
    </row>
    <row r="111" ht="33" customHeight="1" spans="1:8">
      <c r="A111" s="427">
        <v>2011302</v>
      </c>
      <c r="B111" s="428" t="s">
        <v>226</v>
      </c>
      <c r="C111" s="286">
        <v>1545</v>
      </c>
      <c r="D111" s="286">
        <v>1608</v>
      </c>
      <c r="E111" s="288">
        <f t="shared" si="11"/>
        <v>63</v>
      </c>
      <c r="F111" s="287">
        <f t="shared" si="16"/>
        <v>-0.961</v>
      </c>
      <c r="G111" s="110" t="str">
        <f t="shared" si="12"/>
        <v>是</v>
      </c>
      <c r="H111" s="415" t="str">
        <f t="shared" si="13"/>
        <v>项</v>
      </c>
    </row>
    <row r="112" ht="33" hidden="1" customHeight="1" spans="1:8">
      <c r="A112" s="425">
        <v>2011303</v>
      </c>
      <c r="B112" s="426" t="s">
        <v>227</v>
      </c>
      <c r="C112" s="197">
        <v>0</v>
      </c>
      <c r="D112" s="197"/>
      <c r="E112" s="424">
        <f t="shared" si="11"/>
        <v>0</v>
      </c>
      <c r="F112" s="287"/>
      <c r="G112" s="110" t="str">
        <f t="shared" si="12"/>
        <v>否</v>
      </c>
      <c r="H112" s="415" t="str">
        <f t="shared" si="13"/>
        <v>项</v>
      </c>
    </row>
    <row r="113" ht="33" hidden="1" customHeight="1" spans="1:8">
      <c r="A113" s="427">
        <v>2011304</v>
      </c>
      <c r="B113" s="428" t="s">
        <v>290</v>
      </c>
      <c r="C113" s="286">
        <v>0</v>
      </c>
      <c r="D113" s="286"/>
      <c r="E113" s="288">
        <f t="shared" si="11"/>
        <v>0</v>
      </c>
      <c r="F113" s="287"/>
      <c r="G113" s="110" t="str">
        <f t="shared" si="12"/>
        <v>否</v>
      </c>
      <c r="H113" s="415" t="str">
        <f t="shared" si="13"/>
        <v>项</v>
      </c>
    </row>
    <row r="114" ht="33" hidden="1" customHeight="1" spans="1:8">
      <c r="A114" s="427">
        <v>2011305</v>
      </c>
      <c r="B114" s="428" t="s">
        <v>291</v>
      </c>
      <c r="C114" s="286">
        <v>0</v>
      </c>
      <c r="D114" s="286"/>
      <c r="E114" s="288">
        <f t="shared" si="11"/>
        <v>0</v>
      </c>
      <c r="F114" s="287"/>
      <c r="G114" s="110" t="str">
        <f t="shared" si="12"/>
        <v>否</v>
      </c>
      <c r="H114" s="415" t="str">
        <f t="shared" si="13"/>
        <v>项</v>
      </c>
    </row>
    <row r="115" ht="33" hidden="1" customHeight="1" spans="1:8">
      <c r="A115" s="427">
        <v>2011306</v>
      </c>
      <c r="B115" s="428" t="s">
        <v>292</v>
      </c>
      <c r="C115" s="286">
        <v>0</v>
      </c>
      <c r="D115" s="286"/>
      <c r="E115" s="288">
        <f t="shared" si="11"/>
        <v>0</v>
      </c>
      <c r="F115" s="287"/>
      <c r="G115" s="110" t="str">
        <f t="shared" si="12"/>
        <v>否</v>
      </c>
      <c r="H115" s="415" t="str">
        <f t="shared" si="13"/>
        <v>项</v>
      </c>
    </row>
    <row r="116" ht="33" hidden="1" customHeight="1" spans="1:8">
      <c r="A116" s="427">
        <v>2011307</v>
      </c>
      <c r="B116" s="428" t="s">
        <v>293</v>
      </c>
      <c r="C116" s="286">
        <v>0</v>
      </c>
      <c r="D116" s="286"/>
      <c r="E116" s="288">
        <f t="shared" si="11"/>
        <v>0</v>
      </c>
      <c r="F116" s="287"/>
      <c r="G116" s="110" t="str">
        <f t="shared" si="12"/>
        <v>否</v>
      </c>
      <c r="H116" s="415" t="str">
        <f t="shared" si="13"/>
        <v>项</v>
      </c>
    </row>
    <row r="117" ht="33" customHeight="1" spans="1:8">
      <c r="A117" s="425">
        <v>2011308</v>
      </c>
      <c r="B117" s="426" t="s">
        <v>294</v>
      </c>
      <c r="C117" s="197">
        <v>90</v>
      </c>
      <c r="D117" s="197">
        <v>113</v>
      </c>
      <c r="E117" s="424">
        <f t="shared" si="11"/>
        <v>23</v>
      </c>
      <c r="F117" s="287">
        <f>(E117-D117)/D117</f>
        <v>-0.796</v>
      </c>
      <c r="G117" s="110" t="str">
        <f t="shared" si="12"/>
        <v>是</v>
      </c>
      <c r="H117" s="415" t="str">
        <f t="shared" si="13"/>
        <v>项</v>
      </c>
    </row>
    <row r="118" ht="33" customHeight="1" spans="1:8">
      <c r="A118" s="425">
        <v>2011350</v>
      </c>
      <c r="B118" s="426" t="s">
        <v>234</v>
      </c>
      <c r="C118" s="197">
        <v>92</v>
      </c>
      <c r="D118" s="197">
        <v>80</v>
      </c>
      <c r="E118" s="424">
        <f t="shared" si="11"/>
        <v>-12</v>
      </c>
      <c r="F118" s="287">
        <f>(E118-D118)/D118</f>
        <v>-1.15</v>
      </c>
      <c r="G118" s="110" t="str">
        <f t="shared" si="12"/>
        <v>是</v>
      </c>
      <c r="H118" s="415" t="str">
        <f t="shared" si="13"/>
        <v>项</v>
      </c>
    </row>
    <row r="119" ht="33" hidden="1" customHeight="1" spans="1:8">
      <c r="A119" s="427">
        <v>2011399</v>
      </c>
      <c r="B119" s="428" t="s">
        <v>295</v>
      </c>
      <c r="C119" s="286">
        <v>0</v>
      </c>
      <c r="D119" s="286"/>
      <c r="E119" s="288">
        <f t="shared" si="11"/>
        <v>0</v>
      </c>
      <c r="F119" s="287"/>
      <c r="G119" s="110" t="str">
        <f t="shared" si="12"/>
        <v>否</v>
      </c>
      <c r="H119" s="415" t="str">
        <f t="shared" si="13"/>
        <v>项</v>
      </c>
    </row>
    <row r="120" ht="33" hidden="1" customHeight="1" spans="1:8">
      <c r="A120" s="421">
        <v>20114</v>
      </c>
      <c r="B120" s="301" t="s">
        <v>296</v>
      </c>
      <c r="C120" s="423">
        <f>SUM(C121:C131)</f>
        <v>0</v>
      </c>
      <c r="D120" s="423">
        <f>((((SUM(D121:D131))+0)+0)+0)+0</f>
        <v>0</v>
      </c>
      <c r="E120" s="424">
        <f t="shared" si="11"/>
        <v>0</v>
      </c>
      <c r="F120" s="287"/>
      <c r="G120" s="110" t="str">
        <f t="shared" si="12"/>
        <v>否</v>
      </c>
      <c r="H120" s="415" t="str">
        <f t="shared" si="13"/>
        <v>款</v>
      </c>
    </row>
    <row r="121" ht="33" hidden="1" customHeight="1" spans="1:8">
      <c r="A121" s="427">
        <v>2011401</v>
      </c>
      <c r="B121" s="428" t="s">
        <v>225</v>
      </c>
      <c r="C121" s="286">
        <v>0</v>
      </c>
      <c r="D121" s="286"/>
      <c r="E121" s="288">
        <f t="shared" si="11"/>
        <v>0</v>
      </c>
      <c r="F121" s="287"/>
      <c r="G121" s="110" t="str">
        <f t="shared" si="12"/>
        <v>否</v>
      </c>
      <c r="H121" s="415" t="str">
        <f t="shared" si="13"/>
        <v>项</v>
      </c>
    </row>
    <row r="122" ht="33" hidden="1" customHeight="1" spans="1:8">
      <c r="A122" s="425">
        <v>2011402</v>
      </c>
      <c r="B122" s="426" t="s">
        <v>226</v>
      </c>
      <c r="C122" s="197">
        <v>0</v>
      </c>
      <c r="D122" s="197"/>
      <c r="E122" s="424">
        <f t="shared" si="11"/>
        <v>0</v>
      </c>
      <c r="F122" s="287"/>
      <c r="G122" s="110" t="str">
        <f t="shared" si="12"/>
        <v>否</v>
      </c>
      <c r="H122" s="415" t="str">
        <f t="shared" si="13"/>
        <v>项</v>
      </c>
    </row>
    <row r="123" ht="33" hidden="1" customHeight="1" spans="1:8">
      <c r="A123" s="427">
        <v>2011403</v>
      </c>
      <c r="B123" s="428" t="s">
        <v>227</v>
      </c>
      <c r="C123" s="286">
        <v>0</v>
      </c>
      <c r="D123" s="286"/>
      <c r="E123" s="288">
        <f t="shared" si="11"/>
        <v>0</v>
      </c>
      <c r="F123" s="287"/>
      <c r="G123" s="110" t="str">
        <f t="shared" si="12"/>
        <v>否</v>
      </c>
      <c r="H123" s="415" t="str">
        <f t="shared" si="13"/>
        <v>项</v>
      </c>
    </row>
    <row r="124" ht="33" hidden="1" customHeight="1" spans="1:8">
      <c r="A124" s="427">
        <v>2011404</v>
      </c>
      <c r="B124" s="428" t="s">
        <v>297</v>
      </c>
      <c r="C124" s="286">
        <v>0</v>
      </c>
      <c r="D124" s="286"/>
      <c r="E124" s="288">
        <f t="shared" si="11"/>
        <v>0</v>
      </c>
      <c r="F124" s="287"/>
      <c r="G124" s="110" t="str">
        <f t="shared" si="12"/>
        <v>否</v>
      </c>
      <c r="H124" s="415" t="str">
        <f t="shared" si="13"/>
        <v>项</v>
      </c>
    </row>
    <row r="125" ht="33" hidden="1" customHeight="1" spans="1:8">
      <c r="A125" s="425">
        <v>2011405</v>
      </c>
      <c r="B125" s="426" t="s">
        <v>298</v>
      </c>
      <c r="C125" s="197">
        <v>0</v>
      </c>
      <c r="D125" s="197"/>
      <c r="E125" s="424">
        <f t="shared" si="11"/>
        <v>0</v>
      </c>
      <c r="F125" s="287"/>
      <c r="G125" s="110" t="str">
        <f t="shared" si="12"/>
        <v>否</v>
      </c>
      <c r="H125" s="415" t="str">
        <f t="shared" si="13"/>
        <v>项</v>
      </c>
    </row>
    <row r="126" ht="33" hidden="1" customHeight="1" spans="1:8">
      <c r="A126" s="427">
        <v>2011408</v>
      </c>
      <c r="B126" s="428" t="s">
        <v>299</v>
      </c>
      <c r="C126" s="286">
        <v>0</v>
      </c>
      <c r="D126" s="286"/>
      <c r="E126" s="288">
        <f t="shared" si="11"/>
        <v>0</v>
      </c>
      <c r="F126" s="287"/>
      <c r="G126" s="110" t="str">
        <f t="shared" si="12"/>
        <v>否</v>
      </c>
      <c r="H126" s="415" t="str">
        <f t="shared" si="13"/>
        <v>项</v>
      </c>
    </row>
    <row r="127" ht="33" hidden="1" customHeight="1" spans="1:8">
      <c r="A127" s="425">
        <v>2011409</v>
      </c>
      <c r="B127" s="426" t="s">
        <v>300</v>
      </c>
      <c r="C127" s="197">
        <v>0</v>
      </c>
      <c r="D127" s="197"/>
      <c r="E127" s="424">
        <f t="shared" si="11"/>
        <v>0</v>
      </c>
      <c r="F127" s="287"/>
      <c r="G127" s="110" t="str">
        <f t="shared" si="12"/>
        <v>否</v>
      </c>
      <c r="H127" s="415" t="str">
        <f t="shared" si="13"/>
        <v>项</v>
      </c>
    </row>
    <row r="128" ht="33" hidden="1" customHeight="1" spans="1:8">
      <c r="A128" s="427">
        <v>2011410</v>
      </c>
      <c r="B128" s="428" t="s">
        <v>301</v>
      </c>
      <c r="C128" s="286">
        <v>0</v>
      </c>
      <c r="D128" s="286"/>
      <c r="E128" s="288">
        <f t="shared" si="11"/>
        <v>0</v>
      </c>
      <c r="F128" s="287"/>
      <c r="G128" s="110" t="str">
        <f t="shared" si="12"/>
        <v>否</v>
      </c>
      <c r="H128" s="415" t="str">
        <f t="shared" si="13"/>
        <v>项</v>
      </c>
    </row>
    <row r="129" ht="33" hidden="1" customHeight="1" spans="1:8">
      <c r="A129" s="427">
        <v>2011411</v>
      </c>
      <c r="B129" s="428" t="s">
        <v>302</v>
      </c>
      <c r="C129" s="286">
        <v>0</v>
      </c>
      <c r="D129" s="286"/>
      <c r="E129" s="288">
        <f t="shared" si="11"/>
        <v>0</v>
      </c>
      <c r="F129" s="287"/>
      <c r="G129" s="110" t="str">
        <f t="shared" si="12"/>
        <v>否</v>
      </c>
      <c r="H129" s="415" t="str">
        <f t="shared" si="13"/>
        <v>项</v>
      </c>
    </row>
    <row r="130" ht="33" hidden="1" customHeight="1" spans="1:8">
      <c r="A130" s="427">
        <v>2011450</v>
      </c>
      <c r="B130" s="428" t="s">
        <v>234</v>
      </c>
      <c r="C130" s="286">
        <v>0</v>
      </c>
      <c r="D130" s="286"/>
      <c r="E130" s="288">
        <f t="shared" si="11"/>
        <v>0</v>
      </c>
      <c r="F130" s="287"/>
      <c r="G130" s="110" t="str">
        <f t="shared" si="12"/>
        <v>否</v>
      </c>
      <c r="H130" s="415" t="str">
        <f t="shared" si="13"/>
        <v>项</v>
      </c>
    </row>
    <row r="131" ht="33" hidden="1" customHeight="1" spans="1:8">
      <c r="A131" s="425">
        <v>2011499</v>
      </c>
      <c r="B131" s="426" t="s">
        <v>303</v>
      </c>
      <c r="C131" s="197">
        <v>0</v>
      </c>
      <c r="D131" s="197"/>
      <c r="E131" s="424">
        <f t="shared" si="11"/>
        <v>0</v>
      </c>
      <c r="F131" s="287"/>
      <c r="G131" s="110" t="str">
        <f t="shared" si="12"/>
        <v>否</v>
      </c>
      <c r="H131" s="415" t="str">
        <f t="shared" si="13"/>
        <v>项</v>
      </c>
    </row>
    <row r="132" ht="33" customHeight="1" spans="1:8">
      <c r="A132" s="421">
        <v>20123</v>
      </c>
      <c r="B132" s="301" t="s">
        <v>304</v>
      </c>
      <c r="C132" s="423">
        <f>SUM(C133:C138)</f>
        <v>18482</v>
      </c>
      <c r="D132" s="423">
        <f>((((SUM(D133:D138))+0)+0)+0)+0</f>
        <v>2494</v>
      </c>
      <c r="E132" s="424">
        <f t="shared" ref="E132:E195" si="17">D132-C132</f>
        <v>-15988</v>
      </c>
      <c r="F132" s="281">
        <f t="shared" ref="F132:F136" si="18">(E132-D132)/D132</f>
        <v>-7.411</v>
      </c>
      <c r="G132" s="110" t="str">
        <f t="shared" ref="G132:G195" si="19">IF(LEN(A132)=3,"是",IF(B132&lt;&gt;"",IF(SUM(C132:D132)&lt;&gt;0,"是","否"),"是"))</f>
        <v>是</v>
      </c>
      <c r="H132" s="415" t="str">
        <f t="shared" ref="H132:H195" si="20">IF(LEN(A132)=3,"类",IF(LEN(A132)=5,"款","项"))</f>
        <v>款</v>
      </c>
    </row>
    <row r="133" ht="33" customHeight="1" spans="1:8">
      <c r="A133" s="425">
        <v>2012301</v>
      </c>
      <c r="B133" s="426" t="s">
        <v>225</v>
      </c>
      <c r="C133" s="197">
        <v>18253</v>
      </c>
      <c r="D133" s="197">
        <v>2242</v>
      </c>
      <c r="E133" s="424">
        <f t="shared" si="17"/>
        <v>-16011</v>
      </c>
      <c r="F133" s="287">
        <f t="shared" si="18"/>
        <v>-8.141</v>
      </c>
      <c r="G133" s="110" t="str">
        <f t="shared" si="19"/>
        <v>是</v>
      </c>
      <c r="H133" s="415" t="str">
        <f t="shared" si="20"/>
        <v>项</v>
      </c>
    </row>
    <row r="134" ht="33" hidden="1" customHeight="1" spans="1:8">
      <c r="A134" s="427">
        <v>2012302</v>
      </c>
      <c r="B134" s="428" t="s">
        <v>226</v>
      </c>
      <c r="C134" s="286">
        <v>0</v>
      </c>
      <c r="D134" s="286"/>
      <c r="E134" s="288">
        <f t="shared" si="17"/>
        <v>0</v>
      </c>
      <c r="F134" s="287"/>
      <c r="G134" s="110" t="str">
        <f t="shared" si="19"/>
        <v>否</v>
      </c>
      <c r="H134" s="415" t="str">
        <f t="shared" si="20"/>
        <v>项</v>
      </c>
    </row>
    <row r="135" ht="33" hidden="1" customHeight="1" spans="1:8">
      <c r="A135" s="425">
        <v>2012303</v>
      </c>
      <c r="B135" s="426" t="s">
        <v>227</v>
      </c>
      <c r="C135" s="197">
        <v>0</v>
      </c>
      <c r="D135" s="197"/>
      <c r="E135" s="424">
        <f t="shared" si="17"/>
        <v>0</v>
      </c>
      <c r="F135" s="287"/>
      <c r="G135" s="110" t="str">
        <f t="shared" si="19"/>
        <v>否</v>
      </c>
      <c r="H135" s="415" t="str">
        <f t="shared" si="20"/>
        <v>项</v>
      </c>
    </row>
    <row r="136" ht="33" customHeight="1" spans="1:8">
      <c r="A136" s="425">
        <v>2012304</v>
      </c>
      <c r="B136" s="426" t="s">
        <v>305</v>
      </c>
      <c r="C136" s="197">
        <v>211</v>
      </c>
      <c r="D136" s="197">
        <v>229</v>
      </c>
      <c r="E136" s="424">
        <f t="shared" si="17"/>
        <v>18</v>
      </c>
      <c r="F136" s="287">
        <f t="shared" si="18"/>
        <v>-0.921</v>
      </c>
      <c r="G136" s="110" t="str">
        <f t="shared" si="19"/>
        <v>是</v>
      </c>
      <c r="H136" s="415" t="str">
        <f t="shared" si="20"/>
        <v>项</v>
      </c>
    </row>
    <row r="137" ht="33" hidden="1" customHeight="1" spans="1:8">
      <c r="A137" s="425">
        <v>2012350</v>
      </c>
      <c r="B137" s="426" t="s">
        <v>234</v>
      </c>
      <c r="C137" s="197">
        <v>0</v>
      </c>
      <c r="D137" s="197"/>
      <c r="E137" s="424">
        <f t="shared" si="17"/>
        <v>0</v>
      </c>
      <c r="F137" s="287"/>
      <c r="G137" s="110" t="str">
        <f t="shared" si="19"/>
        <v>否</v>
      </c>
      <c r="H137" s="415" t="str">
        <f t="shared" si="20"/>
        <v>项</v>
      </c>
    </row>
    <row r="138" ht="33" customHeight="1" spans="1:8">
      <c r="A138" s="425">
        <v>2012399</v>
      </c>
      <c r="B138" s="426" t="s">
        <v>306</v>
      </c>
      <c r="C138" s="197">
        <v>18</v>
      </c>
      <c r="D138" s="197">
        <v>23</v>
      </c>
      <c r="E138" s="424">
        <f t="shared" si="17"/>
        <v>5</v>
      </c>
      <c r="F138" s="287">
        <f>(E138-D138)/D138</f>
        <v>-0.783</v>
      </c>
      <c r="G138" s="110" t="str">
        <f t="shared" si="19"/>
        <v>是</v>
      </c>
      <c r="H138" s="415" t="str">
        <f t="shared" si="20"/>
        <v>项</v>
      </c>
    </row>
    <row r="139" ht="33" customHeight="1" spans="1:8">
      <c r="A139" s="421">
        <v>20125</v>
      </c>
      <c r="B139" s="301" t="s">
        <v>307</v>
      </c>
      <c r="C139" s="423">
        <f>SUM(C140:C146)</f>
        <v>0</v>
      </c>
      <c r="D139" s="423">
        <f>((((SUM(D140:D146))+0)+0)+0)+0</f>
        <v>1</v>
      </c>
      <c r="E139" s="424">
        <f t="shared" si="17"/>
        <v>1</v>
      </c>
      <c r="F139" s="281">
        <f>(E139-D139)/D139</f>
        <v>0</v>
      </c>
      <c r="G139" s="110" t="str">
        <f t="shared" si="19"/>
        <v>是</v>
      </c>
      <c r="H139" s="415" t="str">
        <f t="shared" si="20"/>
        <v>款</v>
      </c>
    </row>
    <row r="140" ht="33" hidden="1" customHeight="1" spans="1:8">
      <c r="A140" s="425">
        <v>2012501</v>
      </c>
      <c r="B140" s="426" t="s">
        <v>225</v>
      </c>
      <c r="C140" s="197">
        <v>0</v>
      </c>
      <c r="D140" s="197"/>
      <c r="E140" s="424">
        <f t="shared" si="17"/>
        <v>0</v>
      </c>
      <c r="F140" s="287"/>
      <c r="G140" s="110" t="str">
        <f t="shared" si="19"/>
        <v>否</v>
      </c>
      <c r="H140" s="415" t="str">
        <f t="shared" si="20"/>
        <v>项</v>
      </c>
    </row>
    <row r="141" ht="33" hidden="1" customHeight="1" spans="1:8">
      <c r="A141" s="427">
        <v>2012502</v>
      </c>
      <c r="B141" s="428" t="s">
        <v>226</v>
      </c>
      <c r="C141" s="286">
        <v>0</v>
      </c>
      <c r="D141" s="286"/>
      <c r="E141" s="288">
        <f t="shared" si="17"/>
        <v>0</v>
      </c>
      <c r="F141" s="287"/>
      <c r="G141" s="110" t="str">
        <f t="shared" si="19"/>
        <v>否</v>
      </c>
      <c r="H141" s="415" t="str">
        <f t="shared" si="20"/>
        <v>项</v>
      </c>
    </row>
    <row r="142" ht="33" hidden="1" customHeight="1" spans="1:8">
      <c r="A142" s="425">
        <v>2012503</v>
      </c>
      <c r="B142" s="426" t="s">
        <v>227</v>
      </c>
      <c r="C142" s="197">
        <v>0</v>
      </c>
      <c r="D142" s="197"/>
      <c r="E142" s="424">
        <f t="shared" si="17"/>
        <v>0</v>
      </c>
      <c r="F142" s="287"/>
      <c r="G142" s="110" t="str">
        <f t="shared" si="19"/>
        <v>否</v>
      </c>
      <c r="H142" s="415" t="str">
        <f t="shared" si="20"/>
        <v>项</v>
      </c>
    </row>
    <row r="143" ht="33" hidden="1" customHeight="1" spans="1:8">
      <c r="A143" s="425">
        <v>2012504</v>
      </c>
      <c r="B143" s="426" t="s">
        <v>308</v>
      </c>
      <c r="C143" s="197">
        <v>0</v>
      </c>
      <c r="D143" s="197"/>
      <c r="E143" s="424">
        <f t="shared" si="17"/>
        <v>0</v>
      </c>
      <c r="F143" s="287"/>
      <c r="G143" s="110" t="str">
        <f t="shared" si="19"/>
        <v>否</v>
      </c>
      <c r="H143" s="415" t="str">
        <f t="shared" si="20"/>
        <v>项</v>
      </c>
    </row>
    <row r="144" ht="33" hidden="1" customHeight="1" spans="1:8">
      <c r="A144" s="425">
        <v>2012505</v>
      </c>
      <c r="B144" s="426" t="s">
        <v>309</v>
      </c>
      <c r="C144" s="197">
        <v>0</v>
      </c>
      <c r="D144" s="197"/>
      <c r="E144" s="424">
        <f t="shared" si="17"/>
        <v>0</v>
      </c>
      <c r="F144" s="287"/>
      <c r="G144" s="110" t="str">
        <f t="shared" si="19"/>
        <v>否</v>
      </c>
      <c r="H144" s="415" t="str">
        <f t="shared" si="20"/>
        <v>项</v>
      </c>
    </row>
    <row r="145" ht="33" hidden="1" customHeight="1" spans="1:8">
      <c r="A145" s="425">
        <v>2012550</v>
      </c>
      <c r="B145" s="426" t="s">
        <v>234</v>
      </c>
      <c r="C145" s="197">
        <v>0</v>
      </c>
      <c r="D145" s="197"/>
      <c r="E145" s="424">
        <f t="shared" si="17"/>
        <v>0</v>
      </c>
      <c r="F145" s="287"/>
      <c r="G145" s="110" t="str">
        <f t="shared" si="19"/>
        <v>否</v>
      </c>
      <c r="H145" s="415" t="str">
        <f t="shared" si="20"/>
        <v>项</v>
      </c>
    </row>
    <row r="146" ht="33" customHeight="1" spans="1:8">
      <c r="A146" s="425">
        <v>2012599</v>
      </c>
      <c r="B146" s="426" t="s">
        <v>310</v>
      </c>
      <c r="C146" s="197">
        <v>0</v>
      </c>
      <c r="D146" s="197">
        <v>1</v>
      </c>
      <c r="E146" s="424">
        <f t="shared" si="17"/>
        <v>1</v>
      </c>
      <c r="F146" s="287">
        <f t="shared" ref="F146:F151" si="21">(E146-D146)/D146</f>
        <v>0</v>
      </c>
      <c r="G146" s="110" t="str">
        <f t="shared" si="19"/>
        <v>是</v>
      </c>
      <c r="H146" s="415" t="str">
        <f t="shared" si="20"/>
        <v>项</v>
      </c>
    </row>
    <row r="147" ht="33" customHeight="1" spans="1:8">
      <c r="A147" s="421">
        <v>20126</v>
      </c>
      <c r="B147" s="301" t="s">
        <v>311</v>
      </c>
      <c r="C147" s="423">
        <f>SUM(C148:C152)</f>
        <v>69</v>
      </c>
      <c r="D147" s="423">
        <f>((((SUM(D148:D152))+0)+0)+0)+0</f>
        <v>72</v>
      </c>
      <c r="E147" s="424">
        <f t="shared" si="17"/>
        <v>3</v>
      </c>
      <c r="F147" s="281">
        <f t="shared" si="21"/>
        <v>-0.958</v>
      </c>
      <c r="G147" s="110" t="str">
        <f t="shared" si="19"/>
        <v>是</v>
      </c>
      <c r="H147" s="415" t="str">
        <f t="shared" si="20"/>
        <v>款</v>
      </c>
    </row>
    <row r="148" ht="33" hidden="1" customHeight="1" spans="1:8">
      <c r="A148" s="425">
        <v>2012601</v>
      </c>
      <c r="B148" s="426" t="s">
        <v>225</v>
      </c>
      <c r="C148" s="197">
        <v>0</v>
      </c>
      <c r="D148" s="197"/>
      <c r="E148" s="424">
        <f t="shared" si="17"/>
        <v>0</v>
      </c>
      <c r="F148" s="287"/>
      <c r="G148" s="110" t="str">
        <f t="shared" si="19"/>
        <v>否</v>
      </c>
      <c r="H148" s="415" t="str">
        <f t="shared" si="20"/>
        <v>项</v>
      </c>
    </row>
    <row r="149" ht="33" hidden="1" customHeight="1" spans="1:8">
      <c r="A149" s="427">
        <v>2012602</v>
      </c>
      <c r="B149" s="428" t="s">
        <v>226</v>
      </c>
      <c r="C149" s="286">
        <v>0</v>
      </c>
      <c r="D149" s="286"/>
      <c r="E149" s="288">
        <f t="shared" si="17"/>
        <v>0</v>
      </c>
      <c r="F149" s="287"/>
      <c r="G149" s="110" t="str">
        <f t="shared" si="19"/>
        <v>否</v>
      </c>
      <c r="H149" s="415" t="str">
        <f t="shared" si="20"/>
        <v>项</v>
      </c>
    </row>
    <row r="150" ht="33" hidden="1" customHeight="1" spans="1:8">
      <c r="A150" s="427">
        <v>2012603</v>
      </c>
      <c r="B150" s="428" t="s">
        <v>227</v>
      </c>
      <c r="C150" s="286">
        <v>0</v>
      </c>
      <c r="D150" s="286"/>
      <c r="E150" s="288">
        <f t="shared" si="17"/>
        <v>0</v>
      </c>
      <c r="F150" s="287"/>
      <c r="G150" s="110" t="str">
        <f t="shared" si="19"/>
        <v>否</v>
      </c>
      <c r="H150" s="415" t="str">
        <f t="shared" si="20"/>
        <v>项</v>
      </c>
    </row>
    <row r="151" ht="33" customHeight="1" spans="1:8">
      <c r="A151" s="425">
        <v>2012604</v>
      </c>
      <c r="B151" s="426" t="s">
        <v>312</v>
      </c>
      <c r="C151" s="197">
        <v>69</v>
      </c>
      <c r="D151" s="197">
        <v>72</v>
      </c>
      <c r="E151" s="424">
        <f t="shared" si="17"/>
        <v>3</v>
      </c>
      <c r="F151" s="287">
        <f t="shared" si="21"/>
        <v>-0.958</v>
      </c>
      <c r="G151" s="110" t="str">
        <f t="shared" si="19"/>
        <v>是</v>
      </c>
      <c r="H151" s="415" t="str">
        <f t="shared" si="20"/>
        <v>项</v>
      </c>
    </row>
    <row r="152" ht="33" hidden="1" customHeight="1" spans="1:8">
      <c r="A152" s="427">
        <v>2012699</v>
      </c>
      <c r="B152" s="428" t="s">
        <v>313</v>
      </c>
      <c r="C152" s="286">
        <v>0</v>
      </c>
      <c r="D152" s="286"/>
      <c r="E152" s="288">
        <f t="shared" si="17"/>
        <v>0</v>
      </c>
      <c r="F152" s="287"/>
      <c r="G152" s="110" t="str">
        <f t="shared" si="19"/>
        <v>否</v>
      </c>
      <c r="H152" s="415" t="str">
        <f t="shared" si="20"/>
        <v>项</v>
      </c>
    </row>
    <row r="153" ht="33" customHeight="1" spans="1:8">
      <c r="A153" s="421">
        <v>20128</v>
      </c>
      <c r="B153" s="301" t="s">
        <v>314</v>
      </c>
      <c r="C153" s="423">
        <f>SUM(C154:C159)</f>
        <v>125</v>
      </c>
      <c r="D153" s="423">
        <f>((((SUM(D154:D159))+0)+0)+0)+0</f>
        <v>87</v>
      </c>
      <c r="E153" s="424">
        <f t="shared" si="17"/>
        <v>-38</v>
      </c>
      <c r="F153" s="281">
        <f>(E153-D153)/D153</f>
        <v>-1.437</v>
      </c>
      <c r="G153" s="110" t="str">
        <f t="shared" si="19"/>
        <v>是</v>
      </c>
      <c r="H153" s="415" t="str">
        <f t="shared" si="20"/>
        <v>款</v>
      </c>
    </row>
    <row r="154" ht="33" customHeight="1" spans="1:8">
      <c r="A154" s="425">
        <v>2012801</v>
      </c>
      <c r="B154" s="426" t="s">
        <v>225</v>
      </c>
      <c r="C154" s="197">
        <v>125</v>
      </c>
      <c r="D154" s="197">
        <v>85</v>
      </c>
      <c r="E154" s="424">
        <f t="shared" si="17"/>
        <v>-40</v>
      </c>
      <c r="F154" s="287">
        <f>(E154-D154)/D154</f>
        <v>-1.471</v>
      </c>
      <c r="G154" s="110" t="str">
        <f t="shared" si="19"/>
        <v>是</v>
      </c>
      <c r="H154" s="415" t="str">
        <f t="shared" si="20"/>
        <v>项</v>
      </c>
    </row>
    <row r="155" ht="33" hidden="1" customHeight="1" spans="1:8">
      <c r="A155" s="427">
        <v>2012802</v>
      </c>
      <c r="B155" s="428" t="s">
        <v>226</v>
      </c>
      <c r="C155" s="286">
        <v>0</v>
      </c>
      <c r="D155" s="286"/>
      <c r="E155" s="288">
        <f t="shared" si="17"/>
        <v>0</v>
      </c>
      <c r="F155" s="287"/>
      <c r="G155" s="110" t="str">
        <f t="shared" si="19"/>
        <v>否</v>
      </c>
      <c r="H155" s="415" t="str">
        <f t="shared" si="20"/>
        <v>项</v>
      </c>
    </row>
    <row r="156" ht="33" hidden="1" customHeight="1" spans="1:8">
      <c r="A156" s="427">
        <v>2012803</v>
      </c>
      <c r="B156" s="428" t="s">
        <v>227</v>
      </c>
      <c r="C156" s="286">
        <v>0</v>
      </c>
      <c r="D156" s="286"/>
      <c r="E156" s="288">
        <f t="shared" si="17"/>
        <v>0</v>
      </c>
      <c r="F156" s="287"/>
      <c r="G156" s="110" t="str">
        <f t="shared" si="19"/>
        <v>否</v>
      </c>
      <c r="H156" s="415" t="str">
        <f t="shared" si="20"/>
        <v>项</v>
      </c>
    </row>
    <row r="157" ht="33" hidden="1" customHeight="1" spans="1:8">
      <c r="A157" s="425">
        <v>2012804</v>
      </c>
      <c r="B157" s="426" t="s">
        <v>239</v>
      </c>
      <c r="C157" s="197">
        <v>0</v>
      </c>
      <c r="D157" s="197"/>
      <c r="E157" s="424">
        <f t="shared" si="17"/>
        <v>0</v>
      </c>
      <c r="F157" s="287"/>
      <c r="G157" s="110" t="str">
        <f t="shared" si="19"/>
        <v>否</v>
      </c>
      <c r="H157" s="415" t="str">
        <f t="shared" si="20"/>
        <v>项</v>
      </c>
    </row>
    <row r="158" ht="33" hidden="1" customHeight="1" spans="1:8">
      <c r="A158" s="427">
        <v>2012850</v>
      </c>
      <c r="B158" s="428" t="s">
        <v>234</v>
      </c>
      <c r="C158" s="286">
        <v>0</v>
      </c>
      <c r="D158" s="286"/>
      <c r="E158" s="288">
        <f t="shared" si="17"/>
        <v>0</v>
      </c>
      <c r="F158" s="287"/>
      <c r="G158" s="110" t="str">
        <f t="shared" si="19"/>
        <v>否</v>
      </c>
      <c r="H158" s="415" t="str">
        <f t="shared" si="20"/>
        <v>项</v>
      </c>
    </row>
    <row r="159" ht="33" customHeight="1" spans="1:8">
      <c r="A159" s="425">
        <v>2012899</v>
      </c>
      <c r="B159" s="426" t="s">
        <v>315</v>
      </c>
      <c r="C159" s="197">
        <v>0</v>
      </c>
      <c r="D159" s="197">
        <v>2</v>
      </c>
      <c r="E159" s="424">
        <f t="shared" si="17"/>
        <v>2</v>
      </c>
      <c r="F159" s="287">
        <f t="shared" ref="F159:F162" si="22">(E159-D159)/D159</f>
        <v>0</v>
      </c>
      <c r="G159" s="110" t="str">
        <f t="shared" si="19"/>
        <v>是</v>
      </c>
      <c r="H159" s="415" t="str">
        <f t="shared" si="20"/>
        <v>项</v>
      </c>
    </row>
    <row r="160" ht="33" customHeight="1" spans="1:8">
      <c r="A160" s="421">
        <v>20129</v>
      </c>
      <c r="B160" s="301" t="s">
        <v>316</v>
      </c>
      <c r="C160" s="423">
        <f>SUM(C161:C166)</f>
        <v>747</v>
      </c>
      <c r="D160" s="423">
        <f>((((SUM(D161:D166))+0)+0)+0)+0</f>
        <v>743</v>
      </c>
      <c r="E160" s="424">
        <f t="shared" si="17"/>
        <v>-4</v>
      </c>
      <c r="F160" s="281">
        <f t="shared" si="22"/>
        <v>-1.005</v>
      </c>
      <c r="G160" s="110" t="str">
        <f t="shared" si="19"/>
        <v>是</v>
      </c>
      <c r="H160" s="415" t="str">
        <f t="shared" si="20"/>
        <v>款</v>
      </c>
    </row>
    <row r="161" ht="33" customHeight="1" spans="1:8">
      <c r="A161" s="425">
        <v>2012901</v>
      </c>
      <c r="B161" s="426" t="s">
        <v>225</v>
      </c>
      <c r="C161" s="197">
        <v>632</v>
      </c>
      <c r="D161" s="197">
        <v>560</v>
      </c>
      <c r="E161" s="424">
        <f t="shared" si="17"/>
        <v>-72</v>
      </c>
      <c r="F161" s="287">
        <f t="shared" si="22"/>
        <v>-1.129</v>
      </c>
      <c r="G161" s="110" t="str">
        <f t="shared" si="19"/>
        <v>是</v>
      </c>
      <c r="H161" s="415" t="str">
        <f t="shared" si="20"/>
        <v>项</v>
      </c>
    </row>
    <row r="162" ht="33" customHeight="1" spans="1:8">
      <c r="A162" s="425">
        <v>2012902</v>
      </c>
      <c r="B162" s="426" t="s">
        <v>226</v>
      </c>
      <c r="C162" s="197">
        <v>44</v>
      </c>
      <c r="D162" s="197">
        <v>37</v>
      </c>
      <c r="E162" s="424">
        <f t="shared" si="17"/>
        <v>-7</v>
      </c>
      <c r="F162" s="287">
        <f t="shared" si="22"/>
        <v>-1.189</v>
      </c>
      <c r="G162" s="110" t="str">
        <f t="shared" si="19"/>
        <v>是</v>
      </c>
      <c r="H162" s="415" t="str">
        <f t="shared" si="20"/>
        <v>项</v>
      </c>
    </row>
    <row r="163" ht="33" hidden="1" customHeight="1" spans="1:8">
      <c r="A163" s="425">
        <v>2012903</v>
      </c>
      <c r="B163" s="426" t="s">
        <v>227</v>
      </c>
      <c r="C163" s="197">
        <v>0</v>
      </c>
      <c r="D163" s="197"/>
      <c r="E163" s="424">
        <f t="shared" si="17"/>
        <v>0</v>
      </c>
      <c r="F163" s="287"/>
      <c r="G163" s="110" t="str">
        <f t="shared" si="19"/>
        <v>否</v>
      </c>
      <c r="H163" s="415" t="str">
        <f t="shared" si="20"/>
        <v>项</v>
      </c>
    </row>
    <row r="164" ht="33" customHeight="1" spans="1:8">
      <c r="A164" s="433">
        <v>2012906</v>
      </c>
      <c r="B164" s="428" t="s">
        <v>317</v>
      </c>
      <c r="C164" s="286">
        <v>6</v>
      </c>
      <c r="D164" s="286">
        <v>13</v>
      </c>
      <c r="E164" s="288">
        <f t="shared" si="17"/>
        <v>7</v>
      </c>
      <c r="F164" s="287">
        <f t="shared" ref="F164:F169" si="23">(E164-D164)/D164</f>
        <v>-0.462</v>
      </c>
      <c r="G164" s="110" t="str">
        <f t="shared" si="19"/>
        <v>是</v>
      </c>
      <c r="H164" s="415" t="str">
        <f t="shared" si="20"/>
        <v>项</v>
      </c>
    </row>
    <row r="165" ht="33" hidden="1" customHeight="1" spans="1:8">
      <c r="A165" s="425">
        <v>2012950</v>
      </c>
      <c r="B165" s="426" t="s">
        <v>234</v>
      </c>
      <c r="C165" s="197">
        <v>0</v>
      </c>
      <c r="D165" s="197"/>
      <c r="E165" s="424">
        <f t="shared" si="17"/>
        <v>0</v>
      </c>
      <c r="F165" s="287"/>
      <c r="G165" s="110" t="str">
        <f t="shared" si="19"/>
        <v>否</v>
      </c>
      <c r="H165" s="415" t="str">
        <f t="shared" si="20"/>
        <v>项</v>
      </c>
    </row>
    <row r="166" ht="33" customHeight="1" spans="1:8">
      <c r="A166" s="425">
        <v>2012999</v>
      </c>
      <c r="B166" s="426" t="s">
        <v>318</v>
      </c>
      <c r="C166" s="197">
        <v>65</v>
      </c>
      <c r="D166" s="197">
        <v>133</v>
      </c>
      <c r="E166" s="424">
        <f t="shared" si="17"/>
        <v>68</v>
      </c>
      <c r="F166" s="287">
        <f t="shared" si="23"/>
        <v>-0.489</v>
      </c>
      <c r="G166" s="110" t="str">
        <f t="shared" si="19"/>
        <v>是</v>
      </c>
      <c r="H166" s="415" t="str">
        <f t="shared" si="20"/>
        <v>项</v>
      </c>
    </row>
    <row r="167" ht="33" customHeight="1" spans="1:8">
      <c r="A167" s="421">
        <v>20131</v>
      </c>
      <c r="B167" s="301" t="s">
        <v>319</v>
      </c>
      <c r="C167" s="423">
        <f>SUM(C168:C173)</f>
        <v>13100</v>
      </c>
      <c r="D167" s="423">
        <f>((((SUM(D168:D173))+0)+0)+0)+0</f>
        <v>4096</v>
      </c>
      <c r="E167" s="424">
        <f t="shared" si="17"/>
        <v>-9004</v>
      </c>
      <c r="F167" s="281">
        <f t="shared" si="23"/>
        <v>-3.198</v>
      </c>
      <c r="G167" s="110" t="str">
        <f t="shared" si="19"/>
        <v>是</v>
      </c>
      <c r="H167" s="415" t="str">
        <f t="shared" si="20"/>
        <v>款</v>
      </c>
    </row>
    <row r="168" ht="33" customHeight="1" spans="1:8">
      <c r="A168" s="425">
        <v>2013101</v>
      </c>
      <c r="B168" s="426" t="s">
        <v>225</v>
      </c>
      <c r="C168" s="197">
        <v>3446</v>
      </c>
      <c r="D168" s="197">
        <v>2582</v>
      </c>
      <c r="E168" s="424">
        <f t="shared" si="17"/>
        <v>-864</v>
      </c>
      <c r="F168" s="287">
        <f t="shared" si="23"/>
        <v>-1.335</v>
      </c>
      <c r="G168" s="110" t="str">
        <f t="shared" si="19"/>
        <v>是</v>
      </c>
      <c r="H168" s="415" t="str">
        <f t="shared" si="20"/>
        <v>项</v>
      </c>
    </row>
    <row r="169" ht="33" customHeight="1" spans="1:8">
      <c r="A169" s="427">
        <v>2013102</v>
      </c>
      <c r="B169" s="428" t="s">
        <v>226</v>
      </c>
      <c r="C169" s="286">
        <v>9654</v>
      </c>
      <c r="D169" s="286">
        <v>1482</v>
      </c>
      <c r="E169" s="288">
        <f t="shared" si="17"/>
        <v>-8172</v>
      </c>
      <c r="F169" s="287">
        <f t="shared" si="23"/>
        <v>-6.514</v>
      </c>
      <c r="G169" s="110" t="str">
        <f t="shared" si="19"/>
        <v>是</v>
      </c>
      <c r="H169" s="415" t="str">
        <f t="shared" si="20"/>
        <v>项</v>
      </c>
    </row>
    <row r="170" ht="33" hidden="1" customHeight="1" spans="1:8">
      <c r="A170" s="425">
        <v>2013103</v>
      </c>
      <c r="B170" s="426" t="s">
        <v>227</v>
      </c>
      <c r="C170" s="197">
        <v>0</v>
      </c>
      <c r="D170" s="197"/>
      <c r="E170" s="424">
        <f t="shared" si="17"/>
        <v>0</v>
      </c>
      <c r="F170" s="287"/>
      <c r="G170" s="110" t="str">
        <f t="shared" si="19"/>
        <v>否</v>
      </c>
      <c r="H170" s="415" t="str">
        <f t="shared" si="20"/>
        <v>项</v>
      </c>
    </row>
    <row r="171" ht="33" customHeight="1" spans="1:8">
      <c r="A171" s="425">
        <v>2013105</v>
      </c>
      <c r="B171" s="426" t="s">
        <v>320</v>
      </c>
      <c r="C171" s="197">
        <v>0</v>
      </c>
      <c r="D171" s="197">
        <v>32</v>
      </c>
      <c r="E171" s="424">
        <f t="shared" si="17"/>
        <v>32</v>
      </c>
      <c r="F171" s="287">
        <f t="shared" ref="F171:F176" si="24">(E171-D171)/D171</f>
        <v>0</v>
      </c>
      <c r="G171" s="110" t="str">
        <f t="shared" si="19"/>
        <v>是</v>
      </c>
      <c r="H171" s="415" t="str">
        <f t="shared" si="20"/>
        <v>项</v>
      </c>
    </row>
    <row r="172" ht="33" hidden="1" customHeight="1" spans="1:8">
      <c r="A172" s="425">
        <v>2013150</v>
      </c>
      <c r="B172" s="426" t="s">
        <v>234</v>
      </c>
      <c r="C172" s="197">
        <v>0</v>
      </c>
      <c r="D172" s="197"/>
      <c r="E172" s="424">
        <f t="shared" si="17"/>
        <v>0</v>
      </c>
      <c r="F172" s="287"/>
      <c r="G172" s="110" t="str">
        <f t="shared" si="19"/>
        <v>否</v>
      </c>
      <c r="H172" s="415" t="str">
        <f t="shared" si="20"/>
        <v>项</v>
      </c>
    </row>
    <row r="173" ht="33" hidden="1" customHeight="1" spans="1:8">
      <c r="A173" s="425">
        <v>2013199</v>
      </c>
      <c r="B173" s="426" t="s">
        <v>321</v>
      </c>
      <c r="C173" s="197">
        <v>0</v>
      </c>
      <c r="D173" s="197"/>
      <c r="E173" s="424">
        <f t="shared" si="17"/>
        <v>0</v>
      </c>
      <c r="F173" s="287"/>
      <c r="G173" s="110" t="str">
        <f t="shared" si="19"/>
        <v>否</v>
      </c>
      <c r="H173" s="415" t="str">
        <f t="shared" si="20"/>
        <v>项</v>
      </c>
    </row>
    <row r="174" ht="33" customHeight="1" spans="1:8">
      <c r="A174" s="421">
        <v>20132</v>
      </c>
      <c r="B174" s="301" t="s">
        <v>322</v>
      </c>
      <c r="C174" s="423">
        <f>SUM(C175:C180)</f>
        <v>2024</v>
      </c>
      <c r="D174" s="423">
        <f>((((SUM(D175:D180))+0)+0)+0)+0</f>
        <v>2039</v>
      </c>
      <c r="E174" s="424">
        <f t="shared" si="17"/>
        <v>15</v>
      </c>
      <c r="F174" s="281">
        <f t="shared" si="24"/>
        <v>-0.993</v>
      </c>
      <c r="G174" s="110" t="str">
        <f t="shared" si="19"/>
        <v>是</v>
      </c>
      <c r="H174" s="415" t="str">
        <f t="shared" si="20"/>
        <v>款</v>
      </c>
    </row>
    <row r="175" ht="33" customHeight="1" spans="1:8">
      <c r="A175" s="425">
        <v>2013201</v>
      </c>
      <c r="B175" s="426" t="s">
        <v>225</v>
      </c>
      <c r="C175" s="197">
        <v>935</v>
      </c>
      <c r="D175" s="197">
        <v>904</v>
      </c>
      <c r="E175" s="424">
        <f t="shared" si="17"/>
        <v>-31</v>
      </c>
      <c r="F175" s="287">
        <f t="shared" si="24"/>
        <v>-1.034</v>
      </c>
      <c r="G175" s="110" t="str">
        <f t="shared" si="19"/>
        <v>是</v>
      </c>
      <c r="H175" s="415" t="str">
        <f t="shared" si="20"/>
        <v>项</v>
      </c>
    </row>
    <row r="176" ht="33" customHeight="1" spans="1:8">
      <c r="A176" s="427">
        <v>2013202</v>
      </c>
      <c r="B176" s="428" t="s">
        <v>226</v>
      </c>
      <c r="C176" s="286">
        <v>1077</v>
      </c>
      <c r="D176" s="286">
        <v>1131</v>
      </c>
      <c r="E176" s="288">
        <f t="shared" si="17"/>
        <v>54</v>
      </c>
      <c r="F176" s="287">
        <f t="shared" si="24"/>
        <v>-0.952</v>
      </c>
      <c r="G176" s="110" t="str">
        <f t="shared" si="19"/>
        <v>是</v>
      </c>
      <c r="H176" s="415" t="str">
        <f t="shared" si="20"/>
        <v>项</v>
      </c>
    </row>
    <row r="177" ht="33" hidden="1" customHeight="1" spans="1:8">
      <c r="A177" s="425">
        <v>2013203</v>
      </c>
      <c r="B177" s="426" t="s">
        <v>227</v>
      </c>
      <c r="C177" s="197">
        <v>0</v>
      </c>
      <c r="D177" s="197"/>
      <c r="E177" s="424">
        <f t="shared" si="17"/>
        <v>0</v>
      </c>
      <c r="F177" s="287"/>
      <c r="G177" s="110" t="str">
        <f t="shared" si="19"/>
        <v>否</v>
      </c>
      <c r="H177" s="415" t="str">
        <f t="shared" si="20"/>
        <v>项</v>
      </c>
    </row>
    <row r="178" ht="33" hidden="1" customHeight="1" spans="1:8">
      <c r="A178" s="427">
        <v>2013204</v>
      </c>
      <c r="B178" s="428" t="s">
        <v>323</v>
      </c>
      <c r="C178" s="286">
        <v>0</v>
      </c>
      <c r="D178" s="286"/>
      <c r="E178" s="288">
        <f t="shared" si="17"/>
        <v>0</v>
      </c>
      <c r="F178" s="287"/>
      <c r="G178" s="110" t="str">
        <f t="shared" si="19"/>
        <v>否</v>
      </c>
      <c r="H178" s="415" t="str">
        <f t="shared" si="20"/>
        <v>项</v>
      </c>
    </row>
    <row r="179" ht="33" hidden="1" customHeight="1" spans="1:8">
      <c r="A179" s="425">
        <v>2013250</v>
      </c>
      <c r="B179" s="426" t="s">
        <v>234</v>
      </c>
      <c r="C179" s="197">
        <v>0</v>
      </c>
      <c r="D179" s="197"/>
      <c r="E179" s="424">
        <f t="shared" si="17"/>
        <v>0</v>
      </c>
      <c r="F179" s="287"/>
      <c r="G179" s="110" t="str">
        <f t="shared" si="19"/>
        <v>否</v>
      </c>
      <c r="H179" s="415" t="str">
        <f t="shared" si="20"/>
        <v>项</v>
      </c>
    </row>
    <row r="180" ht="33" customHeight="1" spans="1:8">
      <c r="A180" s="425">
        <v>2013299</v>
      </c>
      <c r="B180" s="426" t="s">
        <v>324</v>
      </c>
      <c r="C180" s="197">
        <v>12</v>
      </c>
      <c r="D180" s="197">
        <v>4</v>
      </c>
      <c r="E180" s="424">
        <f t="shared" si="17"/>
        <v>-8</v>
      </c>
      <c r="F180" s="287">
        <f t="shared" ref="F180:F183" si="25">(E180-D180)/D180</f>
        <v>-3</v>
      </c>
      <c r="G180" s="110" t="str">
        <f t="shared" si="19"/>
        <v>是</v>
      </c>
      <c r="H180" s="415" t="str">
        <f t="shared" si="20"/>
        <v>项</v>
      </c>
    </row>
    <row r="181" ht="33" customHeight="1" spans="1:8">
      <c r="A181" s="421">
        <v>20133</v>
      </c>
      <c r="B181" s="301" t="s">
        <v>325</v>
      </c>
      <c r="C181" s="423">
        <f>SUM(C182:C187)</f>
        <v>472</v>
      </c>
      <c r="D181" s="423">
        <f>((((SUM(D182:D187))+0)+0)+0)+0</f>
        <v>393</v>
      </c>
      <c r="E181" s="424">
        <f t="shared" si="17"/>
        <v>-79</v>
      </c>
      <c r="F181" s="281">
        <f t="shared" si="25"/>
        <v>-1.201</v>
      </c>
      <c r="G181" s="110" t="str">
        <f t="shared" si="19"/>
        <v>是</v>
      </c>
      <c r="H181" s="415" t="str">
        <f t="shared" si="20"/>
        <v>款</v>
      </c>
    </row>
    <row r="182" ht="33" customHeight="1" spans="1:8">
      <c r="A182" s="425">
        <v>2013301</v>
      </c>
      <c r="B182" s="426" t="s">
        <v>225</v>
      </c>
      <c r="C182" s="197">
        <v>286</v>
      </c>
      <c r="D182" s="197">
        <v>233</v>
      </c>
      <c r="E182" s="424">
        <f t="shared" si="17"/>
        <v>-53</v>
      </c>
      <c r="F182" s="287">
        <f t="shared" si="25"/>
        <v>-1.227</v>
      </c>
      <c r="G182" s="110" t="str">
        <f t="shared" si="19"/>
        <v>是</v>
      </c>
      <c r="H182" s="415" t="str">
        <f t="shared" si="20"/>
        <v>项</v>
      </c>
    </row>
    <row r="183" ht="33" customHeight="1" spans="1:8">
      <c r="A183" s="427">
        <v>2013302</v>
      </c>
      <c r="B183" s="428" t="s">
        <v>226</v>
      </c>
      <c r="C183" s="286">
        <v>186</v>
      </c>
      <c r="D183" s="286">
        <v>160</v>
      </c>
      <c r="E183" s="288">
        <f t="shared" si="17"/>
        <v>-26</v>
      </c>
      <c r="F183" s="287">
        <f t="shared" si="25"/>
        <v>-1.163</v>
      </c>
      <c r="G183" s="110" t="str">
        <f t="shared" si="19"/>
        <v>是</v>
      </c>
      <c r="H183" s="415" t="str">
        <f t="shared" si="20"/>
        <v>项</v>
      </c>
    </row>
    <row r="184" ht="33" hidden="1" customHeight="1" spans="1:8">
      <c r="A184" s="427">
        <v>2013303</v>
      </c>
      <c r="B184" s="428" t="s">
        <v>227</v>
      </c>
      <c r="C184" s="286">
        <v>0</v>
      </c>
      <c r="D184" s="286"/>
      <c r="E184" s="288">
        <f t="shared" si="17"/>
        <v>0</v>
      </c>
      <c r="F184" s="287"/>
      <c r="G184" s="110" t="str">
        <f t="shared" si="19"/>
        <v>否</v>
      </c>
      <c r="H184" s="415" t="str">
        <f t="shared" si="20"/>
        <v>项</v>
      </c>
    </row>
    <row r="185" ht="33" hidden="1" customHeight="1" spans="1:8">
      <c r="A185" s="427">
        <v>2013304</v>
      </c>
      <c r="B185" s="428" t="s">
        <v>326</v>
      </c>
      <c r="C185" s="286">
        <v>0</v>
      </c>
      <c r="D185" s="286"/>
      <c r="E185" s="288">
        <f t="shared" si="17"/>
        <v>0</v>
      </c>
      <c r="F185" s="287"/>
      <c r="G185" s="110" t="str">
        <f t="shared" si="19"/>
        <v>否</v>
      </c>
      <c r="H185" s="415" t="str">
        <f t="shared" si="20"/>
        <v>项</v>
      </c>
    </row>
    <row r="186" ht="33" hidden="1" customHeight="1" spans="1:8">
      <c r="A186" s="427">
        <v>2013350</v>
      </c>
      <c r="B186" s="428" t="s">
        <v>234</v>
      </c>
      <c r="C186" s="286">
        <v>0</v>
      </c>
      <c r="D186" s="286"/>
      <c r="E186" s="288">
        <f t="shared" si="17"/>
        <v>0</v>
      </c>
      <c r="F186" s="287"/>
      <c r="G186" s="110" t="str">
        <f t="shared" si="19"/>
        <v>否</v>
      </c>
      <c r="H186" s="415" t="str">
        <f t="shared" si="20"/>
        <v>项</v>
      </c>
    </row>
    <row r="187" ht="33" hidden="1" customHeight="1" spans="1:8">
      <c r="A187" s="425">
        <v>2013399</v>
      </c>
      <c r="B187" s="426" t="s">
        <v>327</v>
      </c>
      <c r="C187" s="197">
        <v>0</v>
      </c>
      <c r="D187" s="197"/>
      <c r="E187" s="424">
        <f t="shared" si="17"/>
        <v>0</v>
      </c>
      <c r="F187" s="287"/>
      <c r="G187" s="110" t="str">
        <f t="shared" si="19"/>
        <v>否</v>
      </c>
      <c r="H187" s="415" t="str">
        <f t="shared" si="20"/>
        <v>项</v>
      </c>
    </row>
    <row r="188" ht="33" customHeight="1" spans="1:8">
      <c r="A188" s="421">
        <v>20134</v>
      </c>
      <c r="B188" s="301" t="s">
        <v>328</v>
      </c>
      <c r="C188" s="423">
        <f>SUM(C189:C195)</f>
        <v>126</v>
      </c>
      <c r="D188" s="423">
        <f>((((SUM(D189:D195))+0)+0)+0)+0</f>
        <v>134</v>
      </c>
      <c r="E188" s="424">
        <f t="shared" si="17"/>
        <v>8</v>
      </c>
      <c r="F188" s="281">
        <f t="shared" ref="F188:F190" si="26">(E188-D188)/D188</f>
        <v>-0.94</v>
      </c>
      <c r="G188" s="110" t="str">
        <f t="shared" si="19"/>
        <v>是</v>
      </c>
      <c r="H188" s="415" t="str">
        <f t="shared" si="20"/>
        <v>款</v>
      </c>
    </row>
    <row r="189" ht="33" customHeight="1" spans="1:8">
      <c r="A189" s="425">
        <v>2013401</v>
      </c>
      <c r="B189" s="426" t="s">
        <v>225</v>
      </c>
      <c r="C189" s="197">
        <v>77</v>
      </c>
      <c r="D189" s="197">
        <v>61</v>
      </c>
      <c r="E189" s="424">
        <f t="shared" si="17"/>
        <v>-16</v>
      </c>
      <c r="F189" s="287">
        <f t="shared" si="26"/>
        <v>-1.262</v>
      </c>
      <c r="G189" s="110" t="str">
        <f t="shared" si="19"/>
        <v>是</v>
      </c>
      <c r="H189" s="415" t="str">
        <f t="shared" si="20"/>
        <v>项</v>
      </c>
    </row>
    <row r="190" ht="33" customHeight="1" spans="1:8">
      <c r="A190" s="427">
        <v>2013402</v>
      </c>
      <c r="B190" s="428" t="s">
        <v>226</v>
      </c>
      <c r="C190" s="286">
        <v>7</v>
      </c>
      <c r="D190" s="286">
        <v>7</v>
      </c>
      <c r="E190" s="288">
        <f t="shared" si="17"/>
        <v>0</v>
      </c>
      <c r="F190" s="287">
        <f t="shared" si="26"/>
        <v>-1</v>
      </c>
      <c r="G190" s="110" t="str">
        <f t="shared" si="19"/>
        <v>是</v>
      </c>
      <c r="H190" s="415" t="str">
        <f t="shared" si="20"/>
        <v>项</v>
      </c>
    </row>
    <row r="191" ht="33" hidden="1" customHeight="1" spans="1:8">
      <c r="A191" s="427">
        <v>2013403</v>
      </c>
      <c r="B191" s="428" t="s">
        <v>227</v>
      </c>
      <c r="C191" s="286">
        <v>0</v>
      </c>
      <c r="D191" s="286"/>
      <c r="E191" s="288">
        <f t="shared" si="17"/>
        <v>0</v>
      </c>
      <c r="F191" s="287"/>
      <c r="G191" s="110" t="str">
        <f t="shared" si="19"/>
        <v>否</v>
      </c>
      <c r="H191" s="415" t="str">
        <f t="shared" si="20"/>
        <v>项</v>
      </c>
    </row>
    <row r="192" ht="33" customHeight="1" spans="1:8">
      <c r="A192" s="425">
        <v>2013404</v>
      </c>
      <c r="B192" s="426" t="s">
        <v>329</v>
      </c>
      <c r="C192" s="197">
        <v>27</v>
      </c>
      <c r="D192" s="197">
        <v>56</v>
      </c>
      <c r="E192" s="424">
        <f t="shared" si="17"/>
        <v>29</v>
      </c>
      <c r="F192" s="287">
        <f>(E192-D192)/D192</f>
        <v>-0.482</v>
      </c>
      <c r="G192" s="110" t="str">
        <f t="shared" si="19"/>
        <v>是</v>
      </c>
      <c r="H192" s="415" t="str">
        <f t="shared" si="20"/>
        <v>项</v>
      </c>
    </row>
    <row r="193" ht="33" customHeight="1" spans="1:8">
      <c r="A193" s="425">
        <v>2013405</v>
      </c>
      <c r="B193" s="426" t="s">
        <v>330</v>
      </c>
      <c r="C193" s="197">
        <v>2</v>
      </c>
      <c r="D193" s="197"/>
      <c r="E193" s="424">
        <f t="shared" si="17"/>
        <v>-2</v>
      </c>
      <c r="F193" s="287"/>
      <c r="G193" s="110" t="str">
        <f t="shared" si="19"/>
        <v>是</v>
      </c>
      <c r="H193" s="415" t="str">
        <f t="shared" si="20"/>
        <v>项</v>
      </c>
    </row>
    <row r="194" ht="33" hidden="1" customHeight="1" spans="1:8">
      <c r="A194" s="425">
        <v>2013450</v>
      </c>
      <c r="B194" s="426" t="s">
        <v>234</v>
      </c>
      <c r="C194" s="197">
        <v>0</v>
      </c>
      <c r="D194" s="197"/>
      <c r="E194" s="424">
        <f t="shared" si="17"/>
        <v>0</v>
      </c>
      <c r="F194" s="287"/>
      <c r="G194" s="110" t="str">
        <f t="shared" si="19"/>
        <v>否</v>
      </c>
      <c r="H194" s="415" t="str">
        <f t="shared" si="20"/>
        <v>项</v>
      </c>
    </row>
    <row r="195" ht="33" customHeight="1" spans="1:8">
      <c r="A195" s="425">
        <v>2013499</v>
      </c>
      <c r="B195" s="426" t="s">
        <v>331</v>
      </c>
      <c r="C195" s="197">
        <v>13</v>
      </c>
      <c r="D195" s="197">
        <v>10</v>
      </c>
      <c r="E195" s="424">
        <f t="shared" si="17"/>
        <v>-3</v>
      </c>
      <c r="F195" s="287">
        <f>(E195-D195)/D195</f>
        <v>-1.3</v>
      </c>
      <c r="G195" s="110" t="str">
        <f t="shared" si="19"/>
        <v>是</v>
      </c>
      <c r="H195" s="415" t="str">
        <f t="shared" si="20"/>
        <v>项</v>
      </c>
    </row>
    <row r="196" ht="33" hidden="1" customHeight="1" spans="1:8">
      <c r="A196" s="434">
        <v>20135</v>
      </c>
      <c r="B196" s="283" t="s">
        <v>332</v>
      </c>
      <c r="C196" s="288">
        <f>SUM(C197:C201)</f>
        <v>0</v>
      </c>
      <c r="D196" s="288">
        <f>((((SUM(D197:D201))+0)+0)+0)+0</f>
        <v>0</v>
      </c>
      <c r="E196" s="288">
        <f t="shared" ref="E196:E229" si="27">D196-C196</f>
        <v>0</v>
      </c>
      <c r="F196" s="287"/>
      <c r="G196" s="110" t="str">
        <f t="shared" ref="G196:G259" si="28">IF(LEN(A196)=3,"是",IF(B196&lt;&gt;"",IF(SUM(C196:D196)&lt;&gt;0,"是","否"),"是"))</f>
        <v>否</v>
      </c>
      <c r="H196" s="415" t="str">
        <f t="shared" ref="H196:H259" si="29">IF(LEN(A196)=3,"类",IF(LEN(A196)=5,"款","项"))</f>
        <v>款</v>
      </c>
    </row>
    <row r="197" ht="33" hidden="1" customHeight="1" spans="1:8">
      <c r="A197" s="427">
        <v>2013501</v>
      </c>
      <c r="B197" s="428" t="s">
        <v>225</v>
      </c>
      <c r="C197" s="286">
        <v>0</v>
      </c>
      <c r="D197" s="286"/>
      <c r="E197" s="288">
        <f t="shared" si="27"/>
        <v>0</v>
      </c>
      <c r="F197" s="287"/>
      <c r="G197" s="110" t="str">
        <f t="shared" si="28"/>
        <v>否</v>
      </c>
      <c r="H197" s="415" t="str">
        <f t="shared" si="29"/>
        <v>项</v>
      </c>
    </row>
    <row r="198" ht="33" hidden="1" customHeight="1" spans="1:8">
      <c r="A198" s="427">
        <v>2013502</v>
      </c>
      <c r="B198" s="428" t="s">
        <v>226</v>
      </c>
      <c r="C198" s="286">
        <v>0</v>
      </c>
      <c r="D198" s="286"/>
      <c r="E198" s="288">
        <f t="shared" si="27"/>
        <v>0</v>
      </c>
      <c r="F198" s="287"/>
      <c r="G198" s="110" t="str">
        <f t="shared" si="28"/>
        <v>否</v>
      </c>
      <c r="H198" s="415" t="str">
        <f t="shared" si="29"/>
        <v>项</v>
      </c>
    </row>
    <row r="199" ht="33" hidden="1" customHeight="1" spans="1:8">
      <c r="A199" s="427">
        <v>2013503</v>
      </c>
      <c r="B199" s="428" t="s">
        <v>227</v>
      </c>
      <c r="C199" s="286">
        <v>0</v>
      </c>
      <c r="D199" s="286"/>
      <c r="E199" s="288">
        <f t="shared" si="27"/>
        <v>0</v>
      </c>
      <c r="F199" s="287"/>
      <c r="G199" s="110" t="str">
        <f t="shared" si="28"/>
        <v>否</v>
      </c>
      <c r="H199" s="415" t="str">
        <f t="shared" si="29"/>
        <v>项</v>
      </c>
    </row>
    <row r="200" ht="33" hidden="1" customHeight="1" spans="1:8">
      <c r="A200" s="427">
        <v>2013550</v>
      </c>
      <c r="B200" s="428" t="s">
        <v>234</v>
      </c>
      <c r="C200" s="286">
        <v>0</v>
      </c>
      <c r="D200" s="286"/>
      <c r="E200" s="288">
        <f t="shared" si="27"/>
        <v>0</v>
      </c>
      <c r="F200" s="287"/>
      <c r="G200" s="110" t="str">
        <f t="shared" si="28"/>
        <v>否</v>
      </c>
      <c r="H200" s="415" t="str">
        <f t="shared" si="29"/>
        <v>项</v>
      </c>
    </row>
    <row r="201" ht="33" hidden="1" customHeight="1" spans="1:8">
      <c r="A201" s="427">
        <v>2013599</v>
      </c>
      <c r="B201" s="428" t="s">
        <v>333</v>
      </c>
      <c r="C201" s="286">
        <v>0</v>
      </c>
      <c r="D201" s="286"/>
      <c r="E201" s="288">
        <f t="shared" si="27"/>
        <v>0</v>
      </c>
      <c r="F201" s="287"/>
      <c r="G201" s="110" t="str">
        <f t="shared" si="28"/>
        <v>否</v>
      </c>
      <c r="H201" s="415" t="str">
        <f t="shared" si="29"/>
        <v>项</v>
      </c>
    </row>
    <row r="202" ht="33" customHeight="1" spans="1:8">
      <c r="A202" s="421">
        <v>20136</v>
      </c>
      <c r="B202" s="301" t="s">
        <v>334</v>
      </c>
      <c r="C202" s="423">
        <f>SUM(C203:C207)</f>
        <v>24</v>
      </c>
      <c r="D202" s="423">
        <f>((((SUM(D203:D207))+0)+0)+0)+0</f>
        <v>11</v>
      </c>
      <c r="E202" s="424">
        <f t="shared" si="27"/>
        <v>-13</v>
      </c>
      <c r="F202" s="281">
        <f>(E202-D202)/D202</f>
        <v>-2.182</v>
      </c>
      <c r="G202" s="110" t="str">
        <f t="shared" si="28"/>
        <v>是</v>
      </c>
      <c r="H202" s="415" t="str">
        <f t="shared" si="29"/>
        <v>款</v>
      </c>
    </row>
    <row r="203" ht="33" hidden="1" customHeight="1" spans="1:8">
      <c r="A203" s="425">
        <v>2013601</v>
      </c>
      <c r="B203" s="426" t="s">
        <v>225</v>
      </c>
      <c r="C203" s="197">
        <v>0</v>
      </c>
      <c r="D203" s="197"/>
      <c r="E203" s="424">
        <f t="shared" si="27"/>
        <v>0</v>
      </c>
      <c r="F203" s="287"/>
      <c r="G203" s="110" t="str">
        <f t="shared" si="28"/>
        <v>否</v>
      </c>
      <c r="H203" s="415" t="str">
        <f t="shared" si="29"/>
        <v>项</v>
      </c>
    </row>
    <row r="204" ht="33" hidden="1" customHeight="1" spans="1:8">
      <c r="A204" s="427">
        <v>2013602</v>
      </c>
      <c r="B204" s="428" t="s">
        <v>226</v>
      </c>
      <c r="C204" s="286">
        <v>0</v>
      </c>
      <c r="D204" s="286"/>
      <c r="E204" s="288">
        <f t="shared" si="27"/>
        <v>0</v>
      </c>
      <c r="F204" s="287"/>
      <c r="G204" s="110" t="str">
        <f t="shared" si="28"/>
        <v>否</v>
      </c>
      <c r="H204" s="415" t="str">
        <f t="shared" si="29"/>
        <v>项</v>
      </c>
    </row>
    <row r="205" ht="33" hidden="1" customHeight="1" spans="1:8">
      <c r="A205" s="427">
        <v>2013603</v>
      </c>
      <c r="B205" s="428" t="s">
        <v>227</v>
      </c>
      <c r="C205" s="286">
        <v>0</v>
      </c>
      <c r="D205" s="286"/>
      <c r="E205" s="288">
        <f t="shared" si="27"/>
        <v>0</v>
      </c>
      <c r="F205" s="287"/>
      <c r="G205" s="110" t="str">
        <f t="shared" si="28"/>
        <v>否</v>
      </c>
      <c r="H205" s="415" t="str">
        <f t="shared" si="29"/>
        <v>项</v>
      </c>
    </row>
    <row r="206" ht="33" hidden="1" customHeight="1" spans="1:8">
      <c r="A206" s="425">
        <v>2013650</v>
      </c>
      <c r="B206" s="426" t="s">
        <v>234</v>
      </c>
      <c r="C206" s="197">
        <v>0</v>
      </c>
      <c r="D206" s="197"/>
      <c r="E206" s="424">
        <f t="shared" si="27"/>
        <v>0</v>
      </c>
      <c r="F206" s="287"/>
      <c r="G206" s="110" t="str">
        <f t="shared" si="28"/>
        <v>否</v>
      </c>
      <c r="H206" s="415" t="str">
        <f t="shared" si="29"/>
        <v>项</v>
      </c>
    </row>
    <row r="207" ht="33" customHeight="1" spans="1:8">
      <c r="A207" s="425">
        <v>2013699</v>
      </c>
      <c r="B207" s="426" t="s">
        <v>334</v>
      </c>
      <c r="C207" s="197">
        <v>24</v>
      </c>
      <c r="D207" s="197">
        <v>11</v>
      </c>
      <c r="E207" s="424">
        <f t="shared" si="27"/>
        <v>-13</v>
      </c>
      <c r="F207" s="287">
        <f t="shared" ref="F207:F209" si="30">(E207-D207)/D207</f>
        <v>-2.182</v>
      </c>
      <c r="G207" s="110" t="str">
        <f t="shared" si="28"/>
        <v>是</v>
      </c>
      <c r="H207" s="415" t="str">
        <f t="shared" si="29"/>
        <v>项</v>
      </c>
    </row>
    <row r="208" ht="33" customHeight="1" spans="1:8">
      <c r="A208" s="421">
        <v>20137</v>
      </c>
      <c r="B208" s="301" t="s">
        <v>335</v>
      </c>
      <c r="C208" s="423">
        <f>SUM(C209:C214)</f>
        <v>137</v>
      </c>
      <c r="D208" s="423">
        <f>((((SUM(D209:D214))+0)+0)+0)+0</f>
        <v>116</v>
      </c>
      <c r="E208" s="424">
        <f t="shared" si="27"/>
        <v>-21</v>
      </c>
      <c r="F208" s="281">
        <f t="shared" si="30"/>
        <v>-1.181</v>
      </c>
      <c r="G208" s="110" t="str">
        <f t="shared" si="28"/>
        <v>是</v>
      </c>
      <c r="H208" s="415" t="str">
        <f t="shared" si="29"/>
        <v>款</v>
      </c>
    </row>
    <row r="209" ht="33" customHeight="1" spans="1:8">
      <c r="A209" s="425">
        <v>2013701</v>
      </c>
      <c r="B209" s="426" t="s">
        <v>225</v>
      </c>
      <c r="C209" s="197">
        <v>137</v>
      </c>
      <c r="D209" s="197">
        <v>116</v>
      </c>
      <c r="E209" s="424">
        <f t="shared" si="27"/>
        <v>-21</v>
      </c>
      <c r="F209" s="287">
        <f t="shared" si="30"/>
        <v>-1.181</v>
      </c>
      <c r="G209" s="110" t="str">
        <f t="shared" si="28"/>
        <v>是</v>
      </c>
      <c r="H209" s="415" t="str">
        <f t="shared" si="29"/>
        <v>项</v>
      </c>
    </row>
    <row r="210" ht="33" hidden="1" customHeight="1" spans="1:8">
      <c r="A210" s="427">
        <v>2013702</v>
      </c>
      <c r="B210" s="428" t="s">
        <v>226</v>
      </c>
      <c r="C210" s="286">
        <v>0</v>
      </c>
      <c r="D210" s="286"/>
      <c r="E210" s="288">
        <f t="shared" si="27"/>
        <v>0</v>
      </c>
      <c r="F210" s="287"/>
      <c r="G210" s="110" t="str">
        <f t="shared" si="28"/>
        <v>否</v>
      </c>
      <c r="H210" s="415" t="str">
        <f t="shared" si="29"/>
        <v>项</v>
      </c>
    </row>
    <row r="211" ht="33" hidden="1" customHeight="1" spans="1:8">
      <c r="A211" s="427">
        <v>2013703</v>
      </c>
      <c r="B211" s="428" t="s">
        <v>227</v>
      </c>
      <c r="C211" s="286">
        <v>0</v>
      </c>
      <c r="D211" s="286"/>
      <c r="E211" s="288">
        <f t="shared" si="27"/>
        <v>0</v>
      </c>
      <c r="F211" s="287"/>
      <c r="G211" s="110" t="str">
        <f t="shared" si="28"/>
        <v>否</v>
      </c>
      <c r="H211" s="415" t="str">
        <f t="shared" si="29"/>
        <v>项</v>
      </c>
    </row>
    <row r="212" ht="33" hidden="1" customHeight="1" spans="1:8">
      <c r="A212" s="425">
        <v>2013704</v>
      </c>
      <c r="B212" s="426" t="s">
        <v>336</v>
      </c>
      <c r="C212" s="197">
        <v>0</v>
      </c>
      <c r="D212" s="197"/>
      <c r="E212" s="424">
        <f t="shared" si="27"/>
        <v>0</v>
      </c>
      <c r="F212" s="287"/>
      <c r="G212" s="110" t="str">
        <f t="shared" si="28"/>
        <v>否</v>
      </c>
      <c r="H212" s="415" t="str">
        <f t="shared" si="29"/>
        <v>项</v>
      </c>
    </row>
    <row r="213" ht="33" hidden="1" customHeight="1" spans="1:8">
      <c r="A213" s="425">
        <v>2013750</v>
      </c>
      <c r="B213" s="426" t="s">
        <v>234</v>
      </c>
      <c r="C213" s="197">
        <v>0</v>
      </c>
      <c r="D213" s="197"/>
      <c r="E213" s="424">
        <f t="shared" si="27"/>
        <v>0</v>
      </c>
      <c r="F213" s="287"/>
      <c r="G213" s="110" t="str">
        <f t="shared" si="28"/>
        <v>否</v>
      </c>
      <c r="H213" s="415" t="str">
        <f t="shared" si="29"/>
        <v>项</v>
      </c>
    </row>
    <row r="214" ht="33" hidden="1" customHeight="1" spans="1:8">
      <c r="A214" s="425">
        <v>2013799</v>
      </c>
      <c r="B214" s="426" t="s">
        <v>337</v>
      </c>
      <c r="C214" s="197">
        <v>0</v>
      </c>
      <c r="D214" s="197"/>
      <c r="E214" s="424">
        <f t="shared" si="27"/>
        <v>0</v>
      </c>
      <c r="F214" s="287"/>
      <c r="G214" s="110" t="str">
        <f t="shared" si="28"/>
        <v>否</v>
      </c>
      <c r="H214" s="415" t="str">
        <f t="shared" si="29"/>
        <v>项</v>
      </c>
    </row>
    <row r="215" ht="33" customHeight="1" spans="1:8">
      <c r="A215" s="421">
        <v>20138</v>
      </c>
      <c r="B215" s="301" t="s">
        <v>338</v>
      </c>
      <c r="C215" s="423">
        <f>SUM(C216:C229)</f>
        <v>1584</v>
      </c>
      <c r="D215" s="423">
        <f>((((SUM(D216:D229))+0)+0)+0)+0</f>
        <v>1295</v>
      </c>
      <c r="E215" s="424">
        <f t="shared" si="27"/>
        <v>-289</v>
      </c>
      <c r="F215" s="281">
        <f t="shared" ref="F215:F220" si="31">(E215-D215)/D215</f>
        <v>-1.223</v>
      </c>
      <c r="G215" s="110" t="str">
        <f t="shared" si="28"/>
        <v>是</v>
      </c>
      <c r="H215" s="415" t="str">
        <f t="shared" si="29"/>
        <v>款</v>
      </c>
    </row>
    <row r="216" ht="33" customHeight="1" spans="1:8">
      <c r="A216" s="425">
        <v>2013801</v>
      </c>
      <c r="B216" s="426" t="s">
        <v>225</v>
      </c>
      <c r="C216" s="197">
        <v>1344</v>
      </c>
      <c r="D216" s="197">
        <v>1123</v>
      </c>
      <c r="E216" s="424">
        <f t="shared" si="27"/>
        <v>-221</v>
      </c>
      <c r="F216" s="287">
        <f t="shared" si="31"/>
        <v>-1.197</v>
      </c>
      <c r="G216" s="110" t="str">
        <f t="shared" si="28"/>
        <v>是</v>
      </c>
      <c r="H216" s="415" t="str">
        <f t="shared" si="29"/>
        <v>项</v>
      </c>
    </row>
    <row r="217" ht="33" hidden="1" customHeight="1" spans="1:8">
      <c r="A217" s="425">
        <v>2013802</v>
      </c>
      <c r="B217" s="426" t="s">
        <v>226</v>
      </c>
      <c r="C217" s="197">
        <v>0</v>
      </c>
      <c r="D217" s="197"/>
      <c r="E217" s="424">
        <f t="shared" si="27"/>
        <v>0</v>
      </c>
      <c r="F217" s="287"/>
      <c r="G217" s="110" t="str">
        <f t="shared" si="28"/>
        <v>否</v>
      </c>
      <c r="H217" s="415" t="str">
        <f t="shared" si="29"/>
        <v>项</v>
      </c>
    </row>
    <row r="218" ht="33" hidden="1" customHeight="1" spans="1:8">
      <c r="A218" s="425">
        <v>2013803</v>
      </c>
      <c r="B218" s="426" t="s">
        <v>227</v>
      </c>
      <c r="C218" s="197">
        <v>0</v>
      </c>
      <c r="D218" s="197"/>
      <c r="E218" s="424">
        <f t="shared" si="27"/>
        <v>0</v>
      </c>
      <c r="F218" s="287"/>
      <c r="G218" s="110" t="str">
        <f t="shared" si="28"/>
        <v>否</v>
      </c>
      <c r="H218" s="415" t="str">
        <f t="shared" si="29"/>
        <v>项</v>
      </c>
    </row>
    <row r="219" ht="33" hidden="1" customHeight="1" spans="1:8">
      <c r="A219" s="425">
        <v>2013804</v>
      </c>
      <c r="B219" s="426" t="s">
        <v>339</v>
      </c>
      <c r="C219" s="197">
        <v>0</v>
      </c>
      <c r="D219" s="197"/>
      <c r="E219" s="424">
        <f t="shared" si="27"/>
        <v>0</v>
      </c>
      <c r="F219" s="287"/>
      <c r="G219" s="110" t="str">
        <f t="shared" si="28"/>
        <v>否</v>
      </c>
      <c r="H219" s="415" t="str">
        <f t="shared" si="29"/>
        <v>项</v>
      </c>
    </row>
    <row r="220" ht="33" customHeight="1" spans="1:8">
      <c r="A220" s="425">
        <v>2013805</v>
      </c>
      <c r="B220" s="426" t="s">
        <v>340</v>
      </c>
      <c r="C220" s="197">
        <v>165</v>
      </c>
      <c r="D220" s="197">
        <v>150</v>
      </c>
      <c r="E220" s="424">
        <f t="shared" si="27"/>
        <v>-15</v>
      </c>
      <c r="F220" s="287">
        <f t="shared" si="31"/>
        <v>-1.1</v>
      </c>
      <c r="G220" s="110" t="str">
        <f t="shared" si="28"/>
        <v>是</v>
      </c>
      <c r="H220" s="415" t="str">
        <f t="shared" si="29"/>
        <v>项</v>
      </c>
    </row>
    <row r="221" ht="33" hidden="1" customHeight="1" spans="1:8">
      <c r="A221" s="425">
        <v>2013808</v>
      </c>
      <c r="B221" s="426" t="s">
        <v>266</v>
      </c>
      <c r="C221" s="197">
        <v>0</v>
      </c>
      <c r="D221" s="197"/>
      <c r="E221" s="424">
        <f t="shared" si="27"/>
        <v>0</v>
      </c>
      <c r="F221" s="287"/>
      <c r="G221" s="110" t="str">
        <f t="shared" si="28"/>
        <v>否</v>
      </c>
      <c r="H221" s="415" t="str">
        <f t="shared" si="29"/>
        <v>项</v>
      </c>
    </row>
    <row r="222" ht="33" hidden="1" customHeight="1" spans="1:8">
      <c r="A222" s="425">
        <v>2013810</v>
      </c>
      <c r="B222" s="426" t="s">
        <v>341</v>
      </c>
      <c r="C222" s="197">
        <v>0</v>
      </c>
      <c r="D222" s="197"/>
      <c r="E222" s="424">
        <f t="shared" si="27"/>
        <v>0</v>
      </c>
      <c r="F222" s="287"/>
      <c r="G222" s="110" t="str">
        <f t="shared" si="28"/>
        <v>否</v>
      </c>
      <c r="H222" s="415" t="str">
        <f t="shared" si="29"/>
        <v>项</v>
      </c>
    </row>
    <row r="223" ht="33" hidden="1" customHeight="1" spans="1:8">
      <c r="A223" s="425">
        <v>2013812</v>
      </c>
      <c r="B223" s="426" t="s">
        <v>342</v>
      </c>
      <c r="C223" s="197">
        <v>0</v>
      </c>
      <c r="D223" s="197"/>
      <c r="E223" s="424">
        <f t="shared" si="27"/>
        <v>0</v>
      </c>
      <c r="F223" s="287"/>
      <c r="G223" s="110" t="str">
        <f t="shared" si="28"/>
        <v>否</v>
      </c>
      <c r="H223" s="415" t="str">
        <f t="shared" si="29"/>
        <v>项</v>
      </c>
    </row>
    <row r="224" ht="33" hidden="1" customHeight="1" spans="1:8">
      <c r="A224" s="425">
        <v>2013813</v>
      </c>
      <c r="B224" s="426" t="s">
        <v>343</v>
      </c>
      <c r="C224" s="197">
        <v>0</v>
      </c>
      <c r="D224" s="197"/>
      <c r="E224" s="424">
        <f t="shared" si="27"/>
        <v>0</v>
      </c>
      <c r="F224" s="287"/>
      <c r="G224" s="110" t="str">
        <f t="shared" si="28"/>
        <v>否</v>
      </c>
      <c r="H224" s="415" t="str">
        <f t="shared" si="29"/>
        <v>项</v>
      </c>
    </row>
    <row r="225" ht="33" hidden="1" customHeight="1" spans="1:8">
      <c r="A225" s="425">
        <v>2013814</v>
      </c>
      <c r="B225" s="426" t="s">
        <v>344</v>
      </c>
      <c r="C225" s="197">
        <v>0</v>
      </c>
      <c r="D225" s="197"/>
      <c r="E225" s="424">
        <f t="shared" si="27"/>
        <v>0</v>
      </c>
      <c r="F225" s="287"/>
      <c r="G225" s="110" t="str">
        <f t="shared" si="28"/>
        <v>否</v>
      </c>
      <c r="H225" s="415" t="str">
        <f t="shared" si="29"/>
        <v>项</v>
      </c>
    </row>
    <row r="226" ht="33" hidden="1" customHeight="1" spans="1:8">
      <c r="A226" s="425">
        <v>2013815</v>
      </c>
      <c r="B226" s="426" t="s">
        <v>345</v>
      </c>
      <c r="C226" s="197">
        <v>0</v>
      </c>
      <c r="D226" s="197"/>
      <c r="E226" s="424">
        <f t="shared" si="27"/>
        <v>0</v>
      </c>
      <c r="F226" s="287"/>
      <c r="G226" s="110" t="str">
        <f t="shared" si="28"/>
        <v>否</v>
      </c>
      <c r="H226" s="415" t="str">
        <f t="shared" si="29"/>
        <v>项</v>
      </c>
    </row>
    <row r="227" ht="33" hidden="1" customHeight="1" spans="1:8">
      <c r="A227" s="425">
        <v>2013816</v>
      </c>
      <c r="B227" s="426" t="s">
        <v>346</v>
      </c>
      <c r="C227" s="197">
        <v>0</v>
      </c>
      <c r="D227" s="197"/>
      <c r="E227" s="424">
        <f t="shared" si="27"/>
        <v>0</v>
      </c>
      <c r="F227" s="287"/>
      <c r="G227" s="110" t="str">
        <f t="shared" si="28"/>
        <v>否</v>
      </c>
      <c r="H227" s="415" t="str">
        <f t="shared" si="29"/>
        <v>项</v>
      </c>
    </row>
    <row r="228" ht="33" hidden="1" customHeight="1" spans="1:8">
      <c r="A228" s="425">
        <v>2013850</v>
      </c>
      <c r="B228" s="426" t="s">
        <v>234</v>
      </c>
      <c r="C228" s="197">
        <v>0</v>
      </c>
      <c r="D228" s="197"/>
      <c r="E228" s="424">
        <f t="shared" si="27"/>
        <v>0</v>
      </c>
      <c r="F228" s="287"/>
      <c r="G228" s="110" t="str">
        <f t="shared" si="28"/>
        <v>否</v>
      </c>
      <c r="H228" s="415" t="str">
        <f t="shared" si="29"/>
        <v>项</v>
      </c>
    </row>
    <row r="229" ht="33" customHeight="1" spans="1:8">
      <c r="A229" s="425">
        <v>2013899</v>
      </c>
      <c r="B229" s="426" t="s">
        <v>347</v>
      </c>
      <c r="C229" s="197">
        <v>75</v>
      </c>
      <c r="D229" s="197">
        <v>22</v>
      </c>
      <c r="E229" s="424">
        <f t="shared" si="27"/>
        <v>-53</v>
      </c>
      <c r="F229" s="287">
        <f>(E229-D229)/D229</f>
        <v>-3.409</v>
      </c>
      <c r="G229" s="110" t="str">
        <f t="shared" si="28"/>
        <v>是</v>
      </c>
      <c r="H229" s="415" t="str">
        <f t="shared" si="29"/>
        <v>项</v>
      </c>
    </row>
    <row r="230" ht="33" hidden="1" customHeight="1" spans="1:8">
      <c r="A230" s="435">
        <v>20139</v>
      </c>
      <c r="B230" s="299" t="s">
        <v>348</v>
      </c>
      <c r="C230" s="423">
        <f>SUM(C231:C236)</f>
        <v>0</v>
      </c>
      <c r="D230" s="423">
        <f>SUM(D231:D236)</f>
        <v>0</v>
      </c>
      <c r="E230" s="424"/>
      <c r="F230" s="287"/>
      <c r="G230" s="110" t="str">
        <f t="shared" si="28"/>
        <v>否</v>
      </c>
      <c r="H230" s="415" t="str">
        <f t="shared" si="29"/>
        <v>款</v>
      </c>
    </row>
    <row r="231" ht="33" hidden="1" customHeight="1" spans="1:8">
      <c r="A231" s="436">
        <v>2013901</v>
      </c>
      <c r="B231" s="437" t="s">
        <v>349</v>
      </c>
      <c r="C231" s="197"/>
      <c r="D231" s="197"/>
      <c r="E231" s="424"/>
      <c r="F231" s="287"/>
      <c r="G231" s="110" t="str">
        <f t="shared" si="28"/>
        <v>否</v>
      </c>
      <c r="H231" s="415" t="str">
        <f t="shared" si="29"/>
        <v>项</v>
      </c>
    </row>
    <row r="232" ht="33" hidden="1" customHeight="1" spans="1:8">
      <c r="A232" s="436">
        <v>2013902</v>
      </c>
      <c r="B232" s="437" t="s">
        <v>350</v>
      </c>
      <c r="C232" s="197"/>
      <c r="D232" s="197"/>
      <c r="E232" s="424"/>
      <c r="F232" s="287"/>
      <c r="G232" s="110" t="str">
        <f t="shared" si="28"/>
        <v>否</v>
      </c>
      <c r="H232" s="415" t="str">
        <f t="shared" si="29"/>
        <v>项</v>
      </c>
    </row>
    <row r="233" ht="33" hidden="1" customHeight="1" spans="1:8">
      <c r="A233" s="436">
        <v>2013903</v>
      </c>
      <c r="B233" s="437" t="s">
        <v>351</v>
      </c>
      <c r="C233" s="197"/>
      <c r="D233" s="197"/>
      <c r="E233" s="424"/>
      <c r="F233" s="287"/>
      <c r="G233" s="110" t="str">
        <f t="shared" si="28"/>
        <v>否</v>
      </c>
      <c r="H233" s="415" t="str">
        <f t="shared" si="29"/>
        <v>项</v>
      </c>
    </row>
    <row r="234" ht="33" hidden="1" customHeight="1" spans="1:8">
      <c r="A234" s="436">
        <v>2013904</v>
      </c>
      <c r="B234" s="437" t="s">
        <v>352</v>
      </c>
      <c r="C234" s="197"/>
      <c r="D234" s="197"/>
      <c r="E234" s="424"/>
      <c r="F234" s="287"/>
      <c r="G234" s="110" t="str">
        <f t="shared" si="28"/>
        <v>否</v>
      </c>
      <c r="H234" s="415" t="str">
        <f t="shared" si="29"/>
        <v>项</v>
      </c>
    </row>
    <row r="235" ht="33" hidden="1" customHeight="1" spans="1:8">
      <c r="A235" s="436">
        <v>2013950</v>
      </c>
      <c r="B235" s="437" t="s">
        <v>353</v>
      </c>
      <c r="C235" s="197"/>
      <c r="D235" s="197"/>
      <c r="E235" s="424"/>
      <c r="F235" s="287"/>
      <c r="G235" s="110" t="str">
        <f t="shared" si="28"/>
        <v>否</v>
      </c>
      <c r="H235" s="415" t="str">
        <f t="shared" si="29"/>
        <v>项</v>
      </c>
    </row>
    <row r="236" ht="33" hidden="1" customHeight="1" spans="1:8">
      <c r="A236" s="436">
        <v>2013999</v>
      </c>
      <c r="B236" s="437" t="s">
        <v>354</v>
      </c>
      <c r="C236" s="197"/>
      <c r="D236" s="197"/>
      <c r="E236" s="424"/>
      <c r="F236" s="287"/>
      <c r="G236" s="110" t="str">
        <f t="shared" si="28"/>
        <v>否</v>
      </c>
      <c r="H236" s="415" t="str">
        <f t="shared" si="29"/>
        <v>项</v>
      </c>
    </row>
    <row r="237" ht="33" hidden="1" customHeight="1" spans="1:8">
      <c r="A237" s="435">
        <v>20140</v>
      </c>
      <c r="B237" s="299" t="s">
        <v>355</v>
      </c>
      <c r="C237" s="423">
        <f>SUM(C238:C242)</f>
        <v>0</v>
      </c>
      <c r="D237" s="423">
        <f>SUM(D238:D242)</f>
        <v>0</v>
      </c>
      <c r="E237" s="424"/>
      <c r="F237" s="287"/>
      <c r="G237" s="110" t="str">
        <f t="shared" si="28"/>
        <v>否</v>
      </c>
      <c r="H237" s="415" t="str">
        <f t="shared" si="29"/>
        <v>款</v>
      </c>
    </row>
    <row r="238" ht="33" hidden="1" customHeight="1" spans="1:8">
      <c r="A238" s="436">
        <v>2014001</v>
      </c>
      <c r="B238" s="437" t="s">
        <v>349</v>
      </c>
      <c r="C238" s="197"/>
      <c r="D238" s="197"/>
      <c r="E238" s="424"/>
      <c r="F238" s="287"/>
      <c r="G238" s="110" t="str">
        <f t="shared" si="28"/>
        <v>否</v>
      </c>
      <c r="H238" s="415" t="str">
        <f t="shared" si="29"/>
        <v>项</v>
      </c>
    </row>
    <row r="239" ht="33" hidden="1" customHeight="1" spans="1:8">
      <c r="A239" s="436">
        <v>2014002</v>
      </c>
      <c r="B239" s="437" t="s">
        <v>350</v>
      </c>
      <c r="C239" s="197"/>
      <c r="D239" s="197"/>
      <c r="E239" s="424"/>
      <c r="F239" s="287"/>
      <c r="G239" s="110" t="str">
        <f t="shared" si="28"/>
        <v>否</v>
      </c>
      <c r="H239" s="415" t="str">
        <f t="shared" si="29"/>
        <v>项</v>
      </c>
    </row>
    <row r="240" ht="33" hidden="1" customHeight="1" spans="1:8">
      <c r="A240" s="436">
        <v>2014003</v>
      </c>
      <c r="B240" s="437" t="s">
        <v>351</v>
      </c>
      <c r="C240" s="197"/>
      <c r="D240" s="197"/>
      <c r="E240" s="424"/>
      <c r="F240" s="287"/>
      <c r="G240" s="110" t="str">
        <f t="shared" si="28"/>
        <v>否</v>
      </c>
      <c r="H240" s="415" t="str">
        <f t="shared" si="29"/>
        <v>项</v>
      </c>
    </row>
    <row r="241" ht="33" hidden="1" customHeight="1" spans="1:8">
      <c r="A241" s="436">
        <v>2014004</v>
      </c>
      <c r="B241" s="437" t="s">
        <v>356</v>
      </c>
      <c r="C241" s="197"/>
      <c r="D241" s="197"/>
      <c r="E241" s="424"/>
      <c r="F241" s="287"/>
      <c r="G241" s="110" t="str">
        <f t="shared" si="28"/>
        <v>否</v>
      </c>
      <c r="H241" s="415" t="str">
        <f t="shared" si="29"/>
        <v>项</v>
      </c>
    </row>
    <row r="242" ht="33" hidden="1" customHeight="1" spans="1:8">
      <c r="A242" s="436">
        <v>2014099</v>
      </c>
      <c r="B242" s="437" t="s">
        <v>357</v>
      </c>
      <c r="C242" s="197"/>
      <c r="D242" s="197"/>
      <c r="E242" s="424"/>
      <c r="F242" s="287"/>
      <c r="G242" s="110" t="str">
        <f t="shared" si="28"/>
        <v>否</v>
      </c>
      <c r="H242" s="415" t="str">
        <f t="shared" si="29"/>
        <v>项</v>
      </c>
    </row>
    <row r="243" ht="33" customHeight="1" spans="1:8">
      <c r="A243" s="421">
        <v>20199</v>
      </c>
      <c r="B243" s="301" t="s">
        <v>358</v>
      </c>
      <c r="C243" s="423">
        <f>SUM(C244:C245)</f>
        <v>40187</v>
      </c>
      <c r="D243" s="423">
        <f>((((SUM(D244:D245))+0)+0)+0)+0</f>
        <v>35382</v>
      </c>
      <c r="E243" s="424">
        <f t="shared" ref="E243:E306" si="32">D243-C243</f>
        <v>-4805</v>
      </c>
      <c r="F243" s="281">
        <f>(E243-D243)/D243</f>
        <v>-1.136</v>
      </c>
      <c r="G243" s="110" t="str">
        <f t="shared" si="28"/>
        <v>是</v>
      </c>
      <c r="H243" s="415" t="str">
        <f t="shared" si="29"/>
        <v>款</v>
      </c>
    </row>
    <row r="244" ht="33" hidden="1" customHeight="1" spans="1:8">
      <c r="A244" s="425">
        <v>2019901</v>
      </c>
      <c r="B244" s="426" t="s">
        <v>359</v>
      </c>
      <c r="C244" s="197">
        <v>0</v>
      </c>
      <c r="D244" s="197"/>
      <c r="E244" s="424">
        <f t="shared" si="32"/>
        <v>0</v>
      </c>
      <c r="F244" s="287"/>
      <c r="G244" s="110" t="str">
        <f t="shared" si="28"/>
        <v>否</v>
      </c>
      <c r="H244" s="415" t="str">
        <f t="shared" si="29"/>
        <v>项</v>
      </c>
    </row>
    <row r="245" ht="33" customHeight="1" spans="1:8">
      <c r="A245" s="425">
        <v>2019999</v>
      </c>
      <c r="B245" s="426" t="s">
        <v>358</v>
      </c>
      <c r="C245" s="197">
        <v>40187</v>
      </c>
      <c r="D245" s="197">
        <v>35382</v>
      </c>
      <c r="E245" s="424">
        <f t="shared" si="32"/>
        <v>-4805</v>
      </c>
      <c r="F245" s="287">
        <f>(E245-D245)/D245</f>
        <v>-1.136</v>
      </c>
      <c r="G245" s="110" t="str">
        <f t="shared" si="28"/>
        <v>是</v>
      </c>
      <c r="H245" s="415" t="str">
        <f t="shared" si="29"/>
        <v>项</v>
      </c>
    </row>
    <row r="246" ht="33" hidden="1" customHeight="1" spans="1:8">
      <c r="A246" s="438" t="s">
        <v>360</v>
      </c>
      <c r="B246" s="439" t="s">
        <v>361</v>
      </c>
      <c r="C246" s="423">
        <v>0</v>
      </c>
      <c r="D246" s="423"/>
      <c r="E246" s="424">
        <f t="shared" si="32"/>
        <v>0</v>
      </c>
      <c r="F246" s="287"/>
      <c r="G246" s="110" t="str">
        <f t="shared" si="28"/>
        <v>否</v>
      </c>
      <c r="H246" s="415" t="str">
        <f t="shared" si="29"/>
        <v>项</v>
      </c>
    </row>
    <row r="247" ht="33" customHeight="1" spans="1:8">
      <c r="A247" s="421">
        <v>202</v>
      </c>
      <c r="B247" s="422" t="s">
        <v>122</v>
      </c>
      <c r="C247" s="423">
        <f>SUM(C248:C249)</f>
        <v>0</v>
      </c>
      <c r="D247" s="423">
        <f>((((SUM(D248:D249))+0)+0)+0)+0</f>
        <v>0</v>
      </c>
      <c r="E247" s="424">
        <f t="shared" si="32"/>
        <v>0</v>
      </c>
      <c r="F247" s="287"/>
      <c r="G247" s="110" t="str">
        <f t="shared" si="28"/>
        <v>是</v>
      </c>
      <c r="H247" s="415" t="str">
        <f t="shared" si="29"/>
        <v>类</v>
      </c>
    </row>
    <row r="248" ht="33" hidden="1" customHeight="1" spans="1:8">
      <c r="A248" s="434">
        <v>20205</v>
      </c>
      <c r="B248" s="283" t="s">
        <v>362</v>
      </c>
      <c r="C248" s="288">
        <v>0</v>
      </c>
      <c r="D248" s="288"/>
      <c r="E248" s="288">
        <f t="shared" si="32"/>
        <v>0</v>
      </c>
      <c r="F248" s="287"/>
      <c r="G248" s="110" t="str">
        <f t="shared" si="28"/>
        <v>否</v>
      </c>
      <c r="H248" s="415" t="str">
        <f t="shared" si="29"/>
        <v>款</v>
      </c>
    </row>
    <row r="249" ht="33" hidden="1" customHeight="1" spans="1:8">
      <c r="A249" s="434">
        <v>20299</v>
      </c>
      <c r="B249" s="283" t="s">
        <v>363</v>
      </c>
      <c r="C249" s="288">
        <v>0</v>
      </c>
      <c r="D249" s="288"/>
      <c r="E249" s="288">
        <f t="shared" si="32"/>
        <v>0</v>
      </c>
      <c r="F249" s="287"/>
      <c r="G249" s="110" t="str">
        <f t="shared" si="28"/>
        <v>否</v>
      </c>
      <c r="H249" s="415" t="str">
        <f t="shared" si="29"/>
        <v>款</v>
      </c>
    </row>
    <row r="250" ht="33" customHeight="1" spans="1:8">
      <c r="A250" s="421">
        <v>203</v>
      </c>
      <c r="B250" s="422" t="s">
        <v>123</v>
      </c>
      <c r="C250" s="423">
        <f>SUM(C251,C255,C257,C259,C267,C269)</f>
        <v>172</v>
      </c>
      <c r="D250" s="423">
        <f>((((SUM(D251,D255,D257,D259,D267,D269))+0)+0)+0)+0</f>
        <v>645</v>
      </c>
      <c r="E250" s="424">
        <f t="shared" si="32"/>
        <v>473</v>
      </c>
      <c r="F250" s="281">
        <f>(E250-D250)/D250</f>
        <v>-0.267</v>
      </c>
      <c r="G250" s="110" t="str">
        <f t="shared" si="28"/>
        <v>是</v>
      </c>
      <c r="H250" s="415" t="str">
        <f t="shared" si="29"/>
        <v>类</v>
      </c>
    </row>
    <row r="251" ht="33" hidden="1" customHeight="1" spans="1:8">
      <c r="A251" s="440">
        <v>20301</v>
      </c>
      <c r="B251" s="355" t="s">
        <v>364</v>
      </c>
      <c r="C251" s="288">
        <f>C252</f>
        <v>0</v>
      </c>
      <c r="D251" s="288">
        <f>((((D252)+0)+0)+0)+0</f>
        <v>0</v>
      </c>
      <c r="E251" s="288">
        <f t="shared" si="32"/>
        <v>0</v>
      </c>
      <c r="F251" s="287"/>
      <c r="G251" s="110" t="str">
        <f t="shared" si="28"/>
        <v>否</v>
      </c>
      <c r="H251" s="415" t="str">
        <f t="shared" si="29"/>
        <v>款</v>
      </c>
    </row>
    <row r="252" ht="33" hidden="1" customHeight="1" spans="1:8">
      <c r="A252" s="441">
        <v>2030101</v>
      </c>
      <c r="B252" s="428" t="s">
        <v>365</v>
      </c>
      <c r="C252" s="286">
        <v>0</v>
      </c>
      <c r="D252" s="286"/>
      <c r="E252" s="288">
        <f t="shared" si="32"/>
        <v>0</v>
      </c>
      <c r="F252" s="287"/>
      <c r="G252" s="110" t="str">
        <f t="shared" si="28"/>
        <v>否</v>
      </c>
      <c r="H252" s="415" t="str">
        <f t="shared" si="29"/>
        <v>项</v>
      </c>
    </row>
    <row r="253" ht="33" hidden="1" customHeight="1" spans="1:8">
      <c r="A253" s="442">
        <v>2030102</v>
      </c>
      <c r="B253" s="426" t="s">
        <v>366</v>
      </c>
      <c r="C253" s="286">
        <v>0</v>
      </c>
      <c r="D253" s="286"/>
      <c r="E253" s="288">
        <f t="shared" si="32"/>
        <v>0</v>
      </c>
      <c r="F253" s="287"/>
      <c r="G253" s="110" t="str">
        <f t="shared" si="28"/>
        <v>否</v>
      </c>
      <c r="H253" s="415" t="str">
        <f t="shared" si="29"/>
        <v>项</v>
      </c>
    </row>
    <row r="254" ht="33" hidden="1" customHeight="1" spans="1:8">
      <c r="A254" s="442">
        <v>2030199</v>
      </c>
      <c r="B254" s="426" t="s">
        <v>367</v>
      </c>
      <c r="C254" s="286">
        <v>0</v>
      </c>
      <c r="D254" s="286"/>
      <c r="E254" s="288">
        <f t="shared" si="32"/>
        <v>0</v>
      </c>
      <c r="F254" s="287"/>
      <c r="G254" s="110" t="str">
        <f t="shared" si="28"/>
        <v>否</v>
      </c>
      <c r="H254" s="415" t="str">
        <f t="shared" si="29"/>
        <v>项</v>
      </c>
    </row>
    <row r="255" ht="33" hidden="1" customHeight="1" spans="1:8">
      <c r="A255" s="440">
        <v>20304</v>
      </c>
      <c r="B255" s="283" t="s">
        <v>368</v>
      </c>
      <c r="C255" s="288">
        <f>C256</f>
        <v>0</v>
      </c>
      <c r="D255" s="288">
        <f>((((D256)+0)+0)+0)+0</f>
        <v>0</v>
      </c>
      <c r="E255" s="288">
        <f t="shared" si="32"/>
        <v>0</v>
      </c>
      <c r="F255" s="287"/>
      <c r="G255" s="110" t="str">
        <f t="shared" si="28"/>
        <v>否</v>
      </c>
      <c r="H255" s="415" t="str">
        <f t="shared" si="29"/>
        <v>款</v>
      </c>
    </row>
    <row r="256" ht="33" hidden="1" customHeight="1" spans="1:8">
      <c r="A256" s="441">
        <v>2030401</v>
      </c>
      <c r="B256" s="428" t="s">
        <v>368</v>
      </c>
      <c r="C256" s="286">
        <v>0</v>
      </c>
      <c r="D256" s="286"/>
      <c r="E256" s="288">
        <f t="shared" si="32"/>
        <v>0</v>
      </c>
      <c r="F256" s="287"/>
      <c r="G256" s="110" t="str">
        <f t="shared" si="28"/>
        <v>否</v>
      </c>
      <c r="H256" s="415" t="str">
        <f t="shared" si="29"/>
        <v>项</v>
      </c>
    </row>
    <row r="257" ht="33" hidden="1" customHeight="1" spans="1:8">
      <c r="A257" s="440">
        <v>20305</v>
      </c>
      <c r="B257" s="283" t="s">
        <v>369</v>
      </c>
      <c r="C257" s="288">
        <f>C258</f>
        <v>0</v>
      </c>
      <c r="D257" s="288">
        <f>((((D258)+0)+0)+0)+0</f>
        <v>0</v>
      </c>
      <c r="E257" s="288">
        <f t="shared" si="32"/>
        <v>0</v>
      </c>
      <c r="F257" s="287"/>
      <c r="G257" s="110" t="str">
        <f t="shared" si="28"/>
        <v>否</v>
      </c>
      <c r="H257" s="415" t="str">
        <f t="shared" si="29"/>
        <v>款</v>
      </c>
    </row>
    <row r="258" ht="33" hidden="1" customHeight="1" spans="1:8">
      <c r="A258" s="441">
        <v>2030501</v>
      </c>
      <c r="B258" s="428" t="s">
        <v>369</v>
      </c>
      <c r="C258" s="286">
        <v>0</v>
      </c>
      <c r="D258" s="286"/>
      <c r="E258" s="288">
        <f t="shared" si="32"/>
        <v>0</v>
      </c>
      <c r="F258" s="287"/>
      <c r="G258" s="110" t="str">
        <f t="shared" si="28"/>
        <v>否</v>
      </c>
      <c r="H258" s="415" t="str">
        <f t="shared" si="29"/>
        <v>项</v>
      </c>
    </row>
    <row r="259" ht="33" customHeight="1" spans="1:8">
      <c r="A259" s="421">
        <v>20306</v>
      </c>
      <c r="B259" s="301" t="s">
        <v>370</v>
      </c>
      <c r="C259" s="423">
        <f>SUM(C260:C266)</f>
        <v>160</v>
      </c>
      <c r="D259" s="423">
        <f>((((SUM(D260:D266))+0)+0)+0)+0</f>
        <v>642</v>
      </c>
      <c r="E259" s="424">
        <f t="shared" si="32"/>
        <v>482</v>
      </c>
      <c r="F259" s="281">
        <f t="shared" ref="F259:F262" si="33">(E259-D259)/D259</f>
        <v>-0.249</v>
      </c>
      <c r="G259" s="110" t="str">
        <f t="shared" si="28"/>
        <v>是</v>
      </c>
      <c r="H259" s="415" t="str">
        <f t="shared" si="29"/>
        <v>款</v>
      </c>
    </row>
    <row r="260" ht="33" customHeight="1" spans="1:8">
      <c r="A260" s="425">
        <v>2030601</v>
      </c>
      <c r="B260" s="426" t="s">
        <v>371</v>
      </c>
      <c r="C260" s="197">
        <v>30</v>
      </c>
      <c r="D260" s="197">
        <v>25</v>
      </c>
      <c r="E260" s="424">
        <f t="shared" si="32"/>
        <v>-5</v>
      </c>
      <c r="F260" s="287">
        <f t="shared" si="33"/>
        <v>-1.2</v>
      </c>
      <c r="G260" s="110" t="str">
        <f t="shared" ref="G260:G323" si="34">IF(LEN(A260)=3,"是",IF(B260&lt;&gt;"",IF(SUM(C260:D260)&lt;&gt;0,"是","否"),"是"))</f>
        <v>是</v>
      </c>
      <c r="H260" s="415" t="str">
        <f t="shared" ref="H260:H323" si="35">IF(LEN(A260)=3,"类",IF(LEN(A260)=5,"款","项"))</f>
        <v>项</v>
      </c>
    </row>
    <row r="261" ht="33" hidden="1" customHeight="1" spans="1:8">
      <c r="A261" s="427">
        <v>2030602</v>
      </c>
      <c r="B261" s="428" t="s">
        <v>372</v>
      </c>
      <c r="C261" s="286">
        <v>0</v>
      </c>
      <c r="D261" s="286"/>
      <c r="E261" s="288">
        <f t="shared" si="32"/>
        <v>0</v>
      </c>
      <c r="F261" s="287"/>
      <c r="G261" s="110" t="str">
        <f t="shared" si="34"/>
        <v>否</v>
      </c>
      <c r="H261" s="415" t="str">
        <f t="shared" si="35"/>
        <v>项</v>
      </c>
    </row>
    <row r="262" ht="33" customHeight="1" spans="1:8">
      <c r="A262" s="425">
        <v>2030603</v>
      </c>
      <c r="B262" s="426" t="s">
        <v>373</v>
      </c>
      <c r="C262" s="197">
        <v>36</v>
      </c>
      <c r="D262" s="197">
        <v>561</v>
      </c>
      <c r="E262" s="424">
        <f t="shared" si="32"/>
        <v>525</v>
      </c>
      <c r="F262" s="287">
        <f t="shared" si="33"/>
        <v>-0.064</v>
      </c>
      <c r="G262" s="110" t="str">
        <f t="shared" si="34"/>
        <v>是</v>
      </c>
      <c r="H262" s="415" t="str">
        <f t="shared" si="35"/>
        <v>项</v>
      </c>
    </row>
    <row r="263" ht="33" hidden="1" customHeight="1" spans="1:8">
      <c r="A263" s="427">
        <v>2030604</v>
      </c>
      <c r="B263" s="428" t="s">
        <v>374</v>
      </c>
      <c r="C263" s="286">
        <v>0</v>
      </c>
      <c r="D263" s="286"/>
      <c r="E263" s="288">
        <f t="shared" si="32"/>
        <v>0</v>
      </c>
      <c r="F263" s="287"/>
      <c r="G263" s="110" t="str">
        <f t="shared" si="34"/>
        <v>否</v>
      </c>
      <c r="H263" s="415" t="str">
        <f t="shared" si="35"/>
        <v>项</v>
      </c>
    </row>
    <row r="264" ht="33" customHeight="1" spans="1:8">
      <c r="A264" s="425">
        <v>2030607</v>
      </c>
      <c r="B264" s="426" t="s">
        <v>375</v>
      </c>
      <c r="C264" s="197">
        <v>94</v>
      </c>
      <c r="D264" s="197">
        <v>50</v>
      </c>
      <c r="E264" s="424">
        <f t="shared" si="32"/>
        <v>-44</v>
      </c>
      <c r="F264" s="287">
        <f t="shared" ref="F264:F268" si="36">(E264-D264)/D264</f>
        <v>-1.88</v>
      </c>
      <c r="G264" s="110" t="str">
        <f t="shared" si="34"/>
        <v>是</v>
      </c>
      <c r="H264" s="415" t="str">
        <f t="shared" si="35"/>
        <v>项</v>
      </c>
    </row>
    <row r="265" ht="33" customHeight="1" spans="1:8">
      <c r="A265" s="427">
        <v>2030608</v>
      </c>
      <c r="B265" s="428" t="s">
        <v>376</v>
      </c>
      <c r="C265" s="286">
        <v>0</v>
      </c>
      <c r="D265" s="286">
        <v>6</v>
      </c>
      <c r="E265" s="288">
        <f t="shared" si="32"/>
        <v>6</v>
      </c>
      <c r="F265" s="287">
        <f t="shared" si="36"/>
        <v>0</v>
      </c>
      <c r="G265" s="110" t="str">
        <f t="shared" si="34"/>
        <v>是</v>
      </c>
      <c r="H265" s="415" t="str">
        <f t="shared" si="35"/>
        <v>项</v>
      </c>
    </row>
    <row r="266" ht="33" hidden="1" customHeight="1" spans="1:8">
      <c r="A266" s="425">
        <v>2030699</v>
      </c>
      <c r="B266" s="426" t="s">
        <v>377</v>
      </c>
      <c r="C266" s="197">
        <v>0</v>
      </c>
      <c r="D266" s="197"/>
      <c r="E266" s="424">
        <f t="shared" si="32"/>
        <v>0</v>
      </c>
      <c r="F266" s="287"/>
      <c r="G266" s="110" t="str">
        <f t="shared" si="34"/>
        <v>否</v>
      </c>
      <c r="H266" s="415" t="str">
        <f t="shared" si="35"/>
        <v>项</v>
      </c>
    </row>
    <row r="267" ht="33" customHeight="1" spans="1:8">
      <c r="A267" s="421">
        <v>20399</v>
      </c>
      <c r="B267" s="301" t="s">
        <v>378</v>
      </c>
      <c r="C267" s="423">
        <f>C268</f>
        <v>12</v>
      </c>
      <c r="D267" s="423">
        <f>((((D268)+0)+0)+0)+0</f>
        <v>3</v>
      </c>
      <c r="E267" s="424">
        <f t="shared" si="32"/>
        <v>-9</v>
      </c>
      <c r="F267" s="281">
        <f t="shared" si="36"/>
        <v>-4</v>
      </c>
      <c r="G267" s="110" t="str">
        <f t="shared" si="34"/>
        <v>是</v>
      </c>
      <c r="H267" s="415" t="str">
        <f t="shared" si="35"/>
        <v>款</v>
      </c>
    </row>
    <row r="268" ht="33" customHeight="1" spans="1:8">
      <c r="A268" s="443">
        <v>2039999</v>
      </c>
      <c r="B268" s="426" t="s">
        <v>378</v>
      </c>
      <c r="C268" s="197">
        <v>12</v>
      </c>
      <c r="D268" s="197">
        <v>3</v>
      </c>
      <c r="E268" s="424">
        <f t="shared" si="32"/>
        <v>-9</v>
      </c>
      <c r="F268" s="287">
        <f t="shared" si="36"/>
        <v>-4</v>
      </c>
      <c r="G268" s="110" t="str">
        <f t="shared" si="34"/>
        <v>是</v>
      </c>
      <c r="H268" s="415" t="str">
        <f t="shared" si="35"/>
        <v>项</v>
      </c>
    </row>
    <row r="269" ht="33" hidden="1" customHeight="1" spans="1:8">
      <c r="A269" s="438" t="s">
        <v>379</v>
      </c>
      <c r="B269" s="439" t="s">
        <v>361</v>
      </c>
      <c r="C269" s="423">
        <v>0</v>
      </c>
      <c r="D269" s="423"/>
      <c r="E269" s="424">
        <f t="shared" si="32"/>
        <v>0</v>
      </c>
      <c r="F269" s="287"/>
      <c r="G269" s="110" t="str">
        <f t="shared" si="34"/>
        <v>否</v>
      </c>
      <c r="H269" s="415" t="str">
        <f t="shared" si="35"/>
        <v>项</v>
      </c>
    </row>
    <row r="270" ht="33" customHeight="1" spans="1:8">
      <c r="A270" s="421">
        <v>204</v>
      </c>
      <c r="B270" s="422" t="s">
        <v>124</v>
      </c>
      <c r="C270" s="423">
        <f>SUM(C271,C274,C285,C292,C300,C309,C323,C333,C343,C351,C357,C360:C361)</f>
        <v>30331</v>
      </c>
      <c r="D270" s="423">
        <f>((((SUM(D271,D274,D285,D292,D300,D309,D323,D333,D343,D351,D357,D360:D361))+0)+0)+0)+0</f>
        <v>31901</v>
      </c>
      <c r="E270" s="424">
        <f t="shared" si="32"/>
        <v>1570</v>
      </c>
      <c r="F270" s="281">
        <f t="shared" ref="F270:F276" si="37">(E270-D270)/D270</f>
        <v>-0.951</v>
      </c>
      <c r="G270" s="110" t="str">
        <f t="shared" si="34"/>
        <v>是</v>
      </c>
      <c r="H270" s="415" t="str">
        <f t="shared" si="35"/>
        <v>类</v>
      </c>
    </row>
    <row r="271" ht="33" hidden="1" customHeight="1" spans="1:8">
      <c r="A271" s="434">
        <v>20401</v>
      </c>
      <c r="B271" s="283" t="s">
        <v>380</v>
      </c>
      <c r="C271" s="288">
        <f>SUM(C272:C273)</f>
        <v>0</v>
      </c>
      <c r="D271" s="288">
        <f>((((SUM(D272:D273))+0)+0)+0)+0</f>
        <v>0</v>
      </c>
      <c r="E271" s="288">
        <f t="shared" si="32"/>
        <v>0</v>
      </c>
      <c r="F271" s="287"/>
      <c r="G271" s="110" t="str">
        <f t="shared" si="34"/>
        <v>否</v>
      </c>
      <c r="H271" s="415" t="str">
        <f t="shared" si="35"/>
        <v>款</v>
      </c>
    </row>
    <row r="272" ht="33" hidden="1" customHeight="1" spans="1:8">
      <c r="A272" s="427">
        <v>2040101</v>
      </c>
      <c r="B272" s="428" t="s">
        <v>380</v>
      </c>
      <c r="C272" s="286">
        <v>0</v>
      </c>
      <c r="D272" s="286"/>
      <c r="E272" s="288">
        <f t="shared" si="32"/>
        <v>0</v>
      </c>
      <c r="F272" s="287"/>
      <c r="G272" s="110" t="str">
        <f t="shared" si="34"/>
        <v>否</v>
      </c>
      <c r="H272" s="415" t="str">
        <f t="shared" si="35"/>
        <v>项</v>
      </c>
    </row>
    <row r="273" ht="33" hidden="1" customHeight="1" spans="1:8">
      <c r="A273" s="427">
        <v>2040199</v>
      </c>
      <c r="B273" s="428" t="s">
        <v>381</v>
      </c>
      <c r="C273" s="286">
        <v>0</v>
      </c>
      <c r="D273" s="286"/>
      <c r="E273" s="288">
        <f t="shared" si="32"/>
        <v>0</v>
      </c>
      <c r="F273" s="287"/>
      <c r="G273" s="110" t="str">
        <f t="shared" si="34"/>
        <v>否</v>
      </c>
      <c r="H273" s="415" t="str">
        <f t="shared" si="35"/>
        <v>项</v>
      </c>
    </row>
    <row r="274" ht="33" customHeight="1" spans="1:8">
      <c r="A274" s="421">
        <v>20402</v>
      </c>
      <c r="B274" s="301" t="s">
        <v>382</v>
      </c>
      <c r="C274" s="423">
        <f>SUM(C275:C284)</f>
        <v>28671</v>
      </c>
      <c r="D274" s="423">
        <f>((((SUM(D275:D284))+0)+0)+0)+0</f>
        <v>29597</v>
      </c>
      <c r="E274" s="424">
        <f t="shared" si="32"/>
        <v>926</v>
      </c>
      <c r="F274" s="281">
        <f t="shared" si="37"/>
        <v>-0.969</v>
      </c>
      <c r="G274" s="110" t="str">
        <f t="shared" si="34"/>
        <v>是</v>
      </c>
      <c r="H274" s="415" t="str">
        <f t="shared" si="35"/>
        <v>款</v>
      </c>
    </row>
    <row r="275" ht="33" customHeight="1" spans="1:8">
      <c r="A275" s="425">
        <v>2040201</v>
      </c>
      <c r="B275" s="426" t="s">
        <v>225</v>
      </c>
      <c r="C275" s="197">
        <v>14911</v>
      </c>
      <c r="D275" s="197">
        <v>12470</v>
      </c>
      <c r="E275" s="424">
        <f t="shared" si="32"/>
        <v>-2441</v>
      </c>
      <c r="F275" s="287">
        <f t="shared" si="37"/>
        <v>-1.196</v>
      </c>
      <c r="G275" s="110" t="str">
        <f t="shared" si="34"/>
        <v>是</v>
      </c>
      <c r="H275" s="415" t="str">
        <f t="shared" si="35"/>
        <v>项</v>
      </c>
    </row>
    <row r="276" ht="33" customHeight="1" spans="1:8">
      <c r="A276" s="427">
        <v>2040202</v>
      </c>
      <c r="B276" s="428" t="s">
        <v>226</v>
      </c>
      <c r="C276" s="286">
        <v>3412</v>
      </c>
      <c r="D276" s="286">
        <v>6099</v>
      </c>
      <c r="E276" s="288">
        <f t="shared" si="32"/>
        <v>2687</v>
      </c>
      <c r="F276" s="287">
        <f t="shared" si="37"/>
        <v>-0.559</v>
      </c>
      <c r="G276" s="110" t="str">
        <f t="shared" si="34"/>
        <v>是</v>
      </c>
      <c r="H276" s="415" t="str">
        <f t="shared" si="35"/>
        <v>项</v>
      </c>
    </row>
    <row r="277" ht="33" hidden="1" customHeight="1" spans="1:8">
      <c r="A277" s="427">
        <v>2040203</v>
      </c>
      <c r="B277" s="428" t="s">
        <v>227</v>
      </c>
      <c r="C277" s="286">
        <v>0</v>
      </c>
      <c r="D277" s="286"/>
      <c r="E277" s="288">
        <f t="shared" si="32"/>
        <v>0</v>
      </c>
      <c r="F277" s="287"/>
      <c r="G277" s="110" t="str">
        <f t="shared" si="34"/>
        <v>否</v>
      </c>
      <c r="H277" s="415" t="str">
        <f t="shared" si="35"/>
        <v>项</v>
      </c>
    </row>
    <row r="278" ht="33" customHeight="1" spans="1:8">
      <c r="A278" s="425">
        <v>2040219</v>
      </c>
      <c r="B278" s="426" t="s">
        <v>266</v>
      </c>
      <c r="C278" s="197">
        <v>3540</v>
      </c>
      <c r="D278" s="197">
        <v>866</v>
      </c>
      <c r="E278" s="424">
        <f t="shared" si="32"/>
        <v>-2674</v>
      </c>
      <c r="F278" s="287">
        <f t="shared" ref="F278:F282" si="38">(E278-D278)/D278</f>
        <v>-4.088</v>
      </c>
      <c r="G278" s="110" t="str">
        <f t="shared" si="34"/>
        <v>是</v>
      </c>
      <c r="H278" s="415" t="str">
        <f t="shared" si="35"/>
        <v>项</v>
      </c>
    </row>
    <row r="279" ht="33" customHeight="1" spans="1:8">
      <c r="A279" s="425">
        <v>2040220</v>
      </c>
      <c r="B279" s="426" t="s">
        <v>383</v>
      </c>
      <c r="C279" s="197">
        <v>1853</v>
      </c>
      <c r="D279" s="197">
        <v>4422</v>
      </c>
      <c r="E279" s="424">
        <f t="shared" si="32"/>
        <v>2569</v>
      </c>
      <c r="F279" s="287">
        <f t="shared" si="38"/>
        <v>-0.419</v>
      </c>
      <c r="G279" s="110" t="str">
        <f t="shared" si="34"/>
        <v>是</v>
      </c>
      <c r="H279" s="415" t="str">
        <f t="shared" si="35"/>
        <v>项</v>
      </c>
    </row>
    <row r="280" ht="33" customHeight="1" spans="1:8">
      <c r="A280" s="425">
        <v>2040221</v>
      </c>
      <c r="B280" s="426" t="s">
        <v>384</v>
      </c>
      <c r="C280" s="197">
        <v>287</v>
      </c>
      <c r="D280" s="197"/>
      <c r="E280" s="424">
        <f t="shared" si="32"/>
        <v>-287</v>
      </c>
      <c r="F280" s="287"/>
      <c r="G280" s="110" t="str">
        <f t="shared" si="34"/>
        <v>是</v>
      </c>
      <c r="H280" s="415" t="str">
        <f t="shared" si="35"/>
        <v>项</v>
      </c>
    </row>
    <row r="281" ht="33" hidden="1" customHeight="1" spans="1:8">
      <c r="A281" s="425">
        <v>2040222</v>
      </c>
      <c r="B281" s="426" t="s">
        <v>385</v>
      </c>
      <c r="C281" s="197">
        <v>0</v>
      </c>
      <c r="D281" s="197"/>
      <c r="E281" s="424">
        <f t="shared" si="32"/>
        <v>0</v>
      </c>
      <c r="F281" s="287"/>
      <c r="G281" s="110" t="str">
        <f t="shared" si="34"/>
        <v>否</v>
      </c>
      <c r="H281" s="415" t="str">
        <f t="shared" si="35"/>
        <v>项</v>
      </c>
    </row>
    <row r="282" ht="33" customHeight="1" spans="1:8">
      <c r="A282" s="425">
        <v>2040223</v>
      </c>
      <c r="B282" s="426" t="s">
        <v>386</v>
      </c>
      <c r="C282" s="197">
        <v>3547</v>
      </c>
      <c r="D282" s="197">
        <v>3609</v>
      </c>
      <c r="E282" s="424">
        <f t="shared" si="32"/>
        <v>62</v>
      </c>
      <c r="F282" s="287">
        <f t="shared" si="38"/>
        <v>-0.983</v>
      </c>
      <c r="G282" s="110" t="str">
        <f t="shared" si="34"/>
        <v>是</v>
      </c>
      <c r="H282" s="415" t="str">
        <f t="shared" si="35"/>
        <v>项</v>
      </c>
    </row>
    <row r="283" s="410" customFormat="1" ht="33" hidden="1" customHeight="1" spans="1:9">
      <c r="A283" s="425">
        <v>2040250</v>
      </c>
      <c r="B283" s="426" t="s">
        <v>234</v>
      </c>
      <c r="C283" s="197">
        <v>0</v>
      </c>
      <c r="D283" s="197"/>
      <c r="E283" s="424">
        <f t="shared" si="32"/>
        <v>0</v>
      </c>
      <c r="F283" s="287"/>
      <c r="G283" s="110" t="str">
        <f t="shared" si="34"/>
        <v>否</v>
      </c>
      <c r="H283" s="415" t="str">
        <f t="shared" si="35"/>
        <v>项</v>
      </c>
      <c r="I283" s="415"/>
    </row>
    <row r="284" ht="33" customHeight="1" spans="1:8">
      <c r="A284" s="425">
        <v>2040299</v>
      </c>
      <c r="B284" s="426" t="s">
        <v>387</v>
      </c>
      <c r="C284" s="197">
        <v>1121</v>
      </c>
      <c r="D284" s="197">
        <v>2131</v>
      </c>
      <c r="E284" s="424">
        <f t="shared" si="32"/>
        <v>1010</v>
      </c>
      <c r="F284" s="287">
        <f>(E284-D284)/D284</f>
        <v>-0.526</v>
      </c>
      <c r="G284" s="110" t="str">
        <f t="shared" si="34"/>
        <v>是</v>
      </c>
      <c r="H284" s="415" t="str">
        <f t="shared" si="35"/>
        <v>项</v>
      </c>
    </row>
    <row r="285" ht="33" hidden="1" customHeight="1" spans="1:8">
      <c r="A285" s="421">
        <v>20403</v>
      </c>
      <c r="B285" s="301" t="s">
        <v>388</v>
      </c>
      <c r="C285" s="423">
        <f>SUM(C286:C291)</f>
        <v>0</v>
      </c>
      <c r="D285" s="423">
        <f>((((SUM(D286:D291))+0)+0)+0)+0</f>
        <v>0</v>
      </c>
      <c r="E285" s="424">
        <f t="shared" si="32"/>
        <v>0</v>
      </c>
      <c r="F285" s="287"/>
      <c r="G285" s="110" t="str">
        <f t="shared" si="34"/>
        <v>否</v>
      </c>
      <c r="H285" s="415" t="str">
        <f t="shared" si="35"/>
        <v>款</v>
      </c>
    </row>
    <row r="286" ht="33" hidden="1" customHeight="1" spans="1:8">
      <c r="A286" s="425">
        <v>2040301</v>
      </c>
      <c r="B286" s="426" t="s">
        <v>225</v>
      </c>
      <c r="C286" s="197">
        <v>0</v>
      </c>
      <c r="D286" s="197"/>
      <c r="E286" s="424">
        <f t="shared" si="32"/>
        <v>0</v>
      </c>
      <c r="F286" s="287"/>
      <c r="G286" s="110" t="str">
        <f t="shared" si="34"/>
        <v>否</v>
      </c>
      <c r="H286" s="415" t="str">
        <f t="shared" si="35"/>
        <v>项</v>
      </c>
    </row>
    <row r="287" ht="33" hidden="1" customHeight="1" spans="1:8">
      <c r="A287" s="427">
        <v>2040302</v>
      </c>
      <c r="B287" s="428" t="s">
        <v>226</v>
      </c>
      <c r="C287" s="286">
        <v>0</v>
      </c>
      <c r="D287" s="286"/>
      <c r="E287" s="288">
        <f t="shared" si="32"/>
        <v>0</v>
      </c>
      <c r="F287" s="287"/>
      <c r="G287" s="110" t="str">
        <f t="shared" si="34"/>
        <v>否</v>
      </c>
      <c r="H287" s="415" t="str">
        <f t="shared" si="35"/>
        <v>项</v>
      </c>
    </row>
    <row r="288" ht="33" hidden="1" customHeight="1" spans="1:8">
      <c r="A288" s="427">
        <v>2040303</v>
      </c>
      <c r="B288" s="428" t="s">
        <v>227</v>
      </c>
      <c r="C288" s="286">
        <v>0</v>
      </c>
      <c r="D288" s="286"/>
      <c r="E288" s="288">
        <f t="shared" si="32"/>
        <v>0</v>
      </c>
      <c r="F288" s="287"/>
      <c r="G288" s="110" t="str">
        <f t="shared" si="34"/>
        <v>否</v>
      </c>
      <c r="H288" s="415" t="str">
        <f t="shared" si="35"/>
        <v>项</v>
      </c>
    </row>
    <row r="289" ht="33" hidden="1" customHeight="1" spans="1:8">
      <c r="A289" s="425">
        <v>2040304</v>
      </c>
      <c r="B289" s="426" t="s">
        <v>389</v>
      </c>
      <c r="C289" s="197">
        <v>0</v>
      </c>
      <c r="D289" s="197"/>
      <c r="E289" s="424">
        <f t="shared" si="32"/>
        <v>0</v>
      </c>
      <c r="F289" s="287"/>
      <c r="G289" s="110" t="str">
        <f t="shared" si="34"/>
        <v>否</v>
      </c>
      <c r="H289" s="415" t="str">
        <f t="shared" si="35"/>
        <v>项</v>
      </c>
    </row>
    <row r="290" ht="33" hidden="1" customHeight="1" spans="1:8">
      <c r="A290" s="425">
        <v>2040350</v>
      </c>
      <c r="B290" s="426" t="s">
        <v>234</v>
      </c>
      <c r="C290" s="197">
        <v>0</v>
      </c>
      <c r="D290" s="197"/>
      <c r="E290" s="424">
        <f t="shared" si="32"/>
        <v>0</v>
      </c>
      <c r="F290" s="287"/>
      <c r="G290" s="110" t="str">
        <f t="shared" si="34"/>
        <v>否</v>
      </c>
      <c r="H290" s="415" t="str">
        <f t="shared" si="35"/>
        <v>项</v>
      </c>
    </row>
    <row r="291" ht="33" hidden="1" customHeight="1" spans="1:8">
      <c r="A291" s="425">
        <v>2040399</v>
      </c>
      <c r="B291" s="426" t="s">
        <v>390</v>
      </c>
      <c r="C291" s="197">
        <v>0</v>
      </c>
      <c r="D291" s="197"/>
      <c r="E291" s="424">
        <f t="shared" si="32"/>
        <v>0</v>
      </c>
      <c r="F291" s="287"/>
      <c r="G291" s="110" t="str">
        <f t="shared" si="34"/>
        <v>否</v>
      </c>
      <c r="H291" s="415" t="str">
        <f t="shared" si="35"/>
        <v>项</v>
      </c>
    </row>
    <row r="292" ht="33" customHeight="1" spans="1:8">
      <c r="A292" s="421">
        <v>20404</v>
      </c>
      <c r="B292" s="301" t="s">
        <v>391</v>
      </c>
      <c r="C292" s="423">
        <f>SUM(C293:C299)</f>
        <v>5</v>
      </c>
      <c r="D292" s="423">
        <f>((((SUM(D293:D299))+0)+0)+0)+0</f>
        <v>1</v>
      </c>
      <c r="E292" s="424">
        <f t="shared" si="32"/>
        <v>-4</v>
      </c>
      <c r="F292" s="281">
        <f>(E292-D292)/D292</f>
        <v>-5</v>
      </c>
      <c r="G292" s="110" t="str">
        <f t="shared" si="34"/>
        <v>是</v>
      </c>
      <c r="H292" s="415" t="str">
        <f t="shared" si="35"/>
        <v>款</v>
      </c>
    </row>
    <row r="293" ht="33" customHeight="1" spans="1:8">
      <c r="A293" s="425">
        <v>2040401</v>
      </c>
      <c r="B293" s="426" t="s">
        <v>225</v>
      </c>
      <c r="C293" s="197">
        <v>0</v>
      </c>
      <c r="D293" s="197">
        <v>1</v>
      </c>
      <c r="E293" s="424">
        <f t="shared" si="32"/>
        <v>1</v>
      </c>
      <c r="F293" s="287">
        <f>(E293-D293)/D293</f>
        <v>0</v>
      </c>
      <c r="G293" s="110" t="str">
        <f t="shared" si="34"/>
        <v>是</v>
      </c>
      <c r="H293" s="415" t="str">
        <f t="shared" si="35"/>
        <v>项</v>
      </c>
    </row>
    <row r="294" ht="33" hidden="1" customHeight="1" spans="1:8">
      <c r="A294" s="425">
        <v>2040402</v>
      </c>
      <c r="B294" s="426" t="s">
        <v>226</v>
      </c>
      <c r="C294" s="197">
        <v>0</v>
      </c>
      <c r="D294" s="197"/>
      <c r="E294" s="424">
        <f t="shared" si="32"/>
        <v>0</v>
      </c>
      <c r="F294" s="287"/>
      <c r="G294" s="110" t="str">
        <f t="shared" si="34"/>
        <v>否</v>
      </c>
      <c r="H294" s="415" t="str">
        <f t="shared" si="35"/>
        <v>项</v>
      </c>
    </row>
    <row r="295" ht="33" hidden="1" customHeight="1" spans="1:8">
      <c r="A295" s="425">
        <v>2040403</v>
      </c>
      <c r="B295" s="426" t="s">
        <v>227</v>
      </c>
      <c r="C295" s="197">
        <v>0</v>
      </c>
      <c r="D295" s="197"/>
      <c r="E295" s="424">
        <f t="shared" si="32"/>
        <v>0</v>
      </c>
      <c r="F295" s="287"/>
      <c r="G295" s="110" t="str">
        <f t="shared" si="34"/>
        <v>否</v>
      </c>
      <c r="H295" s="415" t="str">
        <f t="shared" si="35"/>
        <v>项</v>
      </c>
    </row>
    <row r="296" ht="33" hidden="1" customHeight="1" spans="1:8">
      <c r="A296" s="425">
        <v>2040409</v>
      </c>
      <c r="B296" s="426" t="s">
        <v>392</v>
      </c>
      <c r="C296" s="197">
        <v>0</v>
      </c>
      <c r="D296" s="197"/>
      <c r="E296" s="424">
        <f t="shared" si="32"/>
        <v>0</v>
      </c>
      <c r="F296" s="287"/>
      <c r="G296" s="110" t="str">
        <f t="shared" si="34"/>
        <v>否</v>
      </c>
      <c r="H296" s="415" t="str">
        <f t="shared" si="35"/>
        <v>项</v>
      </c>
    </row>
    <row r="297" ht="33" hidden="1" customHeight="1" spans="1:8">
      <c r="A297" s="425">
        <v>2040410</v>
      </c>
      <c r="B297" s="426" t="s">
        <v>393</v>
      </c>
      <c r="C297" s="197">
        <v>0</v>
      </c>
      <c r="D297" s="197"/>
      <c r="E297" s="424">
        <f t="shared" si="32"/>
        <v>0</v>
      </c>
      <c r="F297" s="287"/>
      <c r="G297" s="110" t="str">
        <f t="shared" si="34"/>
        <v>否</v>
      </c>
      <c r="H297" s="415" t="str">
        <f t="shared" si="35"/>
        <v>项</v>
      </c>
    </row>
    <row r="298" ht="33" hidden="1" customHeight="1" spans="1:8">
      <c r="A298" s="425">
        <v>2040450</v>
      </c>
      <c r="B298" s="426" t="s">
        <v>234</v>
      </c>
      <c r="C298" s="197">
        <v>0</v>
      </c>
      <c r="D298" s="197"/>
      <c r="E298" s="424">
        <f t="shared" si="32"/>
        <v>0</v>
      </c>
      <c r="F298" s="287"/>
      <c r="G298" s="110" t="str">
        <f t="shared" si="34"/>
        <v>否</v>
      </c>
      <c r="H298" s="415" t="str">
        <f t="shared" si="35"/>
        <v>项</v>
      </c>
    </row>
    <row r="299" ht="33" customHeight="1" spans="1:8">
      <c r="A299" s="425">
        <v>2040499</v>
      </c>
      <c r="B299" s="426" t="s">
        <v>394</v>
      </c>
      <c r="C299" s="197">
        <v>5</v>
      </c>
      <c r="D299" s="197"/>
      <c r="E299" s="424">
        <f t="shared" si="32"/>
        <v>-5</v>
      </c>
      <c r="F299" s="287"/>
      <c r="G299" s="110" t="str">
        <f t="shared" si="34"/>
        <v>是</v>
      </c>
      <c r="H299" s="415" t="str">
        <f t="shared" si="35"/>
        <v>项</v>
      </c>
    </row>
    <row r="300" ht="33" customHeight="1" spans="1:8">
      <c r="A300" s="421">
        <v>20405</v>
      </c>
      <c r="B300" s="301" t="s">
        <v>395</v>
      </c>
      <c r="C300" s="423">
        <f>SUM(C301:C308)</f>
        <v>32</v>
      </c>
      <c r="D300" s="423">
        <f>((((SUM(D301:D308))+0)+0)+0)+0</f>
        <v>24</v>
      </c>
      <c r="E300" s="424">
        <f t="shared" si="32"/>
        <v>-8</v>
      </c>
      <c r="F300" s="281">
        <f>(E300-D300)/D300</f>
        <v>-1.333</v>
      </c>
      <c r="G300" s="110" t="str">
        <f t="shared" si="34"/>
        <v>是</v>
      </c>
      <c r="H300" s="415" t="str">
        <f t="shared" si="35"/>
        <v>款</v>
      </c>
    </row>
    <row r="301" ht="33" customHeight="1" spans="1:8">
      <c r="A301" s="425">
        <v>2040501</v>
      </c>
      <c r="B301" s="426" t="s">
        <v>225</v>
      </c>
      <c r="C301" s="197">
        <v>23</v>
      </c>
      <c r="D301" s="197">
        <v>23</v>
      </c>
      <c r="E301" s="424">
        <f t="shared" si="32"/>
        <v>0</v>
      </c>
      <c r="F301" s="287">
        <f>(E301-D301)/D301</f>
        <v>-1</v>
      </c>
      <c r="G301" s="110" t="str">
        <f t="shared" si="34"/>
        <v>是</v>
      </c>
      <c r="H301" s="415" t="str">
        <f t="shared" si="35"/>
        <v>项</v>
      </c>
    </row>
    <row r="302" ht="33" hidden="1" customHeight="1" spans="1:8">
      <c r="A302" s="427">
        <v>2040502</v>
      </c>
      <c r="B302" s="428" t="s">
        <v>226</v>
      </c>
      <c r="C302" s="286">
        <v>0</v>
      </c>
      <c r="D302" s="286"/>
      <c r="E302" s="288">
        <f t="shared" si="32"/>
        <v>0</v>
      </c>
      <c r="F302" s="287"/>
      <c r="G302" s="110" t="str">
        <f t="shared" si="34"/>
        <v>否</v>
      </c>
      <c r="H302" s="415" t="str">
        <f t="shared" si="35"/>
        <v>项</v>
      </c>
    </row>
    <row r="303" ht="33" hidden="1" customHeight="1" spans="1:8">
      <c r="A303" s="427">
        <v>2040503</v>
      </c>
      <c r="B303" s="428" t="s">
        <v>227</v>
      </c>
      <c r="C303" s="286">
        <v>0</v>
      </c>
      <c r="D303" s="286"/>
      <c r="E303" s="288">
        <f t="shared" si="32"/>
        <v>0</v>
      </c>
      <c r="F303" s="287"/>
      <c r="G303" s="110" t="str">
        <f t="shared" si="34"/>
        <v>否</v>
      </c>
      <c r="H303" s="415" t="str">
        <f t="shared" si="35"/>
        <v>项</v>
      </c>
    </row>
    <row r="304" ht="33" hidden="1" customHeight="1" spans="1:8">
      <c r="A304" s="425">
        <v>2040504</v>
      </c>
      <c r="B304" s="426" t="s">
        <v>396</v>
      </c>
      <c r="C304" s="197">
        <v>0</v>
      </c>
      <c r="D304" s="197"/>
      <c r="E304" s="424">
        <f t="shared" si="32"/>
        <v>0</v>
      </c>
      <c r="F304" s="287"/>
      <c r="G304" s="110" t="str">
        <f t="shared" si="34"/>
        <v>否</v>
      </c>
      <c r="H304" s="415" t="str">
        <f t="shared" si="35"/>
        <v>项</v>
      </c>
    </row>
    <row r="305" ht="33" hidden="1" customHeight="1" spans="1:8">
      <c r="A305" s="427">
        <v>2040505</v>
      </c>
      <c r="B305" s="428" t="s">
        <v>397</v>
      </c>
      <c r="C305" s="286">
        <v>0</v>
      </c>
      <c r="D305" s="286"/>
      <c r="E305" s="288">
        <f t="shared" si="32"/>
        <v>0</v>
      </c>
      <c r="F305" s="287"/>
      <c r="G305" s="110" t="str">
        <f t="shared" si="34"/>
        <v>否</v>
      </c>
      <c r="H305" s="415" t="str">
        <f t="shared" si="35"/>
        <v>项</v>
      </c>
    </row>
    <row r="306" ht="33" hidden="1" customHeight="1" spans="1:8">
      <c r="A306" s="425">
        <v>2040506</v>
      </c>
      <c r="B306" s="426" t="s">
        <v>398</v>
      </c>
      <c r="C306" s="197">
        <v>0</v>
      </c>
      <c r="D306" s="197"/>
      <c r="E306" s="424">
        <f t="shared" si="32"/>
        <v>0</v>
      </c>
      <c r="F306" s="287"/>
      <c r="G306" s="110" t="str">
        <f t="shared" si="34"/>
        <v>否</v>
      </c>
      <c r="H306" s="415" t="str">
        <f t="shared" si="35"/>
        <v>项</v>
      </c>
    </row>
    <row r="307" ht="33" hidden="1" customHeight="1" spans="1:8">
      <c r="A307" s="425">
        <v>2040550</v>
      </c>
      <c r="B307" s="426" t="s">
        <v>234</v>
      </c>
      <c r="C307" s="197">
        <v>0</v>
      </c>
      <c r="D307" s="197"/>
      <c r="E307" s="424">
        <f t="shared" ref="E307:E370" si="39">D307-C307</f>
        <v>0</v>
      </c>
      <c r="F307" s="287"/>
      <c r="G307" s="110" t="str">
        <f t="shared" si="34"/>
        <v>否</v>
      </c>
      <c r="H307" s="415" t="str">
        <f t="shared" si="35"/>
        <v>项</v>
      </c>
    </row>
    <row r="308" ht="33" customHeight="1" spans="1:8">
      <c r="A308" s="425">
        <v>2040599</v>
      </c>
      <c r="B308" s="426" t="s">
        <v>399</v>
      </c>
      <c r="C308" s="197">
        <v>9</v>
      </c>
      <c r="D308" s="197">
        <v>1</v>
      </c>
      <c r="E308" s="424">
        <f t="shared" si="39"/>
        <v>-8</v>
      </c>
      <c r="F308" s="287">
        <f t="shared" ref="F308:F311" si="40">(E308-D308)/D308</f>
        <v>-9</v>
      </c>
      <c r="G308" s="110" t="str">
        <f t="shared" si="34"/>
        <v>是</v>
      </c>
      <c r="H308" s="415" t="str">
        <f t="shared" si="35"/>
        <v>项</v>
      </c>
    </row>
    <row r="309" ht="33" customHeight="1" spans="1:8">
      <c r="A309" s="421">
        <v>20406</v>
      </c>
      <c r="B309" s="301" t="s">
        <v>400</v>
      </c>
      <c r="C309" s="423">
        <f>SUM(C310:C322)</f>
        <v>829</v>
      </c>
      <c r="D309" s="423">
        <f>((((SUM(D310:D322))+0)+0)+0)+0</f>
        <v>1221</v>
      </c>
      <c r="E309" s="424">
        <f t="shared" si="39"/>
        <v>392</v>
      </c>
      <c r="F309" s="281">
        <f t="shared" si="40"/>
        <v>-0.679</v>
      </c>
      <c r="G309" s="110" t="str">
        <f t="shared" si="34"/>
        <v>是</v>
      </c>
      <c r="H309" s="415" t="str">
        <f t="shared" si="35"/>
        <v>款</v>
      </c>
    </row>
    <row r="310" ht="33" customHeight="1" spans="1:8">
      <c r="A310" s="425">
        <v>2040601</v>
      </c>
      <c r="B310" s="426" t="s">
        <v>225</v>
      </c>
      <c r="C310" s="197">
        <v>509</v>
      </c>
      <c r="D310" s="197">
        <v>517</v>
      </c>
      <c r="E310" s="424">
        <f t="shared" si="39"/>
        <v>8</v>
      </c>
      <c r="F310" s="287">
        <f t="shared" si="40"/>
        <v>-0.985</v>
      </c>
      <c r="G310" s="110" t="str">
        <f t="shared" si="34"/>
        <v>是</v>
      </c>
      <c r="H310" s="415" t="str">
        <f t="shared" si="35"/>
        <v>项</v>
      </c>
    </row>
    <row r="311" ht="33" customHeight="1" spans="1:8">
      <c r="A311" s="427">
        <v>2040602</v>
      </c>
      <c r="B311" s="428" t="s">
        <v>226</v>
      </c>
      <c r="C311" s="286">
        <v>0</v>
      </c>
      <c r="D311" s="286">
        <v>209</v>
      </c>
      <c r="E311" s="288">
        <f t="shared" si="39"/>
        <v>209</v>
      </c>
      <c r="F311" s="287">
        <f t="shared" si="40"/>
        <v>0</v>
      </c>
      <c r="G311" s="110" t="str">
        <f t="shared" si="34"/>
        <v>是</v>
      </c>
      <c r="H311" s="415" t="str">
        <f t="shared" si="35"/>
        <v>项</v>
      </c>
    </row>
    <row r="312" ht="33" hidden="1" customHeight="1" spans="1:8">
      <c r="A312" s="427">
        <v>2040603</v>
      </c>
      <c r="B312" s="428" t="s">
        <v>227</v>
      </c>
      <c r="C312" s="286">
        <v>0</v>
      </c>
      <c r="D312" s="286"/>
      <c r="E312" s="288">
        <f t="shared" si="39"/>
        <v>0</v>
      </c>
      <c r="F312" s="287"/>
      <c r="G312" s="110" t="str">
        <f t="shared" si="34"/>
        <v>否</v>
      </c>
      <c r="H312" s="415" t="str">
        <f t="shared" si="35"/>
        <v>项</v>
      </c>
    </row>
    <row r="313" ht="33" customHeight="1" spans="1:8">
      <c r="A313" s="425">
        <v>2040604</v>
      </c>
      <c r="B313" s="426" t="s">
        <v>401</v>
      </c>
      <c r="C313" s="197">
        <v>44</v>
      </c>
      <c r="D313" s="197">
        <v>35</v>
      </c>
      <c r="E313" s="424">
        <f t="shared" si="39"/>
        <v>-9</v>
      </c>
      <c r="F313" s="287">
        <f t="shared" ref="F313:F316" si="41">(E313-D313)/D313</f>
        <v>-1.257</v>
      </c>
      <c r="G313" s="110" t="str">
        <f t="shared" si="34"/>
        <v>是</v>
      </c>
      <c r="H313" s="415" t="str">
        <f t="shared" si="35"/>
        <v>项</v>
      </c>
    </row>
    <row r="314" ht="33" customHeight="1" spans="1:8">
      <c r="A314" s="425">
        <v>2040605</v>
      </c>
      <c r="B314" s="426" t="s">
        <v>402</v>
      </c>
      <c r="C314" s="197">
        <v>100</v>
      </c>
      <c r="D314" s="197">
        <v>224</v>
      </c>
      <c r="E314" s="424">
        <f t="shared" si="39"/>
        <v>124</v>
      </c>
      <c r="F314" s="287">
        <f t="shared" si="41"/>
        <v>-0.446</v>
      </c>
      <c r="G314" s="110" t="str">
        <f t="shared" si="34"/>
        <v>是</v>
      </c>
      <c r="H314" s="415" t="str">
        <f t="shared" si="35"/>
        <v>项</v>
      </c>
    </row>
    <row r="315" ht="33" customHeight="1" spans="1:8">
      <c r="A315" s="425">
        <v>2040606</v>
      </c>
      <c r="B315" s="426" t="s">
        <v>403</v>
      </c>
      <c r="C315" s="197">
        <v>0</v>
      </c>
      <c r="D315" s="197">
        <v>7</v>
      </c>
      <c r="E315" s="424">
        <f t="shared" si="39"/>
        <v>7</v>
      </c>
      <c r="F315" s="287">
        <f t="shared" si="41"/>
        <v>0</v>
      </c>
      <c r="G315" s="110" t="str">
        <f t="shared" si="34"/>
        <v>是</v>
      </c>
      <c r="H315" s="415" t="str">
        <f t="shared" si="35"/>
        <v>项</v>
      </c>
    </row>
    <row r="316" ht="33" customHeight="1" spans="1:8">
      <c r="A316" s="425">
        <v>2040607</v>
      </c>
      <c r="B316" s="426" t="s">
        <v>404</v>
      </c>
      <c r="C316" s="197">
        <v>72</v>
      </c>
      <c r="D316" s="197">
        <v>43</v>
      </c>
      <c r="E316" s="424">
        <f t="shared" si="39"/>
        <v>-29</v>
      </c>
      <c r="F316" s="287">
        <f t="shared" si="41"/>
        <v>-1.674</v>
      </c>
      <c r="G316" s="110" t="str">
        <f t="shared" si="34"/>
        <v>是</v>
      </c>
      <c r="H316" s="415" t="str">
        <f t="shared" si="35"/>
        <v>项</v>
      </c>
    </row>
    <row r="317" ht="33" hidden="1" customHeight="1" spans="1:8">
      <c r="A317" s="425">
        <v>2040608</v>
      </c>
      <c r="B317" s="426" t="s">
        <v>405</v>
      </c>
      <c r="C317" s="197">
        <v>0</v>
      </c>
      <c r="D317" s="197"/>
      <c r="E317" s="424">
        <f t="shared" si="39"/>
        <v>0</v>
      </c>
      <c r="F317" s="287"/>
      <c r="G317" s="110" t="str">
        <f t="shared" si="34"/>
        <v>否</v>
      </c>
      <c r="H317" s="415" t="str">
        <f t="shared" si="35"/>
        <v>项</v>
      </c>
    </row>
    <row r="318" ht="33" customHeight="1" spans="1:8">
      <c r="A318" s="425">
        <v>2040610</v>
      </c>
      <c r="B318" s="426" t="s">
        <v>406</v>
      </c>
      <c r="C318" s="197">
        <v>53</v>
      </c>
      <c r="D318" s="197">
        <v>28</v>
      </c>
      <c r="E318" s="424">
        <f t="shared" si="39"/>
        <v>-25</v>
      </c>
      <c r="F318" s="287">
        <f t="shared" ref="F318:F324" si="42">(E318-D318)/D318</f>
        <v>-1.893</v>
      </c>
      <c r="G318" s="110" t="str">
        <f t="shared" si="34"/>
        <v>是</v>
      </c>
      <c r="H318" s="415" t="str">
        <f t="shared" si="35"/>
        <v>项</v>
      </c>
    </row>
    <row r="319" ht="33" customHeight="1" spans="1:8">
      <c r="A319" s="425">
        <v>2040612</v>
      </c>
      <c r="B319" s="426" t="s">
        <v>407</v>
      </c>
      <c r="C319" s="197">
        <v>44</v>
      </c>
      <c r="D319" s="197">
        <v>62</v>
      </c>
      <c r="E319" s="424">
        <f t="shared" si="39"/>
        <v>18</v>
      </c>
      <c r="F319" s="287">
        <f t="shared" si="42"/>
        <v>-0.71</v>
      </c>
      <c r="G319" s="110" t="str">
        <f t="shared" si="34"/>
        <v>是</v>
      </c>
      <c r="H319" s="415" t="str">
        <f t="shared" si="35"/>
        <v>项</v>
      </c>
    </row>
    <row r="320" ht="33" customHeight="1" spans="1:8">
      <c r="A320" s="425">
        <v>2040613</v>
      </c>
      <c r="B320" s="426" t="s">
        <v>266</v>
      </c>
      <c r="C320" s="197">
        <v>4</v>
      </c>
      <c r="D320" s="197"/>
      <c r="E320" s="424">
        <f t="shared" si="39"/>
        <v>-4</v>
      </c>
      <c r="F320" s="287"/>
      <c r="G320" s="110" t="str">
        <f t="shared" si="34"/>
        <v>是</v>
      </c>
      <c r="H320" s="415" t="str">
        <f t="shared" si="35"/>
        <v>项</v>
      </c>
    </row>
    <row r="321" ht="33" hidden="1" customHeight="1" spans="1:8">
      <c r="A321" s="425">
        <v>2040650</v>
      </c>
      <c r="B321" s="426" t="s">
        <v>234</v>
      </c>
      <c r="C321" s="197">
        <v>0</v>
      </c>
      <c r="D321" s="197"/>
      <c r="E321" s="424">
        <f t="shared" si="39"/>
        <v>0</v>
      </c>
      <c r="F321" s="287"/>
      <c r="G321" s="110" t="str">
        <f t="shared" si="34"/>
        <v>否</v>
      </c>
      <c r="H321" s="415" t="str">
        <f t="shared" si="35"/>
        <v>项</v>
      </c>
    </row>
    <row r="322" ht="33" customHeight="1" spans="1:8">
      <c r="A322" s="425">
        <v>2040699</v>
      </c>
      <c r="B322" s="426" t="s">
        <v>408</v>
      </c>
      <c r="C322" s="197">
        <v>3</v>
      </c>
      <c r="D322" s="197">
        <v>96</v>
      </c>
      <c r="E322" s="424">
        <f t="shared" si="39"/>
        <v>93</v>
      </c>
      <c r="F322" s="287">
        <f t="shared" si="42"/>
        <v>-0.031</v>
      </c>
      <c r="G322" s="110" t="str">
        <f t="shared" si="34"/>
        <v>是</v>
      </c>
      <c r="H322" s="415" t="str">
        <f t="shared" si="35"/>
        <v>项</v>
      </c>
    </row>
    <row r="323" ht="33" customHeight="1" spans="1:8">
      <c r="A323" s="421">
        <v>20407</v>
      </c>
      <c r="B323" s="301" t="s">
        <v>409</v>
      </c>
      <c r="C323" s="423">
        <f>SUM(C324:C332)</f>
        <v>658</v>
      </c>
      <c r="D323" s="423">
        <f>((((SUM(D324:D332))+0)+0)+0)+0</f>
        <v>684</v>
      </c>
      <c r="E323" s="424">
        <f t="shared" si="39"/>
        <v>26</v>
      </c>
      <c r="F323" s="281">
        <f t="shared" si="42"/>
        <v>-0.962</v>
      </c>
      <c r="G323" s="110" t="str">
        <f t="shared" si="34"/>
        <v>是</v>
      </c>
      <c r="H323" s="415" t="str">
        <f t="shared" si="35"/>
        <v>款</v>
      </c>
    </row>
    <row r="324" ht="33" customHeight="1" spans="1:8">
      <c r="A324" s="425">
        <v>2040701</v>
      </c>
      <c r="B324" s="426" t="s">
        <v>225</v>
      </c>
      <c r="C324" s="197">
        <v>143</v>
      </c>
      <c r="D324" s="197">
        <v>238</v>
      </c>
      <c r="E324" s="424">
        <f t="shared" si="39"/>
        <v>95</v>
      </c>
      <c r="F324" s="287">
        <f t="shared" si="42"/>
        <v>-0.601</v>
      </c>
      <c r="G324" s="110" t="str">
        <f t="shared" ref="G324:G387" si="43">IF(LEN(A324)=3,"是",IF(B324&lt;&gt;"",IF(SUM(C324:D324)&lt;&gt;0,"是","否"),"是"))</f>
        <v>是</v>
      </c>
      <c r="H324" s="415" t="str">
        <f t="shared" ref="H324:H387" si="44">IF(LEN(A324)=3,"类",IF(LEN(A324)=5,"款","项"))</f>
        <v>项</v>
      </c>
    </row>
    <row r="325" ht="33" hidden="1" customHeight="1" spans="1:8">
      <c r="A325" s="427">
        <v>2040702</v>
      </c>
      <c r="B325" s="428" t="s">
        <v>226</v>
      </c>
      <c r="C325" s="286">
        <v>0</v>
      </c>
      <c r="D325" s="286"/>
      <c r="E325" s="288">
        <f t="shared" si="39"/>
        <v>0</v>
      </c>
      <c r="F325" s="287"/>
      <c r="G325" s="110" t="str">
        <f t="shared" si="43"/>
        <v>否</v>
      </c>
      <c r="H325" s="415" t="str">
        <f t="shared" si="44"/>
        <v>项</v>
      </c>
    </row>
    <row r="326" ht="33" hidden="1" customHeight="1" spans="1:8">
      <c r="A326" s="427">
        <v>2040703</v>
      </c>
      <c r="B326" s="428" t="s">
        <v>227</v>
      </c>
      <c r="C326" s="286">
        <v>0</v>
      </c>
      <c r="D326" s="286"/>
      <c r="E326" s="288">
        <f t="shared" si="39"/>
        <v>0</v>
      </c>
      <c r="F326" s="287"/>
      <c r="G326" s="110" t="str">
        <f t="shared" si="43"/>
        <v>否</v>
      </c>
      <c r="H326" s="415" t="str">
        <f t="shared" si="44"/>
        <v>项</v>
      </c>
    </row>
    <row r="327" ht="33" customHeight="1" spans="1:8">
      <c r="A327" s="425">
        <v>2040704</v>
      </c>
      <c r="B327" s="426" t="s">
        <v>410</v>
      </c>
      <c r="C327" s="197">
        <v>515</v>
      </c>
      <c r="D327" s="197">
        <v>446</v>
      </c>
      <c r="E327" s="424">
        <f t="shared" si="39"/>
        <v>-69</v>
      </c>
      <c r="F327" s="287">
        <f>(E327-D327)/D327</f>
        <v>-1.155</v>
      </c>
      <c r="G327" s="110" t="str">
        <f t="shared" si="43"/>
        <v>是</v>
      </c>
      <c r="H327" s="415" t="str">
        <f t="shared" si="44"/>
        <v>项</v>
      </c>
    </row>
    <row r="328" ht="33" hidden="1" customHeight="1" spans="1:8">
      <c r="A328" s="425">
        <v>2040705</v>
      </c>
      <c r="B328" s="426" t="s">
        <v>411</v>
      </c>
      <c r="C328" s="197">
        <v>0</v>
      </c>
      <c r="D328" s="197"/>
      <c r="E328" s="424">
        <f t="shared" si="39"/>
        <v>0</v>
      </c>
      <c r="F328" s="287"/>
      <c r="G328" s="110" t="str">
        <f t="shared" si="43"/>
        <v>否</v>
      </c>
      <c r="H328" s="415" t="str">
        <f t="shared" si="44"/>
        <v>项</v>
      </c>
    </row>
    <row r="329" ht="33" hidden="1" customHeight="1" spans="1:8">
      <c r="A329" s="425">
        <v>2040706</v>
      </c>
      <c r="B329" s="426" t="s">
        <v>412</v>
      </c>
      <c r="C329" s="197">
        <v>0</v>
      </c>
      <c r="D329" s="197"/>
      <c r="E329" s="424">
        <f t="shared" si="39"/>
        <v>0</v>
      </c>
      <c r="F329" s="287"/>
      <c r="G329" s="110" t="str">
        <f t="shared" si="43"/>
        <v>否</v>
      </c>
      <c r="H329" s="415" t="str">
        <f t="shared" si="44"/>
        <v>项</v>
      </c>
    </row>
    <row r="330" ht="33" hidden="1" customHeight="1" spans="1:8">
      <c r="A330" s="425">
        <v>2040707</v>
      </c>
      <c r="B330" s="426" t="s">
        <v>266</v>
      </c>
      <c r="C330" s="197">
        <v>0</v>
      </c>
      <c r="D330" s="197"/>
      <c r="E330" s="424">
        <f t="shared" si="39"/>
        <v>0</v>
      </c>
      <c r="F330" s="287"/>
      <c r="G330" s="110" t="str">
        <f t="shared" si="43"/>
        <v>否</v>
      </c>
      <c r="H330" s="415" t="str">
        <f t="shared" si="44"/>
        <v>项</v>
      </c>
    </row>
    <row r="331" ht="33" hidden="1" customHeight="1" spans="1:8">
      <c r="A331" s="427">
        <v>2040750</v>
      </c>
      <c r="B331" s="428" t="s">
        <v>234</v>
      </c>
      <c r="C331" s="286">
        <v>0</v>
      </c>
      <c r="D331" s="286"/>
      <c r="E331" s="288">
        <f t="shared" si="39"/>
        <v>0</v>
      </c>
      <c r="F331" s="287"/>
      <c r="G331" s="110" t="str">
        <f t="shared" si="43"/>
        <v>否</v>
      </c>
      <c r="H331" s="415" t="str">
        <f t="shared" si="44"/>
        <v>项</v>
      </c>
    </row>
    <row r="332" ht="33" hidden="1" customHeight="1" spans="1:8">
      <c r="A332" s="425">
        <v>2040799</v>
      </c>
      <c r="B332" s="426" t="s">
        <v>413</v>
      </c>
      <c r="C332" s="197">
        <v>0</v>
      </c>
      <c r="D332" s="197"/>
      <c r="E332" s="424">
        <f t="shared" si="39"/>
        <v>0</v>
      </c>
      <c r="F332" s="287"/>
      <c r="G332" s="110" t="str">
        <f t="shared" si="43"/>
        <v>否</v>
      </c>
      <c r="H332" s="415" t="str">
        <f t="shared" si="44"/>
        <v>项</v>
      </c>
    </row>
    <row r="333" ht="33" customHeight="1" spans="1:8">
      <c r="A333" s="421">
        <v>20408</v>
      </c>
      <c r="B333" s="301" t="s">
        <v>414</v>
      </c>
      <c r="C333" s="423">
        <f>SUM(C334:C342)</f>
        <v>123</v>
      </c>
      <c r="D333" s="423">
        <f>((((SUM(D334:D342))+0)+0)+0)+0</f>
        <v>373</v>
      </c>
      <c r="E333" s="424">
        <f t="shared" si="39"/>
        <v>250</v>
      </c>
      <c r="F333" s="281">
        <f t="shared" ref="F333:F337" si="45">(E333-D333)/D333</f>
        <v>-0.33</v>
      </c>
      <c r="G333" s="110" t="str">
        <f t="shared" si="43"/>
        <v>是</v>
      </c>
      <c r="H333" s="415" t="str">
        <f t="shared" si="44"/>
        <v>款</v>
      </c>
    </row>
    <row r="334" ht="33" customHeight="1" spans="1:8">
      <c r="A334" s="425">
        <v>2040801</v>
      </c>
      <c r="B334" s="426" t="s">
        <v>225</v>
      </c>
      <c r="C334" s="197">
        <v>11</v>
      </c>
      <c r="D334" s="197">
        <v>76</v>
      </c>
      <c r="E334" s="424">
        <f t="shared" si="39"/>
        <v>65</v>
      </c>
      <c r="F334" s="287">
        <f t="shared" si="45"/>
        <v>-0.145</v>
      </c>
      <c r="G334" s="110" t="str">
        <f t="shared" si="43"/>
        <v>是</v>
      </c>
      <c r="H334" s="415" t="str">
        <f t="shared" si="44"/>
        <v>项</v>
      </c>
    </row>
    <row r="335" ht="33" hidden="1" customHeight="1" spans="1:8">
      <c r="A335" s="427">
        <v>2040802</v>
      </c>
      <c r="B335" s="428" t="s">
        <v>226</v>
      </c>
      <c r="C335" s="286">
        <v>0</v>
      </c>
      <c r="D335" s="286"/>
      <c r="E335" s="288">
        <f t="shared" si="39"/>
        <v>0</v>
      </c>
      <c r="F335" s="287"/>
      <c r="G335" s="110" t="str">
        <f t="shared" si="43"/>
        <v>否</v>
      </c>
      <c r="H335" s="415" t="str">
        <f t="shared" si="44"/>
        <v>项</v>
      </c>
    </row>
    <row r="336" ht="33" hidden="1" customHeight="1" spans="1:8">
      <c r="A336" s="427">
        <v>2040803</v>
      </c>
      <c r="B336" s="428" t="s">
        <v>227</v>
      </c>
      <c r="C336" s="286">
        <v>0</v>
      </c>
      <c r="D336" s="286"/>
      <c r="E336" s="288">
        <f t="shared" si="39"/>
        <v>0</v>
      </c>
      <c r="F336" s="287"/>
      <c r="G336" s="110" t="str">
        <f t="shared" si="43"/>
        <v>否</v>
      </c>
      <c r="H336" s="415" t="str">
        <f t="shared" si="44"/>
        <v>项</v>
      </c>
    </row>
    <row r="337" ht="33" customHeight="1" spans="1:8">
      <c r="A337" s="425">
        <v>2040804</v>
      </c>
      <c r="B337" s="426" t="s">
        <v>415</v>
      </c>
      <c r="C337" s="197">
        <v>112</v>
      </c>
      <c r="D337" s="197">
        <v>297</v>
      </c>
      <c r="E337" s="424">
        <f t="shared" si="39"/>
        <v>185</v>
      </c>
      <c r="F337" s="287">
        <f t="shared" si="45"/>
        <v>-0.377</v>
      </c>
      <c r="G337" s="110" t="str">
        <f t="shared" si="43"/>
        <v>是</v>
      </c>
      <c r="H337" s="415" t="str">
        <f t="shared" si="44"/>
        <v>项</v>
      </c>
    </row>
    <row r="338" ht="33" hidden="1" customHeight="1" spans="1:8">
      <c r="A338" s="425">
        <v>2040805</v>
      </c>
      <c r="B338" s="426" t="s">
        <v>416</v>
      </c>
      <c r="C338" s="197">
        <v>0</v>
      </c>
      <c r="D338" s="197"/>
      <c r="E338" s="424">
        <f t="shared" si="39"/>
        <v>0</v>
      </c>
      <c r="F338" s="287"/>
      <c r="G338" s="110" t="str">
        <f t="shared" si="43"/>
        <v>否</v>
      </c>
      <c r="H338" s="415" t="str">
        <f t="shared" si="44"/>
        <v>项</v>
      </c>
    </row>
    <row r="339" ht="33" hidden="1" customHeight="1" spans="1:8">
      <c r="A339" s="427">
        <v>2040806</v>
      </c>
      <c r="B339" s="428" t="s">
        <v>417</v>
      </c>
      <c r="C339" s="286">
        <v>0</v>
      </c>
      <c r="D339" s="286"/>
      <c r="E339" s="288">
        <f t="shared" si="39"/>
        <v>0</v>
      </c>
      <c r="F339" s="287"/>
      <c r="G339" s="110" t="str">
        <f t="shared" si="43"/>
        <v>否</v>
      </c>
      <c r="H339" s="415" t="str">
        <f t="shared" si="44"/>
        <v>项</v>
      </c>
    </row>
    <row r="340" ht="33" hidden="1" customHeight="1" spans="1:8">
      <c r="A340" s="425">
        <v>2040807</v>
      </c>
      <c r="B340" s="426" t="s">
        <v>266</v>
      </c>
      <c r="C340" s="197">
        <v>0</v>
      </c>
      <c r="D340" s="197"/>
      <c r="E340" s="424">
        <f t="shared" si="39"/>
        <v>0</v>
      </c>
      <c r="F340" s="287"/>
      <c r="G340" s="110" t="str">
        <f t="shared" si="43"/>
        <v>否</v>
      </c>
      <c r="H340" s="415" t="str">
        <f t="shared" si="44"/>
        <v>项</v>
      </c>
    </row>
    <row r="341" ht="33" hidden="1" customHeight="1" spans="1:8">
      <c r="A341" s="427">
        <v>2040850</v>
      </c>
      <c r="B341" s="428" t="s">
        <v>234</v>
      </c>
      <c r="C341" s="286">
        <v>0</v>
      </c>
      <c r="D341" s="286"/>
      <c r="E341" s="288">
        <f t="shared" si="39"/>
        <v>0</v>
      </c>
      <c r="F341" s="287"/>
      <c r="G341" s="110" t="str">
        <f t="shared" si="43"/>
        <v>否</v>
      </c>
      <c r="H341" s="415" t="str">
        <f t="shared" si="44"/>
        <v>项</v>
      </c>
    </row>
    <row r="342" ht="33" hidden="1" customHeight="1" spans="1:8">
      <c r="A342" s="425">
        <v>2040899</v>
      </c>
      <c r="B342" s="426" t="s">
        <v>418</v>
      </c>
      <c r="C342" s="197">
        <v>0</v>
      </c>
      <c r="D342" s="197"/>
      <c r="E342" s="424">
        <f t="shared" si="39"/>
        <v>0</v>
      </c>
      <c r="F342" s="287"/>
      <c r="G342" s="110" t="str">
        <f t="shared" si="43"/>
        <v>否</v>
      </c>
      <c r="H342" s="415" t="str">
        <f t="shared" si="44"/>
        <v>项</v>
      </c>
    </row>
    <row r="343" ht="33" hidden="1" customHeight="1" spans="1:8">
      <c r="A343" s="421">
        <v>20409</v>
      </c>
      <c r="B343" s="301" t="s">
        <v>419</v>
      </c>
      <c r="C343" s="423">
        <f>SUM(C344:C350)</f>
        <v>0</v>
      </c>
      <c r="D343" s="423">
        <f>((((SUM(D344:D350))+0)+0)+0)+0</f>
        <v>0</v>
      </c>
      <c r="E343" s="424">
        <f t="shared" si="39"/>
        <v>0</v>
      </c>
      <c r="F343" s="287"/>
      <c r="G343" s="110" t="str">
        <f t="shared" si="43"/>
        <v>否</v>
      </c>
      <c r="H343" s="415" t="str">
        <f t="shared" si="44"/>
        <v>款</v>
      </c>
    </row>
    <row r="344" ht="33" hidden="1" customHeight="1" spans="1:8">
      <c r="A344" s="425">
        <v>2040901</v>
      </c>
      <c r="B344" s="426" t="s">
        <v>225</v>
      </c>
      <c r="C344" s="197">
        <v>0</v>
      </c>
      <c r="D344" s="197"/>
      <c r="E344" s="424">
        <f t="shared" si="39"/>
        <v>0</v>
      </c>
      <c r="F344" s="287"/>
      <c r="G344" s="110" t="str">
        <f t="shared" si="43"/>
        <v>否</v>
      </c>
      <c r="H344" s="415" t="str">
        <f t="shared" si="44"/>
        <v>项</v>
      </c>
    </row>
    <row r="345" ht="33" hidden="1" customHeight="1" spans="1:8">
      <c r="A345" s="427">
        <v>2040902</v>
      </c>
      <c r="B345" s="428" t="s">
        <v>226</v>
      </c>
      <c r="C345" s="286">
        <v>0</v>
      </c>
      <c r="D345" s="286"/>
      <c r="E345" s="288">
        <f t="shared" si="39"/>
        <v>0</v>
      </c>
      <c r="F345" s="287"/>
      <c r="G345" s="110" t="str">
        <f t="shared" si="43"/>
        <v>否</v>
      </c>
      <c r="H345" s="415" t="str">
        <f t="shared" si="44"/>
        <v>项</v>
      </c>
    </row>
    <row r="346" ht="33" hidden="1" customHeight="1" spans="1:8">
      <c r="A346" s="427">
        <v>2040903</v>
      </c>
      <c r="B346" s="428" t="s">
        <v>227</v>
      </c>
      <c r="C346" s="286">
        <v>0</v>
      </c>
      <c r="D346" s="286"/>
      <c r="E346" s="288">
        <f t="shared" si="39"/>
        <v>0</v>
      </c>
      <c r="F346" s="287"/>
      <c r="G346" s="110" t="str">
        <f t="shared" si="43"/>
        <v>否</v>
      </c>
      <c r="H346" s="415" t="str">
        <f t="shared" si="44"/>
        <v>项</v>
      </c>
    </row>
    <row r="347" ht="33" hidden="1" customHeight="1" spans="1:8">
      <c r="A347" s="427">
        <v>2040904</v>
      </c>
      <c r="B347" s="428" t="s">
        <v>420</v>
      </c>
      <c r="C347" s="286">
        <v>0</v>
      </c>
      <c r="D347" s="286"/>
      <c r="E347" s="288">
        <f t="shared" si="39"/>
        <v>0</v>
      </c>
      <c r="F347" s="287"/>
      <c r="G347" s="110" t="str">
        <f t="shared" si="43"/>
        <v>否</v>
      </c>
      <c r="H347" s="415" t="str">
        <f t="shared" si="44"/>
        <v>项</v>
      </c>
    </row>
    <row r="348" ht="33" hidden="1" customHeight="1" spans="1:8">
      <c r="A348" s="427">
        <v>2040905</v>
      </c>
      <c r="B348" s="428" t="s">
        <v>421</v>
      </c>
      <c r="C348" s="286">
        <v>0</v>
      </c>
      <c r="D348" s="286"/>
      <c r="E348" s="288">
        <f t="shared" si="39"/>
        <v>0</v>
      </c>
      <c r="F348" s="287"/>
      <c r="G348" s="110" t="str">
        <f t="shared" si="43"/>
        <v>否</v>
      </c>
      <c r="H348" s="415" t="str">
        <f t="shared" si="44"/>
        <v>项</v>
      </c>
    </row>
    <row r="349" ht="33" hidden="1" customHeight="1" spans="1:8">
      <c r="A349" s="425">
        <v>2040950</v>
      </c>
      <c r="B349" s="426" t="s">
        <v>234</v>
      </c>
      <c r="C349" s="197">
        <v>0</v>
      </c>
      <c r="D349" s="197"/>
      <c r="E349" s="424">
        <f t="shared" si="39"/>
        <v>0</v>
      </c>
      <c r="F349" s="287"/>
      <c r="G349" s="110" t="str">
        <f t="shared" si="43"/>
        <v>否</v>
      </c>
      <c r="H349" s="415" t="str">
        <f t="shared" si="44"/>
        <v>项</v>
      </c>
    </row>
    <row r="350" ht="33" hidden="1" customHeight="1" spans="1:8">
      <c r="A350" s="427">
        <v>2040999</v>
      </c>
      <c r="B350" s="428" t="s">
        <v>422</v>
      </c>
      <c r="C350" s="286">
        <v>0</v>
      </c>
      <c r="D350" s="286"/>
      <c r="E350" s="288">
        <f t="shared" si="39"/>
        <v>0</v>
      </c>
      <c r="F350" s="287"/>
      <c r="G350" s="110" t="str">
        <f t="shared" si="43"/>
        <v>否</v>
      </c>
      <c r="H350" s="415" t="str">
        <f t="shared" si="44"/>
        <v>项</v>
      </c>
    </row>
    <row r="351" ht="33" hidden="1" customHeight="1" spans="1:8">
      <c r="A351" s="421">
        <v>20410</v>
      </c>
      <c r="B351" s="301" t="s">
        <v>423</v>
      </c>
      <c r="C351" s="423">
        <f>SUM(C352:C356)</f>
        <v>0</v>
      </c>
      <c r="D351" s="423">
        <f>((((SUM(D352:D356))+0)+0)+0)+0</f>
        <v>0</v>
      </c>
      <c r="E351" s="424">
        <f t="shared" si="39"/>
        <v>0</v>
      </c>
      <c r="F351" s="287"/>
      <c r="G351" s="110" t="str">
        <f t="shared" si="43"/>
        <v>否</v>
      </c>
      <c r="H351" s="415" t="str">
        <f t="shared" si="44"/>
        <v>款</v>
      </c>
    </row>
    <row r="352" ht="33" hidden="1" customHeight="1" spans="1:8">
      <c r="A352" s="427">
        <v>2041001</v>
      </c>
      <c r="B352" s="428" t="s">
        <v>225</v>
      </c>
      <c r="C352" s="286">
        <v>0</v>
      </c>
      <c r="D352" s="286"/>
      <c r="E352" s="288">
        <f t="shared" si="39"/>
        <v>0</v>
      </c>
      <c r="F352" s="287"/>
      <c r="G352" s="110" t="str">
        <f t="shared" si="43"/>
        <v>否</v>
      </c>
      <c r="H352" s="415" t="str">
        <f t="shared" si="44"/>
        <v>项</v>
      </c>
    </row>
    <row r="353" ht="33" hidden="1" customHeight="1" spans="1:8">
      <c r="A353" s="427">
        <v>2041002</v>
      </c>
      <c r="B353" s="428" t="s">
        <v>226</v>
      </c>
      <c r="C353" s="286">
        <v>0</v>
      </c>
      <c r="D353" s="286"/>
      <c r="E353" s="288">
        <f t="shared" si="39"/>
        <v>0</v>
      </c>
      <c r="F353" s="287"/>
      <c r="G353" s="110" t="str">
        <f t="shared" si="43"/>
        <v>否</v>
      </c>
      <c r="H353" s="415" t="str">
        <f t="shared" si="44"/>
        <v>项</v>
      </c>
    </row>
    <row r="354" ht="33" hidden="1" customHeight="1" spans="1:8">
      <c r="A354" s="427">
        <v>2041006</v>
      </c>
      <c r="B354" s="428" t="s">
        <v>266</v>
      </c>
      <c r="C354" s="286">
        <v>0</v>
      </c>
      <c r="D354" s="286"/>
      <c r="E354" s="288">
        <f t="shared" si="39"/>
        <v>0</v>
      </c>
      <c r="F354" s="287"/>
      <c r="G354" s="110" t="str">
        <f t="shared" si="43"/>
        <v>否</v>
      </c>
      <c r="H354" s="415" t="str">
        <f t="shared" si="44"/>
        <v>项</v>
      </c>
    </row>
    <row r="355" ht="33" hidden="1" customHeight="1" spans="1:8">
      <c r="A355" s="425">
        <v>2041007</v>
      </c>
      <c r="B355" s="426" t="s">
        <v>424</v>
      </c>
      <c r="C355" s="197">
        <v>0</v>
      </c>
      <c r="D355" s="197"/>
      <c r="E355" s="424">
        <f t="shared" si="39"/>
        <v>0</v>
      </c>
      <c r="F355" s="287"/>
      <c r="G355" s="110" t="str">
        <f t="shared" si="43"/>
        <v>否</v>
      </c>
      <c r="H355" s="415" t="str">
        <f t="shared" si="44"/>
        <v>项</v>
      </c>
    </row>
    <row r="356" ht="33" hidden="1" customHeight="1" spans="1:8">
      <c r="A356" s="427">
        <v>2041099</v>
      </c>
      <c r="B356" s="428" t="s">
        <v>425</v>
      </c>
      <c r="C356" s="286">
        <v>0</v>
      </c>
      <c r="D356" s="286"/>
      <c r="E356" s="288">
        <f t="shared" si="39"/>
        <v>0</v>
      </c>
      <c r="F356" s="287"/>
      <c r="G356" s="110" t="str">
        <f t="shared" si="43"/>
        <v>否</v>
      </c>
      <c r="H356" s="415" t="str">
        <f t="shared" si="44"/>
        <v>项</v>
      </c>
    </row>
    <row r="357" ht="33" customHeight="1" spans="1:8">
      <c r="A357" s="421">
        <v>20499</v>
      </c>
      <c r="B357" s="301" t="s">
        <v>426</v>
      </c>
      <c r="C357" s="423">
        <f>SUM(C358:C359)</f>
        <v>13</v>
      </c>
      <c r="D357" s="423">
        <f>((((SUM(D358:D359))+0)+0)+0)+0</f>
        <v>1</v>
      </c>
      <c r="E357" s="424">
        <f t="shared" si="39"/>
        <v>-12</v>
      </c>
      <c r="F357" s="281">
        <f t="shared" ref="F357:F365" si="46">(E357-D357)/D357</f>
        <v>-13</v>
      </c>
      <c r="G357" s="110" t="str">
        <f t="shared" si="43"/>
        <v>是</v>
      </c>
      <c r="H357" s="415" t="str">
        <f t="shared" si="44"/>
        <v>款</v>
      </c>
    </row>
    <row r="358" ht="33" hidden="1" customHeight="1" spans="1:8">
      <c r="A358" s="444">
        <v>2049902</v>
      </c>
      <c r="B358" s="426" t="s">
        <v>427</v>
      </c>
      <c r="C358" s="197">
        <v>0</v>
      </c>
      <c r="D358" s="197"/>
      <c r="E358" s="424">
        <f t="shared" si="39"/>
        <v>0</v>
      </c>
      <c r="F358" s="287"/>
      <c r="G358" s="110" t="str">
        <f t="shared" si="43"/>
        <v>否</v>
      </c>
      <c r="H358" s="415" t="str">
        <f t="shared" si="44"/>
        <v>项</v>
      </c>
    </row>
    <row r="359" ht="33" customHeight="1" spans="1:8">
      <c r="A359" s="445">
        <v>2049999</v>
      </c>
      <c r="B359" s="426" t="s">
        <v>426</v>
      </c>
      <c r="C359" s="197">
        <v>13</v>
      </c>
      <c r="D359" s="197">
        <v>1</v>
      </c>
      <c r="E359" s="424">
        <f t="shared" si="39"/>
        <v>-12</v>
      </c>
      <c r="F359" s="287">
        <f t="shared" si="46"/>
        <v>-13</v>
      </c>
      <c r="G359" s="110" t="str">
        <f t="shared" si="43"/>
        <v>是</v>
      </c>
      <c r="H359" s="415" t="str">
        <f t="shared" si="44"/>
        <v>项</v>
      </c>
    </row>
    <row r="360" ht="33" hidden="1" customHeight="1" spans="1:8">
      <c r="A360" s="173" t="s">
        <v>428</v>
      </c>
      <c r="B360" s="439" t="s">
        <v>361</v>
      </c>
      <c r="C360" s="423">
        <v>0</v>
      </c>
      <c r="D360" s="423"/>
      <c r="E360" s="424">
        <f t="shared" si="39"/>
        <v>0</v>
      </c>
      <c r="F360" s="287"/>
      <c r="G360" s="110" t="str">
        <f t="shared" si="43"/>
        <v>否</v>
      </c>
      <c r="H360" s="415" t="str">
        <f t="shared" si="44"/>
        <v>项</v>
      </c>
    </row>
    <row r="361" ht="33" hidden="1" customHeight="1" spans="1:8">
      <c r="A361" s="446" t="s">
        <v>429</v>
      </c>
      <c r="B361" s="439" t="s">
        <v>430</v>
      </c>
      <c r="C361" s="288">
        <v>0</v>
      </c>
      <c r="D361" s="288"/>
      <c r="E361" s="288">
        <f t="shared" si="39"/>
        <v>0</v>
      </c>
      <c r="F361" s="287"/>
      <c r="G361" s="110" t="str">
        <f t="shared" si="43"/>
        <v>否</v>
      </c>
      <c r="H361" s="415" t="str">
        <f t="shared" si="44"/>
        <v>项</v>
      </c>
    </row>
    <row r="362" ht="33" customHeight="1" spans="1:8">
      <c r="A362" s="421">
        <v>205</v>
      </c>
      <c r="B362" s="422" t="s">
        <v>125</v>
      </c>
      <c r="C362" s="423">
        <f>SUM(C363,C368,C375,C381,C387,C391,C395,C399,C405,C412,C414:C415)</f>
        <v>34109</v>
      </c>
      <c r="D362" s="423">
        <f>((((SUM(D363,D368,D375,D381,D387,D391,D395,D399,D405,D412,D414:D415))+0)+0)+0)+0</f>
        <v>45252</v>
      </c>
      <c r="E362" s="424">
        <f t="shared" si="39"/>
        <v>11143</v>
      </c>
      <c r="F362" s="281">
        <f t="shared" si="46"/>
        <v>-0.754</v>
      </c>
      <c r="G362" s="110" t="str">
        <f t="shared" si="43"/>
        <v>是</v>
      </c>
      <c r="H362" s="415" t="str">
        <f t="shared" si="44"/>
        <v>类</v>
      </c>
    </row>
    <row r="363" ht="33" customHeight="1" spans="1:8">
      <c r="A363" s="421">
        <v>20501</v>
      </c>
      <c r="B363" s="301" t="s">
        <v>431</v>
      </c>
      <c r="C363" s="423">
        <f>SUM(C364:C367)</f>
        <v>356</v>
      </c>
      <c r="D363" s="423">
        <f>((((SUM(D364:D367))+0)+0)+0)+0</f>
        <v>297</v>
      </c>
      <c r="E363" s="424">
        <f t="shared" si="39"/>
        <v>-59</v>
      </c>
      <c r="F363" s="281">
        <f t="shared" si="46"/>
        <v>-1.199</v>
      </c>
      <c r="G363" s="110" t="str">
        <f t="shared" si="43"/>
        <v>是</v>
      </c>
      <c r="H363" s="415" t="str">
        <f t="shared" si="44"/>
        <v>款</v>
      </c>
    </row>
    <row r="364" ht="33" customHeight="1" spans="1:8">
      <c r="A364" s="425">
        <v>2050101</v>
      </c>
      <c r="B364" s="426" t="s">
        <v>225</v>
      </c>
      <c r="C364" s="197">
        <v>331</v>
      </c>
      <c r="D364" s="197">
        <v>293</v>
      </c>
      <c r="E364" s="424">
        <f t="shared" si="39"/>
        <v>-38</v>
      </c>
      <c r="F364" s="287">
        <f t="shared" si="46"/>
        <v>-1.13</v>
      </c>
      <c r="G364" s="110" t="str">
        <f t="shared" si="43"/>
        <v>是</v>
      </c>
      <c r="H364" s="415" t="str">
        <f t="shared" si="44"/>
        <v>项</v>
      </c>
    </row>
    <row r="365" ht="33" customHeight="1" spans="1:8">
      <c r="A365" s="427">
        <v>2050102</v>
      </c>
      <c r="B365" s="428" t="s">
        <v>226</v>
      </c>
      <c r="C365" s="286">
        <v>0</v>
      </c>
      <c r="D365" s="286">
        <v>4</v>
      </c>
      <c r="E365" s="288">
        <f t="shared" si="39"/>
        <v>4</v>
      </c>
      <c r="F365" s="287">
        <f t="shared" si="46"/>
        <v>0</v>
      </c>
      <c r="G365" s="110" t="str">
        <f t="shared" si="43"/>
        <v>是</v>
      </c>
      <c r="H365" s="415" t="str">
        <f t="shared" si="44"/>
        <v>项</v>
      </c>
    </row>
    <row r="366" ht="33" hidden="1" customHeight="1" spans="1:8">
      <c r="A366" s="425">
        <v>2050103</v>
      </c>
      <c r="B366" s="426" t="s">
        <v>227</v>
      </c>
      <c r="C366" s="197">
        <v>0</v>
      </c>
      <c r="D366" s="197"/>
      <c r="E366" s="424">
        <f t="shared" si="39"/>
        <v>0</v>
      </c>
      <c r="F366" s="287"/>
      <c r="G366" s="110" t="str">
        <f t="shared" si="43"/>
        <v>否</v>
      </c>
      <c r="H366" s="415" t="str">
        <f t="shared" si="44"/>
        <v>项</v>
      </c>
    </row>
    <row r="367" ht="33" customHeight="1" spans="1:8">
      <c r="A367" s="425">
        <v>2050199</v>
      </c>
      <c r="B367" s="426" t="s">
        <v>432</v>
      </c>
      <c r="C367" s="197">
        <v>25</v>
      </c>
      <c r="D367" s="197"/>
      <c r="E367" s="424">
        <f t="shared" si="39"/>
        <v>-25</v>
      </c>
      <c r="F367" s="287"/>
      <c r="G367" s="110" t="str">
        <f t="shared" si="43"/>
        <v>是</v>
      </c>
      <c r="H367" s="415" t="str">
        <f t="shared" si="44"/>
        <v>项</v>
      </c>
    </row>
    <row r="368" ht="33" customHeight="1" spans="1:8">
      <c r="A368" s="421">
        <v>20502</v>
      </c>
      <c r="B368" s="301" t="s">
        <v>433</v>
      </c>
      <c r="C368" s="423">
        <f>SUM(C369:C374)</f>
        <v>31376</v>
      </c>
      <c r="D368" s="423">
        <f>((((SUM(D369:D374))+0)+0)+0)+0</f>
        <v>41576</v>
      </c>
      <c r="E368" s="424">
        <f t="shared" si="39"/>
        <v>10200</v>
      </c>
      <c r="F368" s="281">
        <f t="shared" ref="F368:F375" si="47">(E368-D368)/D368</f>
        <v>-0.755</v>
      </c>
      <c r="G368" s="110" t="str">
        <f t="shared" si="43"/>
        <v>是</v>
      </c>
      <c r="H368" s="415" t="str">
        <f t="shared" si="44"/>
        <v>款</v>
      </c>
    </row>
    <row r="369" ht="33" customHeight="1" spans="1:8">
      <c r="A369" s="425">
        <v>2050201</v>
      </c>
      <c r="B369" s="426" t="s">
        <v>434</v>
      </c>
      <c r="C369" s="197">
        <v>2076</v>
      </c>
      <c r="D369" s="197">
        <v>2282</v>
      </c>
      <c r="E369" s="424">
        <f t="shared" si="39"/>
        <v>206</v>
      </c>
      <c r="F369" s="287">
        <f t="shared" si="47"/>
        <v>-0.91</v>
      </c>
      <c r="G369" s="110" t="str">
        <f t="shared" si="43"/>
        <v>是</v>
      </c>
      <c r="H369" s="415" t="str">
        <f t="shared" si="44"/>
        <v>项</v>
      </c>
    </row>
    <row r="370" ht="33" customHeight="1" spans="1:8">
      <c r="A370" s="425">
        <v>2050202</v>
      </c>
      <c r="B370" s="426" t="s">
        <v>435</v>
      </c>
      <c r="C370" s="197">
        <v>16763</v>
      </c>
      <c r="D370" s="197">
        <v>20055</v>
      </c>
      <c r="E370" s="424">
        <f t="shared" si="39"/>
        <v>3292</v>
      </c>
      <c r="F370" s="287">
        <f t="shared" si="47"/>
        <v>-0.836</v>
      </c>
      <c r="G370" s="110" t="str">
        <f t="shared" si="43"/>
        <v>是</v>
      </c>
      <c r="H370" s="415" t="str">
        <f t="shared" si="44"/>
        <v>项</v>
      </c>
    </row>
    <row r="371" ht="33" customHeight="1" spans="1:8">
      <c r="A371" s="425">
        <v>2050203</v>
      </c>
      <c r="B371" s="426" t="s">
        <v>436</v>
      </c>
      <c r="C371" s="197">
        <v>9315</v>
      </c>
      <c r="D371" s="197">
        <v>12666</v>
      </c>
      <c r="E371" s="424">
        <f t="shared" ref="E371:E434" si="48">D371-C371</f>
        <v>3351</v>
      </c>
      <c r="F371" s="287">
        <f t="shared" si="47"/>
        <v>-0.735</v>
      </c>
      <c r="G371" s="110" t="str">
        <f t="shared" si="43"/>
        <v>是</v>
      </c>
      <c r="H371" s="415" t="str">
        <f t="shared" si="44"/>
        <v>项</v>
      </c>
    </row>
    <row r="372" ht="33" customHeight="1" spans="1:8">
      <c r="A372" s="425">
        <v>2050204</v>
      </c>
      <c r="B372" s="426" t="s">
        <v>437</v>
      </c>
      <c r="C372" s="197">
        <v>3212</v>
      </c>
      <c r="D372" s="197">
        <v>3051</v>
      </c>
      <c r="E372" s="424">
        <f t="shared" si="48"/>
        <v>-161</v>
      </c>
      <c r="F372" s="287">
        <f t="shared" si="47"/>
        <v>-1.053</v>
      </c>
      <c r="G372" s="110" t="str">
        <f t="shared" si="43"/>
        <v>是</v>
      </c>
      <c r="H372" s="415" t="str">
        <f t="shared" si="44"/>
        <v>项</v>
      </c>
    </row>
    <row r="373" ht="33" customHeight="1" spans="1:8">
      <c r="A373" s="425">
        <v>2050205</v>
      </c>
      <c r="B373" s="426" t="s">
        <v>438</v>
      </c>
      <c r="C373" s="197">
        <v>0</v>
      </c>
      <c r="D373" s="197">
        <v>113</v>
      </c>
      <c r="E373" s="424">
        <f t="shared" si="48"/>
        <v>113</v>
      </c>
      <c r="F373" s="287">
        <f t="shared" si="47"/>
        <v>0</v>
      </c>
      <c r="G373" s="110" t="str">
        <f t="shared" si="43"/>
        <v>是</v>
      </c>
      <c r="H373" s="415" t="str">
        <f t="shared" si="44"/>
        <v>项</v>
      </c>
    </row>
    <row r="374" ht="33" customHeight="1" spans="1:8">
      <c r="A374" s="425">
        <v>2050299</v>
      </c>
      <c r="B374" s="426" t="s">
        <v>439</v>
      </c>
      <c r="C374" s="197">
        <v>10</v>
      </c>
      <c r="D374" s="197">
        <v>3409</v>
      </c>
      <c r="E374" s="424">
        <f t="shared" si="48"/>
        <v>3399</v>
      </c>
      <c r="F374" s="287">
        <f t="shared" si="47"/>
        <v>-0.003</v>
      </c>
      <c r="G374" s="110" t="str">
        <f t="shared" si="43"/>
        <v>是</v>
      </c>
      <c r="H374" s="415" t="str">
        <f t="shared" si="44"/>
        <v>项</v>
      </c>
    </row>
    <row r="375" ht="33" customHeight="1" spans="1:8">
      <c r="A375" s="421">
        <v>20503</v>
      </c>
      <c r="B375" s="301" t="s">
        <v>440</v>
      </c>
      <c r="C375" s="423">
        <f>SUM(C376:C380)</f>
        <v>531</v>
      </c>
      <c r="D375" s="423">
        <f>((((SUM(D376:D380))+0)+0)+0)+0</f>
        <v>718</v>
      </c>
      <c r="E375" s="424">
        <f t="shared" si="48"/>
        <v>187</v>
      </c>
      <c r="F375" s="281">
        <f t="shared" si="47"/>
        <v>-0.74</v>
      </c>
      <c r="G375" s="110" t="str">
        <f t="shared" si="43"/>
        <v>是</v>
      </c>
      <c r="H375" s="415" t="str">
        <f t="shared" si="44"/>
        <v>款</v>
      </c>
    </row>
    <row r="376" ht="33" hidden="1" customHeight="1" spans="1:8">
      <c r="A376" s="427">
        <v>2050301</v>
      </c>
      <c r="B376" s="428" t="s">
        <v>441</v>
      </c>
      <c r="C376" s="286">
        <v>0</v>
      </c>
      <c r="D376" s="286"/>
      <c r="E376" s="288">
        <f t="shared" si="48"/>
        <v>0</v>
      </c>
      <c r="F376" s="287"/>
      <c r="G376" s="110" t="str">
        <f t="shared" si="43"/>
        <v>否</v>
      </c>
      <c r="H376" s="415" t="str">
        <f t="shared" si="44"/>
        <v>项</v>
      </c>
    </row>
    <row r="377" ht="33" customHeight="1" spans="1:8">
      <c r="A377" s="425">
        <v>2050302</v>
      </c>
      <c r="B377" s="426" t="s">
        <v>442</v>
      </c>
      <c r="C377" s="197">
        <v>531</v>
      </c>
      <c r="D377" s="197">
        <v>718</v>
      </c>
      <c r="E377" s="424">
        <f t="shared" si="48"/>
        <v>187</v>
      </c>
      <c r="F377" s="287">
        <f>(E377-D377)/D377</f>
        <v>-0.74</v>
      </c>
      <c r="G377" s="110" t="str">
        <f t="shared" si="43"/>
        <v>是</v>
      </c>
      <c r="H377" s="415" t="str">
        <f t="shared" si="44"/>
        <v>项</v>
      </c>
    </row>
    <row r="378" ht="33" hidden="1" customHeight="1" spans="1:8">
      <c r="A378" s="425">
        <v>2050303</v>
      </c>
      <c r="B378" s="426" t="s">
        <v>443</v>
      </c>
      <c r="C378" s="197">
        <v>0</v>
      </c>
      <c r="D378" s="197"/>
      <c r="E378" s="424">
        <f t="shared" si="48"/>
        <v>0</v>
      </c>
      <c r="F378" s="287"/>
      <c r="G378" s="110" t="str">
        <f t="shared" si="43"/>
        <v>否</v>
      </c>
      <c r="H378" s="415" t="str">
        <f t="shared" si="44"/>
        <v>项</v>
      </c>
    </row>
    <row r="379" ht="33" hidden="1" customHeight="1" spans="1:8">
      <c r="A379" s="425">
        <v>2050305</v>
      </c>
      <c r="B379" s="426" t="s">
        <v>444</v>
      </c>
      <c r="C379" s="197">
        <v>0</v>
      </c>
      <c r="D379" s="197"/>
      <c r="E379" s="424">
        <f t="shared" si="48"/>
        <v>0</v>
      </c>
      <c r="F379" s="287"/>
      <c r="G379" s="110" t="str">
        <f t="shared" si="43"/>
        <v>否</v>
      </c>
      <c r="H379" s="415" t="str">
        <f t="shared" si="44"/>
        <v>项</v>
      </c>
    </row>
    <row r="380" ht="33" hidden="1" customHeight="1" spans="1:8">
      <c r="A380" s="427">
        <v>2050399</v>
      </c>
      <c r="B380" s="428" t="s">
        <v>445</v>
      </c>
      <c r="C380" s="286">
        <v>0</v>
      </c>
      <c r="D380" s="286"/>
      <c r="E380" s="288">
        <f t="shared" si="48"/>
        <v>0</v>
      </c>
      <c r="F380" s="287"/>
      <c r="G380" s="110" t="str">
        <f t="shared" si="43"/>
        <v>否</v>
      </c>
      <c r="H380" s="415" t="str">
        <f t="shared" si="44"/>
        <v>项</v>
      </c>
    </row>
    <row r="381" ht="33" hidden="1" customHeight="1" spans="1:8">
      <c r="A381" s="421">
        <v>20504</v>
      </c>
      <c r="B381" s="301" t="s">
        <v>446</v>
      </c>
      <c r="C381" s="423">
        <f>SUM(C382:C386)</f>
        <v>0</v>
      </c>
      <c r="D381" s="423">
        <f>((((SUM(D382:D386))+0)+0)+0)+0</f>
        <v>0</v>
      </c>
      <c r="E381" s="424">
        <f t="shared" si="48"/>
        <v>0</v>
      </c>
      <c r="F381" s="287"/>
      <c r="G381" s="110" t="str">
        <f t="shared" si="43"/>
        <v>否</v>
      </c>
      <c r="H381" s="415" t="str">
        <f t="shared" si="44"/>
        <v>款</v>
      </c>
    </row>
    <row r="382" ht="33" hidden="1" customHeight="1" spans="1:8">
      <c r="A382" s="427">
        <v>2050401</v>
      </c>
      <c r="B382" s="428" t="s">
        <v>447</v>
      </c>
      <c r="C382" s="286">
        <v>0</v>
      </c>
      <c r="D382" s="286"/>
      <c r="E382" s="288">
        <f t="shared" si="48"/>
        <v>0</v>
      </c>
      <c r="F382" s="287"/>
      <c r="G382" s="110" t="str">
        <f t="shared" si="43"/>
        <v>否</v>
      </c>
      <c r="H382" s="415" t="str">
        <f t="shared" si="44"/>
        <v>项</v>
      </c>
    </row>
    <row r="383" ht="33" hidden="1" customHeight="1" spans="1:8">
      <c r="A383" s="425">
        <v>2050402</v>
      </c>
      <c r="B383" s="426" t="s">
        <v>448</v>
      </c>
      <c r="C383" s="197">
        <v>0</v>
      </c>
      <c r="D383" s="197"/>
      <c r="E383" s="424">
        <f t="shared" si="48"/>
        <v>0</v>
      </c>
      <c r="F383" s="287"/>
      <c r="G383" s="110" t="str">
        <f t="shared" si="43"/>
        <v>否</v>
      </c>
      <c r="H383" s="415" t="str">
        <f t="shared" si="44"/>
        <v>项</v>
      </c>
    </row>
    <row r="384" ht="33" hidden="1" customHeight="1" spans="1:8">
      <c r="A384" s="427">
        <v>2050403</v>
      </c>
      <c r="B384" s="428" t="s">
        <v>449</v>
      </c>
      <c r="C384" s="286">
        <v>0</v>
      </c>
      <c r="D384" s="286"/>
      <c r="E384" s="288">
        <f t="shared" si="48"/>
        <v>0</v>
      </c>
      <c r="F384" s="287"/>
      <c r="G384" s="110" t="str">
        <f t="shared" si="43"/>
        <v>否</v>
      </c>
      <c r="H384" s="415" t="str">
        <f t="shared" si="44"/>
        <v>项</v>
      </c>
    </row>
    <row r="385" ht="33" hidden="1" customHeight="1" spans="1:8">
      <c r="A385" s="427">
        <v>2050404</v>
      </c>
      <c r="B385" s="428" t="s">
        <v>450</v>
      </c>
      <c r="C385" s="286">
        <v>0</v>
      </c>
      <c r="D385" s="286"/>
      <c r="E385" s="288">
        <f t="shared" si="48"/>
        <v>0</v>
      </c>
      <c r="F385" s="287"/>
      <c r="G385" s="110" t="str">
        <f t="shared" si="43"/>
        <v>否</v>
      </c>
      <c r="H385" s="415" t="str">
        <f t="shared" si="44"/>
        <v>项</v>
      </c>
    </row>
    <row r="386" ht="33" hidden="1" customHeight="1" spans="1:8">
      <c r="A386" s="427">
        <v>2050499</v>
      </c>
      <c r="B386" s="428" t="s">
        <v>451</v>
      </c>
      <c r="C386" s="286">
        <v>0</v>
      </c>
      <c r="D386" s="286"/>
      <c r="E386" s="288">
        <f t="shared" si="48"/>
        <v>0</v>
      </c>
      <c r="F386" s="287"/>
      <c r="G386" s="110" t="str">
        <f t="shared" si="43"/>
        <v>否</v>
      </c>
      <c r="H386" s="415" t="str">
        <f t="shared" si="44"/>
        <v>项</v>
      </c>
    </row>
    <row r="387" ht="33" hidden="1" customHeight="1" spans="1:8">
      <c r="A387" s="421">
        <v>20505</v>
      </c>
      <c r="B387" s="301" t="s">
        <v>452</v>
      </c>
      <c r="C387" s="423">
        <f>SUM(C388:C390)</f>
        <v>0</v>
      </c>
      <c r="D387" s="423">
        <f>((((SUM(D388:D390))+0)+0)+0)+0</f>
        <v>0</v>
      </c>
      <c r="E387" s="424">
        <f t="shared" si="48"/>
        <v>0</v>
      </c>
      <c r="F387" s="287"/>
      <c r="G387" s="110" t="str">
        <f t="shared" si="43"/>
        <v>否</v>
      </c>
      <c r="H387" s="415" t="str">
        <f t="shared" si="44"/>
        <v>款</v>
      </c>
    </row>
    <row r="388" ht="33" hidden="1" customHeight="1" spans="1:8">
      <c r="A388" s="425">
        <v>2050501</v>
      </c>
      <c r="B388" s="426" t="s">
        <v>453</v>
      </c>
      <c r="C388" s="197">
        <v>0</v>
      </c>
      <c r="D388" s="197"/>
      <c r="E388" s="424">
        <f t="shared" si="48"/>
        <v>0</v>
      </c>
      <c r="F388" s="287"/>
      <c r="G388" s="110" t="str">
        <f t="shared" ref="G388:G451" si="49">IF(LEN(A388)=3,"是",IF(B388&lt;&gt;"",IF(SUM(C388:D388)&lt;&gt;0,"是","否"),"是"))</f>
        <v>否</v>
      </c>
      <c r="H388" s="415" t="str">
        <f t="shared" ref="H388:H451" si="50">IF(LEN(A388)=3,"类",IF(LEN(A388)=5,"款","项"))</f>
        <v>项</v>
      </c>
    </row>
    <row r="389" ht="33" hidden="1" customHeight="1" spans="1:8">
      <c r="A389" s="427">
        <v>2050502</v>
      </c>
      <c r="B389" s="428" t="s">
        <v>454</v>
      </c>
      <c r="C389" s="286">
        <v>0</v>
      </c>
      <c r="D389" s="286"/>
      <c r="E389" s="288">
        <f t="shared" si="48"/>
        <v>0</v>
      </c>
      <c r="F389" s="287"/>
      <c r="G389" s="110" t="str">
        <f t="shared" si="49"/>
        <v>否</v>
      </c>
      <c r="H389" s="415" t="str">
        <f t="shared" si="50"/>
        <v>项</v>
      </c>
    </row>
    <row r="390" ht="33" hidden="1" customHeight="1" spans="1:8">
      <c r="A390" s="427">
        <v>2050599</v>
      </c>
      <c r="B390" s="428" t="s">
        <v>455</v>
      </c>
      <c r="C390" s="286">
        <v>0</v>
      </c>
      <c r="D390" s="286"/>
      <c r="E390" s="288">
        <f t="shared" si="48"/>
        <v>0</v>
      </c>
      <c r="F390" s="287"/>
      <c r="G390" s="110" t="str">
        <f t="shared" si="49"/>
        <v>否</v>
      </c>
      <c r="H390" s="415" t="str">
        <f t="shared" si="50"/>
        <v>项</v>
      </c>
    </row>
    <row r="391" ht="33" hidden="1" customHeight="1" spans="1:8">
      <c r="A391" s="421">
        <v>20506</v>
      </c>
      <c r="B391" s="301" t="s">
        <v>456</v>
      </c>
      <c r="C391" s="423">
        <f>SUM(C392:C394)</f>
        <v>0</v>
      </c>
      <c r="D391" s="423">
        <f>((((SUM(D392:D394))+0)+0)+0)+0</f>
        <v>0</v>
      </c>
      <c r="E391" s="424">
        <f t="shared" si="48"/>
        <v>0</v>
      </c>
      <c r="F391" s="287"/>
      <c r="G391" s="110" t="str">
        <f t="shared" si="49"/>
        <v>否</v>
      </c>
      <c r="H391" s="415" t="str">
        <f t="shared" si="50"/>
        <v>款</v>
      </c>
    </row>
    <row r="392" ht="33" hidden="1" customHeight="1" spans="1:8">
      <c r="A392" s="425">
        <v>2050601</v>
      </c>
      <c r="B392" s="426" t="s">
        <v>457</v>
      </c>
      <c r="C392" s="197">
        <v>0</v>
      </c>
      <c r="D392" s="197"/>
      <c r="E392" s="424">
        <f t="shared" si="48"/>
        <v>0</v>
      </c>
      <c r="F392" s="287"/>
      <c r="G392" s="110" t="str">
        <f t="shared" si="49"/>
        <v>否</v>
      </c>
      <c r="H392" s="415" t="str">
        <f t="shared" si="50"/>
        <v>项</v>
      </c>
    </row>
    <row r="393" ht="33" hidden="1" customHeight="1" spans="1:8">
      <c r="A393" s="425">
        <v>2050602</v>
      </c>
      <c r="B393" s="426" t="s">
        <v>458</v>
      </c>
      <c r="C393" s="197">
        <v>0</v>
      </c>
      <c r="D393" s="197"/>
      <c r="E393" s="424">
        <f t="shared" si="48"/>
        <v>0</v>
      </c>
      <c r="F393" s="287"/>
      <c r="G393" s="110" t="str">
        <f t="shared" si="49"/>
        <v>否</v>
      </c>
      <c r="H393" s="415" t="str">
        <f t="shared" si="50"/>
        <v>项</v>
      </c>
    </row>
    <row r="394" ht="33" hidden="1" customHeight="1" spans="1:8">
      <c r="A394" s="427">
        <v>2050699</v>
      </c>
      <c r="B394" s="428" t="s">
        <v>459</v>
      </c>
      <c r="C394" s="286">
        <v>0</v>
      </c>
      <c r="D394" s="286"/>
      <c r="E394" s="288">
        <f t="shared" si="48"/>
        <v>0</v>
      </c>
      <c r="F394" s="287"/>
      <c r="G394" s="110" t="str">
        <f t="shared" si="49"/>
        <v>否</v>
      </c>
      <c r="H394" s="415" t="str">
        <f t="shared" si="50"/>
        <v>项</v>
      </c>
    </row>
    <row r="395" ht="33" customHeight="1" spans="1:8">
      <c r="A395" s="421">
        <v>20507</v>
      </c>
      <c r="B395" s="301" t="s">
        <v>460</v>
      </c>
      <c r="C395" s="423">
        <f>SUM(C396:C398)</f>
        <v>1</v>
      </c>
      <c r="D395" s="423">
        <f>((((SUM(D396:D398))+0)+0)+0)+0</f>
        <v>63</v>
      </c>
      <c r="E395" s="424">
        <f t="shared" si="48"/>
        <v>62</v>
      </c>
      <c r="F395" s="281">
        <f t="shared" ref="F395:F399" si="51">(E395-D395)/D395</f>
        <v>-0.016</v>
      </c>
      <c r="G395" s="110" t="str">
        <f t="shared" si="49"/>
        <v>是</v>
      </c>
      <c r="H395" s="415" t="str">
        <f t="shared" si="50"/>
        <v>款</v>
      </c>
    </row>
    <row r="396" ht="33" customHeight="1" spans="1:8">
      <c r="A396" s="425">
        <v>2050701</v>
      </c>
      <c r="B396" s="426" t="s">
        <v>461</v>
      </c>
      <c r="C396" s="197">
        <v>1</v>
      </c>
      <c r="D396" s="197">
        <v>63</v>
      </c>
      <c r="E396" s="424">
        <f t="shared" si="48"/>
        <v>62</v>
      </c>
      <c r="F396" s="287">
        <f t="shared" si="51"/>
        <v>-0.016</v>
      </c>
      <c r="G396" s="110" t="str">
        <f t="shared" si="49"/>
        <v>是</v>
      </c>
      <c r="H396" s="415" t="str">
        <f t="shared" si="50"/>
        <v>项</v>
      </c>
    </row>
    <row r="397" ht="33" hidden="1" customHeight="1" spans="1:8">
      <c r="A397" s="427">
        <v>2050702</v>
      </c>
      <c r="B397" s="428" t="s">
        <v>462</v>
      </c>
      <c r="C397" s="286">
        <v>0</v>
      </c>
      <c r="D397" s="286"/>
      <c r="E397" s="288">
        <f t="shared" si="48"/>
        <v>0</v>
      </c>
      <c r="F397" s="287"/>
      <c r="G397" s="110" t="str">
        <f t="shared" si="49"/>
        <v>否</v>
      </c>
      <c r="H397" s="415" t="str">
        <f t="shared" si="50"/>
        <v>项</v>
      </c>
    </row>
    <row r="398" ht="33" hidden="1" customHeight="1" spans="1:8">
      <c r="A398" s="427">
        <v>2050799</v>
      </c>
      <c r="B398" s="428" t="s">
        <v>463</v>
      </c>
      <c r="C398" s="286">
        <v>0</v>
      </c>
      <c r="D398" s="286"/>
      <c r="E398" s="288">
        <f t="shared" si="48"/>
        <v>0</v>
      </c>
      <c r="F398" s="287"/>
      <c r="G398" s="110" t="str">
        <f t="shared" si="49"/>
        <v>否</v>
      </c>
      <c r="H398" s="415" t="str">
        <f t="shared" si="50"/>
        <v>项</v>
      </c>
    </row>
    <row r="399" ht="33" customHeight="1" spans="1:8">
      <c r="A399" s="421">
        <v>20508</v>
      </c>
      <c r="B399" s="301" t="s">
        <v>464</v>
      </c>
      <c r="C399" s="423">
        <f>SUM(C400:C404)</f>
        <v>140</v>
      </c>
      <c r="D399" s="423">
        <f>((((SUM(D400:D404))+0)+0)+0)+0</f>
        <v>201</v>
      </c>
      <c r="E399" s="424">
        <f t="shared" si="48"/>
        <v>61</v>
      </c>
      <c r="F399" s="281">
        <f t="shared" si="51"/>
        <v>-0.697</v>
      </c>
      <c r="G399" s="110" t="str">
        <f t="shared" si="49"/>
        <v>是</v>
      </c>
      <c r="H399" s="415" t="str">
        <f t="shared" si="50"/>
        <v>款</v>
      </c>
    </row>
    <row r="400" ht="33" hidden="1" customHeight="1" spans="1:8">
      <c r="A400" s="425">
        <v>2050801</v>
      </c>
      <c r="B400" s="426" t="s">
        <v>465</v>
      </c>
      <c r="C400" s="197">
        <v>0</v>
      </c>
      <c r="D400" s="197"/>
      <c r="E400" s="424">
        <f t="shared" si="48"/>
        <v>0</v>
      </c>
      <c r="F400" s="287"/>
      <c r="G400" s="110" t="str">
        <f t="shared" si="49"/>
        <v>否</v>
      </c>
      <c r="H400" s="415" t="str">
        <f t="shared" si="50"/>
        <v>项</v>
      </c>
    </row>
    <row r="401" ht="33" customHeight="1" spans="1:8">
      <c r="A401" s="425">
        <v>2050802</v>
      </c>
      <c r="B401" s="426" t="s">
        <v>466</v>
      </c>
      <c r="C401" s="197">
        <v>140</v>
      </c>
      <c r="D401" s="197">
        <v>201</v>
      </c>
      <c r="E401" s="424">
        <f t="shared" si="48"/>
        <v>61</v>
      </c>
      <c r="F401" s="287">
        <f t="shared" ref="F401:F406" si="52">(E401-D401)/D401</f>
        <v>-0.697</v>
      </c>
      <c r="G401" s="110" t="str">
        <f t="shared" si="49"/>
        <v>是</v>
      </c>
      <c r="H401" s="415" t="str">
        <f t="shared" si="50"/>
        <v>项</v>
      </c>
    </row>
    <row r="402" ht="33" hidden="1" customHeight="1" spans="1:8">
      <c r="A402" s="425">
        <v>2050803</v>
      </c>
      <c r="B402" s="426" t="s">
        <v>467</v>
      </c>
      <c r="C402" s="197">
        <v>0</v>
      </c>
      <c r="D402" s="197"/>
      <c r="E402" s="424">
        <f t="shared" si="48"/>
        <v>0</v>
      </c>
      <c r="F402" s="287"/>
      <c r="G402" s="110" t="str">
        <f t="shared" si="49"/>
        <v>否</v>
      </c>
      <c r="H402" s="415" t="str">
        <f t="shared" si="50"/>
        <v>项</v>
      </c>
    </row>
    <row r="403" ht="33" hidden="1" customHeight="1" spans="1:8">
      <c r="A403" s="427">
        <v>2050804</v>
      </c>
      <c r="B403" s="428" t="s">
        <v>468</v>
      </c>
      <c r="C403" s="286">
        <v>0</v>
      </c>
      <c r="D403" s="286"/>
      <c r="E403" s="288">
        <f t="shared" si="48"/>
        <v>0</v>
      </c>
      <c r="F403" s="287"/>
      <c r="G403" s="110" t="str">
        <f t="shared" si="49"/>
        <v>否</v>
      </c>
      <c r="H403" s="415" t="str">
        <f t="shared" si="50"/>
        <v>项</v>
      </c>
    </row>
    <row r="404" ht="33" hidden="1" customHeight="1" spans="1:8">
      <c r="A404" s="427">
        <v>2050899</v>
      </c>
      <c r="B404" s="428" t="s">
        <v>469</v>
      </c>
      <c r="C404" s="286">
        <v>0</v>
      </c>
      <c r="D404" s="286"/>
      <c r="E404" s="288">
        <f t="shared" si="48"/>
        <v>0</v>
      </c>
      <c r="F404" s="287"/>
      <c r="G404" s="110" t="str">
        <f t="shared" si="49"/>
        <v>否</v>
      </c>
      <c r="H404" s="415" t="str">
        <f t="shared" si="50"/>
        <v>项</v>
      </c>
    </row>
    <row r="405" ht="33" customHeight="1" spans="1:8">
      <c r="A405" s="421">
        <v>20509</v>
      </c>
      <c r="B405" s="301" t="s">
        <v>470</v>
      </c>
      <c r="C405" s="423">
        <f>SUM(C406:C411)</f>
        <v>1705</v>
      </c>
      <c r="D405" s="423">
        <f>((((SUM(D406:D411))+0)+0)+0)+0</f>
        <v>2395</v>
      </c>
      <c r="E405" s="424">
        <f t="shared" si="48"/>
        <v>690</v>
      </c>
      <c r="F405" s="281">
        <f t="shared" si="52"/>
        <v>-0.712</v>
      </c>
      <c r="G405" s="110" t="str">
        <f t="shared" si="49"/>
        <v>是</v>
      </c>
      <c r="H405" s="415" t="str">
        <f t="shared" si="50"/>
        <v>款</v>
      </c>
    </row>
    <row r="406" s="411" customFormat="1" ht="33" customHeight="1" spans="1:9">
      <c r="A406" s="427">
        <v>2050901</v>
      </c>
      <c r="B406" s="428" t="s">
        <v>471</v>
      </c>
      <c r="C406" s="286">
        <v>240</v>
      </c>
      <c r="D406" s="286">
        <v>50</v>
      </c>
      <c r="E406" s="288">
        <f t="shared" si="48"/>
        <v>-190</v>
      </c>
      <c r="F406" s="287">
        <f t="shared" si="52"/>
        <v>-4.8</v>
      </c>
      <c r="G406" s="110" t="str">
        <f t="shared" si="49"/>
        <v>是</v>
      </c>
      <c r="H406" s="415" t="str">
        <f t="shared" si="50"/>
        <v>项</v>
      </c>
      <c r="I406" s="415"/>
    </row>
    <row r="407" ht="33" hidden="1" customHeight="1" spans="1:8">
      <c r="A407" s="427">
        <v>2050902</v>
      </c>
      <c r="B407" s="428" t="s">
        <v>472</v>
      </c>
      <c r="C407" s="286">
        <v>0</v>
      </c>
      <c r="D407" s="286"/>
      <c r="E407" s="288">
        <f t="shared" si="48"/>
        <v>0</v>
      </c>
      <c r="F407" s="287"/>
      <c r="G407" s="110" t="str">
        <f t="shared" si="49"/>
        <v>否</v>
      </c>
      <c r="H407" s="415" t="str">
        <f t="shared" si="50"/>
        <v>项</v>
      </c>
    </row>
    <row r="408" ht="33" customHeight="1" spans="1:8">
      <c r="A408" s="425">
        <v>2050903</v>
      </c>
      <c r="B408" s="426" t="s">
        <v>473</v>
      </c>
      <c r="C408" s="197">
        <v>376</v>
      </c>
      <c r="D408" s="197">
        <v>714</v>
      </c>
      <c r="E408" s="424">
        <f t="shared" si="48"/>
        <v>338</v>
      </c>
      <c r="F408" s="287">
        <f t="shared" ref="F408:F413" si="53">(E408-D408)/D408</f>
        <v>-0.527</v>
      </c>
      <c r="G408" s="110" t="str">
        <f t="shared" si="49"/>
        <v>是</v>
      </c>
      <c r="H408" s="415" t="str">
        <f t="shared" si="50"/>
        <v>项</v>
      </c>
    </row>
    <row r="409" s="411" customFormat="1" ht="33" customHeight="1" spans="1:9">
      <c r="A409" s="427">
        <v>2050904</v>
      </c>
      <c r="B409" s="428" t="s">
        <v>474</v>
      </c>
      <c r="C409" s="286">
        <v>30</v>
      </c>
      <c r="D409" s="286"/>
      <c r="E409" s="288">
        <f t="shared" si="48"/>
        <v>-30</v>
      </c>
      <c r="F409" s="287"/>
      <c r="G409" s="110" t="str">
        <f t="shared" si="49"/>
        <v>是</v>
      </c>
      <c r="H409" s="415" t="str">
        <f t="shared" si="50"/>
        <v>项</v>
      </c>
      <c r="I409" s="415"/>
    </row>
    <row r="410" ht="33" hidden="1" customHeight="1" spans="1:8">
      <c r="A410" s="427">
        <v>2050905</v>
      </c>
      <c r="B410" s="428" t="s">
        <v>475</v>
      </c>
      <c r="C410" s="286">
        <v>0</v>
      </c>
      <c r="D410" s="286"/>
      <c r="E410" s="288">
        <f t="shared" si="48"/>
        <v>0</v>
      </c>
      <c r="F410" s="287"/>
      <c r="G410" s="110" t="str">
        <f t="shared" si="49"/>
        <v>否</v>
      </c>
      <c r="H410" s="415" t="str">
        <f t="shared" si="50"/>
        <v>项</v>
      </c>
    </row>
    <row r="411" ht="33" customHeight="1" spans="1:8">
      <c r="A411" s="427">
        <v>2050999</v>
      </c>
      <c r="B411" s="428" t="s">
        <v>476</v>
      </c>
      <c r="C411" s="286">
        <v>1059</v>
      </c>
      <c r="D411" s="286">
        <v>1631</v>
      </c>
      <c r="E411" s="288">
        <f t="shared" si="48"/>
        <v>572</v>
      </c>
      <c r="F411" s="287">
        <f t="shared" si="53"/>
        <v>-0.649</v>
      </c>
      <c r="G411" s="110" t="str">
        <f t="shared" si="49"/>
        <v>是</v>
      </c>
      <c r="H411" s="415" t="str">
        <f t="shared" si="50"/>
        <v>项</v>
      </c>
    </row>
    <row r="412" ht="33" customHeight="1" spans="1:8">
      <c r="A412" s="421">
        <v>20599</v>
      </c>
      <c r="B412" s="301" t="s">
        <v>477</v>
      </c>
      <c r="C412" s="423">
        <f>C413</f>
        <v>0</v>
      </c>
      <c r="D412" s="423">
        <f>((((D413)+0)+0)+0)+0</f>
        <v>2</v>
      </c>
      <c r="E412" s="424">
        <f t="shared" si="48"/>
        <v>2</v>
      </c>
      <c r="F412" s="281">
        <f t="shared" si="53"/>
        <v>0</v>
      </c>
      <c r="G412" s="110" t="str">
        <f t="shared" si="49"/>
        <v>是</v>
      </c>
      <c r="H412" s="415" t="str">
        <f t="shared" si="50"/>
        <v>款</v>
      </c>
    </row>
    <row r="413" s="412" customFormat="1" ht="33" customHeight="1" spans="1:8">
      <c r="A413" s="447">
        <v>2059999</v>
      </c>
      <c r="B413" s="426" t="s">
        <v>477</v>
      </c>
      <c r="C413" s="197">
        <v>0</v>
      </c>
      <c r="D413" s="197">
        <v>2</v>
      </c>
      <c r="E413" s="424">
        <f t="shared" si="48"/>
        <v>2</v>
      </c>
      <c r="F413" s="287">
        <f t="shared" si="53"/>
        <v>0</v>
      </c>
      <c r="G413" s="110" t="str">
        <f t="shared" si="49"/>
        <v>是</v>
      </c>
      <c r="H413" s="415" t="str">
        <f t="shared" si="50"/>
        <v>项</v>
      </c>
    </row>
    <row r="414" ht="33" hidden="1" customHeight="1" spans="1:8">
      <c r="A414" s="438" t="s">
        <v>478</v>
      </c>
      <c r="B414" s="439" t="s">
        <v>361</v>
      </c>
      <c r="C414" s="423">
        <v>0</v>
      </c>
      <c r="D414" s="423"/>
      <c r="E414" s="424">
        <f t="shared" si="48"/>
        <v>0</v>
      </c>
      <c r="F414" s="287"/>
      <c r="G414" s="110" t="str">
        <f t="shared" si="49"/>
        <v>否</v>
      </c>
      <c r="H414" s="415" t="str">
        <f t="shared" si="50"/>
        <v>项</v>
      </c>
    </row>
    <row r="415" ht="33" hidden="1" customHeight="1" spans="1:8">
      <c r="A415" s="438" t="s">
        <v>479</v>
      </c>
      <c r="B415" s="439" t="s">
        <v>480</v>
      </c>
      <c r="C415" s="288">
        <v>0</v>
      </c>
      <c r="D415" s="288"/>
      <c r="E415" s="288">
        <f t="shared" si="48"/>
        <v>0</v>
      </c>
      <c r="F415" s="287"/>
      <c r="G415" s="110" t="str">
        <f t="shared" si="49"/>
        <v>否</v>
      </c>
      <c r="H415" s="415" t="str">
        <f t="shared" si="50"/>
        <v>项</v>
      </c>
    </row>
    <row r="416" s="412" customFormat="1" ht="33" customHeight="1" spans="1:8">
      <c r="A416" s="421">
        <v>206</v>
      </c>
      <c r="B416" s="422" t="s">
        <v>126</v>
      </c>
      <c r="C416" s="423">
        <f>SUM(C417,C422,C431,C437,C442,C447,C452,C459,C463,C467,C472)</f>
        <v>11232</v>
      </c>
      <c r="D416" s="423">
        <f>((((SUM(D417,D422,D431,D437,D442,D447,D452,D459,D463,D467,D472))+0)+0)+0)+0</f>
        <v>6253</v>
      </c>
      <c r="E416" s="424">
        <f t="shared" si="48"/>
        <v>-4979</v>
      </c>
      <c r="F416" s="281">
        <f t="shared" ref="F416:F418" si="54">(E416-D416)/D416</f>
        <v>-1.796</v>
      </c>
      <c r="G416" s="110" t="str">
        <f t="shared" si="49"/>
        <v>是</v>
      </c>
      <c r="H416" s="415" t="str">
        <f t="shared" si="50"/>
        <v>类</v>
      </c>
    </row>
    <row r="417" ht="33" customHeight="1" spans="1:8">
      <c r="A417" s="421">
        <v>20601</v>
      </c>
      <c r="B417" s="301" t="s">
        <v>481</v>
      </c>
      <c r="C417" s="423">
        <f>SUM(C418:C421)</f>
        <v>11143</v>
      </c>
      <c r="D417" s="423">
        <f>((((SUM(D418:D421))+0)+0)+0)+0</f>
        <v>6114</v>
      </c>
      <c r="E417" s="424">
        <f t="shared" si="48"/>
        <v>-5029</v>
      </c>
      <c r="F417" s="281">
        <f t="shared" si="54"/>
        <v>-1.823</v>
      </c>
      <c r="G417" s="110" t="str">
        <f t="shared" si="49"/>
        <v>是</v>
      </c>
      <c r="H417" s="415" t="str">
        <f t="shared" si="50"/>
        <v>款</v>
      </c>
    </row>
    <row r="418" ht="33" customHeight="1" spans="1:8">
      <c r="A418" s="425">
        <v>2060101</v>
      </c>
      <c r="B418" s="426" t="s">
        <v>225</v>
      </c>
      <c r="C418" s="197">
        <v>11143</v>
      </c>
      <c r="D418" s="197">
        <v>6114</v>
      </c>
      <c r="E418" s="424">
        <f t="shared" si="48"/>
        <v>-5029</v>
      </c>
      <c r="F418" s="287">
        <f t="shared" si="54"/>
        <v>-1.823</v>
      </c>
      <c r="G418" s="110" t="str">
        <f t="shared" si="49"/>
        <v>是</v>
      </c>
      <c r="H418" s="415" t="str">
        <f t="shared" si="50"/>
        <v>项</v>
      </c>
    </row>
    <row r="419" ht="33" hidden="1" customHeight="1" spans="1:8">
      <c r="A419" s="427">
        <v>2060102</v>
      </c>
      <c r="B419" s="428" t="s">
        <v>226</v>
      </c>
      <c r="C419" s="286">
        <v>0</v>
      </c>
      <c r="D419" s="286"/>
      <c r="E419" s="288">
        <f t="shared" si="48"/>
        <v>0</v>
      </c>
      <c r="F419" s="287"/>
      <c r="G419" s="110" t="str">
        <f t="shared" si="49"/>
        <v>否</v>
      </c>
      <c r="H419" s="415" t="str">
        <f t="shared" si="50"/>
        <v>项</v>
      </c>
    </row>
    <row r="420" ht="33" hidden="1" customHeight="1" spans="1:8">
      <c r="A420" s="425">
        <v>2060103</v>
      </c>
      <c r="B420" s="426" t="s">
        <v>227</v>
      </c>
      <c r="C420" s="197">
        <v>0</v>
      </c>
      <c r="D420" s="197"/>
      <c r="E420" s="424">
        <f t="shared" si="48"/>
        <v>0</v>
      </c>
      <c r="F420" s="287"/>
      <c r="G420" s="110" t="str">
        <f t="shared" si="49"/>
        <v>否</v>
      </c>
      <c r="H420" s="415" t="str">
        <f t="shared" si="50"/>
        <v>项</v>
      </c>
    </row>
    <row r="421" ht="33" hidden="1" customHeight="1" spans="1:8">
      <c r="A421" s="425">
        <v>2060199</v>
      </c>
      <c r="B421" s="426" t="s">
        <v>482</v>
      </c>
      <c r="C421" s="197">
        <v>0</v>
      </c>
      <c r="D421" s="197"/>
      <c r="E421" s="424">
        <f t="shared" si="48"/>
        <v>0</v>
      </c>
      <c r="F421" s="287"/>
      <c r="G421" s="110" t="str">
        <f t="shared" si="49"/>
        <v>否</v>
      </c>
      <c r="H421" s="415" t="str">
        <f t="shared" si="50"/>
        <v>项</v>
      </c>
    </row>
    <row r="422" ht="33" hidden="1" customHeight="1" spans="1:8">
      <c r="A422" s="421">
        <v>20602</v>
      </c>
      <c r="B422" s="301" t="s">
        <v>483</v>
      </c>
      <c r="C422" s="423">
        <f>SUM(C423:C430)</f>
        <v>0</v>
      </c>
      <c r="D422" s="423">
        <f>((((SUM(D423:D430))+0)+0)+0)+0</f>
        <v>0</v>
      </c>
      <c r="E422" s="424">
        <f t="shared" si="48"/>
        <v>0</v>
      </c>
      <c r="F422" s="287"/>
      <c r="G422" s="110" t="str">
        <f t="shared" si="49"/>
        <v>否</v>
      </c>
      <c r="H422" s="415" t="str">
        <f t="shared" si="50"/>
        <v>款</v>
      </c>
    </row>
    <row r="423" ht="33" hidden="1" customHeight="1" spans="1:8">
      <c r="A423" s="427">
        <v>2060201</v>
      </c>
      <c r="B423" s="428" t="s">
        <v>484</v>
      </c>
      <c r="C423" s="286">
        <v>0</v>
      </c>
      <c r="D423" s="286"/>
      <c r="E423" s="288">
        <f t="shared" si="48"/>
        <v>0</v>
      </c>
      <c r="F423" s="287"/>
      <c r="G423" s="110" t="str">
        <f t="shared" si="49"/>
        <v>否</v>
      </c>
      <c r="H423" s="415" t="str">
        <f t="shared" si="50"/>
        <v>项</v>
      </c>
    </row>
    <row r="424" ht="33" hidden="1" customHeight="1" spans="1:8">
      <c r="A424" s="427">
        <v>2060203</v>
      </c>
      <c r="B424" s="428" t="s">
        <v>485</v>
      </c>
      <c r="C424" s="286">
        <v>0</v>
      </c>
      <c r="D424" s="286"/>
      <c r="E424" s="288">
        <f t="shared" si="48"/>
        <v>0</v>
      </c>
      <c r="F424" s="287"/>
      <c r="G424" s="110" t="str">
        <f t="shared" si="49"/>
        <v>否</v>
      </c>
      <c r="H424" s="415" t="str">
        <f t="shared" si="50"/>
        <v>项</v>
      </c>
    </row>
    <row r="425" ht="33" hidden="1" customHeight="1" spans="1:8">
      <c r="A425" s="427">
        <v>2060204</v>
      </c>
      <c r="B425" s="428" t="s">
        <v>486</v>
      </c>
      <c r="C425" s="286">
        <v>0</v>
      </c>
      <c r="D425" s="286"/>
      <c r="E425" s="288">
        <f t="shared" si="48"/>
        <v>0</v>
      </c>
      <c r="F425" s="287"/>
      <c r="G425" s="110" t="str">
        <f t="shared" si="49"/>
        <v>否</v>
      </c>
      <c r="H425" s="415" t="str">
        <f t="shared" si="50"/>
        <v>项</v>
      </c>
    </row>
    <row r="426" ht="33" hidden="1" customHeight="1" spans="1:8">
      <c r="A426" s="427">
        <v>2060205</v>
      </c>
      <c r="B426" s="428" t="s">
        <v>487</v>
      </c>
      <c r="C426" s="286">
        <v>0</v>
      </c>
      <c r="D426" s="286"/>
      <c r="E426" s="288">
        <f t="shared" si="48"/>
        <v>0</v>
      </c>
      <c r="F426" s="287"/>
      <c r="G426" s="110" t="str">
        <f t="shared" si="49"/>
        <v>否</v>
      </c>
      <c r="H426" s="415" t="str">
        <f t="shared" si="50"/>
        <v>项</v>
      </c>
    </row>
    <row r="427" ht="33" hidden="1" customHeight="1" spans="1:8">
      <c r="A427" s="425">
        <v>2060206</v>
      </c>
      <c r="B427" s="426" t="s">
        <v>488</v>
      </c>
      <c r="C427" s="197">
        <v>0</v>
      </c>
      <c r="D427" s="197"/>
      <c r="E427" s="424">
        <f t="shared" si="48"/>
        <v>0</v>
      </c>
      <c r="F427" s="287"/>
      <c r="G427" s="110" t="str">
        <f t="shared" si="49"/>
        <v>否</v>
      </c>
      <c r="H427" s="415" t="str">
        <f t="shared" si="50"/>
        <v>项</v>
      </c>
    </row>
    <row r="428" ht="33" hidden="1" customHeight="1" spans="1:8">
      <c r="A428" s="427">
        <v>2060207</v>
      </c>
      <c r="B428" s="428" t="s">
        <v>489</v>
      </c>
      <c r="C428" s="286">
        <v>0</v>
      </c>
      <c r="D428" s="286"/>
      <c r="E428" s="288">
        <f t="shared" si="48"/>
        <v>0</v>
      </c>
      <c r="F428" s="287"/>
      <c r="G428" s="110" t="str">
        <f t="shared" si="49"/>
        <v>否</v>
      </c>
      <c r="H428" s="415" t="str">
        <f t="shared" si="50"/>
        <v>项</v>
      </c>
    </row>
    <row r="429" ht="33" hidden="1" customHeight="1" spans="1:8">
      <c r="A429" s="448">
        <v>2060208</v>
      </c>
      <c r="B429" s="449" t="s">
        <v>490</v>
      </c>
      <c r="C429" s="286">
        <v>0</v>
      </c>
      <c r="D429" s="286"/>
      <c r="E429" s="288">
        <f t="shared" si="48"/>
        <v>0</v>
      </c>
      <c r="F429" s="287"/>
      <c r="G429" s="110" t="str">
        <f t="shared" si="49"/>
        <v>否</v>
      </c>
      <c r="H429" s="415" t="str">
        <f t="shared" si="50"/>
        <v>项</v>
      </c>
    </row>
    <row r="430" ht="33" hidden="1" customHeight="1" spans="1:8">
      <c r="A430" s="425">
        <v>2060299</v>
      </c>
      <c r="B430" s="426" t="s">
        <v>491</v>
      </c>
      <c r="C430" s="197">
        <v>0</v>
      </c>
      <c r="D430" s="197"/>
      <c r="E430" s="424">
        <f t="shared" si="48"/>
        <v>0</v>
      </c>
      <c r="F430" s="287"/>
      <c r="G430" s="110" t="str">
        <f t="shared" si="49"/>
        <v>否</v>
      </c>
      <c r="H430" s="415" t="str">
        <f t="shared" si="50"/>
        <v>项</v>
      </c>
    </row>
    <row r="431" ht="33" hidden="1" customHeight="1" spans="1:8">
      <c r="A431" s="421">
        <v>20603</v>
      </c>
      <c r="B431" s="301" t="s">
        <v>492</v>
      </c>
      <c r="C431" s="423">
        <f>SUM(C432:C436)</f>
        <v>0</v>
      </c>
      <c r="D431" s="423">
        <f>((((SUM(D432:D436))+0)+0)+0)+0</f>
        <v>0</v>
      </c>
      <c r="E431" s="424">
        <f t="shared" si="48"/>
        <v>0</v>
      </c>
      <c r="F431" s="287"/>
      <c r="G431" s="110" t="str">
        <f t="shared" si="49"/>
        <v>否</v>
      </c>
      <c r="H431" s="415" t="str">
        <f t="shared" si="50"/>
        <v>款</v>
      </c>
    </row>
    <row r="432" ht="33" hidden="1" customHeight="1" spans="1:8">
      <c r="A432" s="425">
        <v>2060301</v>
      </c>
      <c r="B432" s="426" t="s">
        <v>484</v>
      </c>
      <c r="C432" s="197">
        <v>0</v>
      </c>
      <c r="D432" s="197"/>
      <c r="E432" s="424">
        <f t="shared" si="48"/>
        <v>0</v>
      </c>
      <c r="F432" s="287"/>
      <c r="G432" s="110" t="str">
        <f t="shared" si="49"/>
        <v>否</v>
      </c>
      <c r="H432" s="415" t="str">
        <f t="shared" si="50"/>
        <v>项</v>
      </c>
    </row>
    <row r="433" ht="33" hidden="1" customHeight="1" spans="1:8">
      <c r="A433" s="425">
        <v>2060302</v>
      </c>
      <c r="B433" s="426" t="s">
        <v>493</v>
      </c>
      <c r="C433" s="197">
        <v>0</v>
      </c>
      <c r="D433" s="197"/>
      <c r="E433" s="424">
        <f t="shared" si="48"/>
        <v>0</v>
      </c>
      <c r="F433" s="287"/>
      <c r="G433" s="110" t="str">
        <f t="shared" si="49"/>
        <v>否</v>
      </c>
      <c r="H433" s="415" t="str">
        <f t="shared" si="50"/>
        <v>项</v>
      </c>
    </row>
    <row r="434" ht="33" hidden="1" customHeight="1" spans="1:8">
      <c r="A434" s="427">
        <v>2060303</v>
      </c>
      <c r="B434" s="428" t="s">
        <v>494</v>
      </c>
      <c r="C434" s="286">
        <v>0</v>
      </c>
      <c r="D434" s="286"/>
      <c r="E434" s="288">
        <f t="shared" si="48"/>
        <v>0</v>
      </c>
      <c r="F434" s="287"/>
      <c r="G434" s="110" t="str">
        <f t="shared" si="49"/>
        <v>否</v>
      </c>
      <c r="H434" s="415" t="str">
        <f t="shared" si="50"/>
        <v>项</v>
      </c>
    </row>
    <row r="435" ht="33" hidden="1" customHeight="1" spans="1:8">
      <c r="A435" s="427">
        <v>2060304</v>
      </c>
      <c r="B435" s="428" t="s">
        <v>495</v>
      </c>
      <c r="C435" s="286">
        <v>0</v>
      </c>
      <c r="D435" s="286"/>
      <c r="E435" s="288">
        <f t="shared" ref="E435:E498" si="55">D435-C435</f>
        <v>0</v>
      </c>
      <c r="F435" s="287"/>
      <c r="G435" s="110" t="str">
        <f t="shared" si="49"/>
        <v>否</v>
      </c>
      <c r="H435" s="415" t="str">
        <f t="shared" si="50"/>
        <v>项</v>
      </c>
    </row>
    <row r="436" ht="33" hidden="1" customHeight="1" spans="1:8">
      <c r="A436" s="425">
        <v>2060399</v>
      </c>
      <c r="B436" s="426" t="s">
        <v>496</v>
      </c>
      <c r="C436" s="197">
        <v>0</v>
      </c>
      <c r="D436" s="197"/>
      <c r="E436" s="424">
        <f t="shared" si="55"/>
        <v>0</v>
      </c>
      <c r="F436" s="287"/>
      <c r="G436" s="110" t="str">
        <f t="shared" si="49"/>
        <v>否</v>
      </c>
      <c r="H436" s="415" t="str">
        <f t="shared" si="50"/>
        <v>项</v>
      </c>
    </row>
    <row r="437" ht="33" customHeight="1" spans="1:8">
      <c r="A437" s="421">
        <v>20604</v>
      </c>
      <c r="B437" s="301" t="s">
        <v>497</v>
      </c>
      <c r="C437" s="423">
        <f>SUM(C438:C441)</f>
        <v>29</v>
      </c>
      <c r="D437" s="423">
        <f>((((SUM(D438:D441))+0)+0)+0)+0</f>
        <v>0</v>
      </c>
      <c r="E437" s="424">
        <f t="shared" si="55"/>
        <v>-29</v>
      </c>
      <c r="F437" s="287"/>
      <c r="G437" s="110" t="str">
        <f t="shared" si="49"/>
        <v>是</v>
      </c>
      <c r="H437" s="415" t="str">
        <f t="shared" si="50"/>
        <v>款</v>
      </c>
    </row>
    <row r="438" ht="33" hidden="1" customHeight="1" spans="1:8">
      <c r="A438" s="425">
        <v>2060401</v>
      </c>
      <c r="B438" s="426" t="s">
        <v>484</v>
      </c>
      <c r="C438" s="197">
        <v>0</v>
      </c>
      <c r="D438" s="197"/>
      <c r="E438" s="424">
        <f t="shared" si="55"/>
        <v>0</v>
      </c>
      <c r="F438" s="287"/>
      <c r="G438" s="110" t="str">
        <f t="shared" si="49"/>
        <v>否</v>
      </c>
      <c r="H438" s="415" t="str">
        <f t="shared" si="50"/>
        <v>项</v>
      </c>
    </row>
    <row r="439" ht="33" hidden="1" customHeight="1" spans="1:8">
      <c r="A439" s="425">
        <v>2060404</v>
      </c>
      <c r="B439" s="426" t="s">
        <v>498</v>
      </c>
      <c r="C439" s="197">
        <v>0</v>
      </c>
      <c r="D439" s="197"/>
      <c r="E439" s="424">
        <f t="shared" si="55"/>
        <v>0</v>
      </c>
      <c r="F439" s="287"/>
      <c r="G439" s="110" t="str">
        <f t="shared" si="49"/>
        <v>否</v>
      </c>
      <c r="H439" s="415" t="str">
        <f t="shared" si="50"/>
        <v>项</v>
      </c>
    </row>
    <row r="440" ht="33" hidden="1" customHeight="1" spans="1:8">
      <c r="A440" s="450">
        <v>2060405</v>
      </c>
      <c r="B440" s="428" t="s">
        <v>499</v>
      </c>
      <c r="C440" s="286">
        <v>0</v>
      </c>
      <c r="D440" s="286"/>
      <c r="E440" s="288">
        <f t="shared" si="55"/>
        <v>0</v>
      </c>
      <c r="F440" s="287"/>
      <c r="G440" s="110" t="str">
        <f t="shared" si="49"/>
        <v>否</v>
      </c>
      <c r="H440" s="415" t="str">
        <f t="shared" si="50"/>
        <v>项</v>
      </c>
    </row>
    <row r="441" ht="33" customHeight="1" spans="1:8">
      <c r="A441" s="425">
        <v>2060499</v>
      </c>
      <c r="B441" s="426" t="s">
        <v>500</v>
      </c>
      <c r="C441" s="197">
        <v>29</v>
      </c>
      <c r="D441" s="197"/>
      <c r="E441" s="424">
        <f t="shared" si="55"/>
        <v>-29</v>
      </c>
      <c r="F441" s="287"/>
      <c r="G441" s="110" t="str">
        <f t="shared" si="49"/>
        <v>是</v>
      </c>
      <c r="H441" s="415" t="str">
        <f t="shared" si="50"/>
        <v>项</v>
      </c>
    </row>
    <row r="442" ht="33" hidden="1" customHeight="1" spans="1:8">
      <c r="A442" s="421">
        <v>20605</v>
      </c>
      <c r="B442" s="301" t="s">
        <v>501</v>
      </c>
      <c r="C442" s="423">
        <f>SUM(C443:C446)</f>
        <v>0</v>
      </c>
      <c r="D442" s="423">
        <f>((((SUM(D443:D446))+0)+0)+0)+0</f>
        <v>0</v>
      </c>
      <c r="E442" s="424">
        <f t="shared" si="55"/>
        <v>0</v>
      </c>
      <c r="F442" s="287"/>
      <c r="G442" s="110" t="str">
        <f t="shared" si="49"/>
        <v>否</v>
      </c>
      <c r="H442" s="415" t="str">
        <f t="shared" si="50"/>
        <v>款</v>
      </c>
    </row>
    <row r="443" ht="33" hidden="1" customHeight="1" spans="1:8">
      <c r="A443" s="425">
        <v>2060501</v>
      </c>
      <c r="B443" s="426" t="s">
        <v>484</v>
      </c>
      <c r="C443" s="197">
        <v>0</v>
      </c>
      <c r="D443" s="197"/>
      <c r="E443" s="424">
        <f t="shared" si="55"/>
        <v>0</v>
      </c>
      <c r="F443" s="287"/>
      <c r="G443" s="110" t="str">
        <f t="shared" si="49"/>
        <v>否</v>
      </c>
      <c r="H443" s="415" t="str">
        <f t="shared" si="50"/>
        <v>项</v>
      </c>
    </row>
    <row r="444" ht="33" hidden="1" customHeight="1" spans="1:8">
      <c r="A444" s="427">
        <v>2060502</v>
      </c>
      <c r="B444" s="428" t="s">
        <v>502</v>
      </c>
      <c r="C444" s="286">
        <v>0</v>
      </c>
      <c r="D444" s="286"/>
      <c r="E444" s="288">
        <f t="shared" si="55"/>
        <v>0</v>
      </c>
      <c r="F444" s="287"/>
      <c r="G444" s="110" t="str">
        <f t="shared" si="49"/>
        <v>否</v>
      </c>
      <c r="H444" s="415" t="str">
        <f t="shared" si="50"/>
        <v>项</v>
      </c>
    </row>
    <row r="445" ht="33" hidden="1" customHeight="1" spans="1:8">
      <c r="A445" s="427">
        <v>2060503</v>
      </c>
      <c r="B445" s="428" t="s">
        <v>503</v>
      </c>
      <c r="C445" s="286">
        <v>0</v>
      </c>
      <c r="D445" s="286"/>
      <c r="E445" s="288">
        <f t="shared" si="55"/>
        <v>0</v>
      </c>
      <c r="F445" s="287"/>
      <c r="G445" s="110" t="str">
        <f t="shared" si="49"/>
        <v>否</v>
      </c>
      <c r="H445" s="415" t="str">
        <f t="shared" si="50"/>
        <v>项</v>
      </c>
    </row>
    <row r="446" ht="33" hidden="1" customHeight="1" spans="1:8">
      <c r="A446" s="425">
        <v>2060599</v>
      </c>
      <c r="B446" s="426" t="s">
        <v>504</v>
      </c>
      <c r="C446" s="197">
        <v>0</v>
      </c>
      <c r="D446" s="197"/>
      <c r="E446" s="424">
        <f t="shared" si="55"/>
        <v>0</v>
      </c>
      <c r="F446" s="287"/>
      <c r="G446" s="110" t="str">
        <f t="shared" si="49"/>
        <v>否</v>
      </c>
      <c r="H446" s="415" t="str">
        <f t="shared" si="50"/>
        <v>项</v>
      </c>
    </row>
    <row r="447" ht="33" hidden="1" customHeight="1" spans="1:8">
      <c r="A447" s="421">
        <v>20606</v>
      </c>
      <c r="B447" s="301" t="s">
        <v>505</v>
      </c>
      <c r="C447" s="423">
        <f>SUM(C448:C451)</f>
        <v>0</v>
      </c>
      <c r="D447" s="423">
        <f>((((SUM(D448:D451))+0)+0)+0)+0</f>
        <v>0</v>
      </c>
      <c r="E447" s="424">
        <f t="shared" si="55"/>
        <v>0</v>
      </c>
      <c r="F447" s="287"/>
      <c r="G447" s="110" t="str">
        <f t="shared" si="49"/>
        <v>否</v>
      </c>
      <c r="H447" s="415" t="str">
        <f t="shared" si="50"/>
        <v>款</v>
      </c>
    </row>
    <row r="448" ht="33" hidden="1" customHeight="1" spans="1:8">
      <c r="A448" s="425">
        <v>2060601</v>
      </c>
      <c r="B448" s="426" t="s">
        <v>506</v>
      </c>
      <c r="C448" s="197">
        <v>0</v>
      </c>
      <c r="D448" s="197"/>
      <c r="E448" s="424">
        <f t="shared" si="55"/>
        <v>0</v>
      </c>
      <c r="F448" s="287"/>
      <c r="G448" s="110" t="str">
        <f t="shared" si="49"/>
        <v>否</v>
      </c>
      <c r="H448" s="415" t="str">
        <f t="shared" si="50"/>
        <v>项</v>
      </c>
    </row>
    <row r="449" ht="33" hidden="1" customHeight="1" spans="1:8">
      <c r="A449" s="425">
        <v>2060602</v>
      </c>
      <c r="B449" s="426" t="s">
        <v>507</v>
      </c>
      <c r="C449" s="197">
        <v>0</v>
      </c>
      <c r="D449" s="197"/>
      <c r="E449" s="424">
        <f t="shared" si="55"/>
        <v>0</v>
      </c>
      <c r="F449" s="287"/>
      <c r="G449" s="110" t="str">
        <f t="shared" si="49"/>
        <v>否</v>
      </c>
      <c r="H449" s="415" t="str">
        <f t="shared" si="50"/>
        <v>项</v>
      </c>
    </row>
    <row r="450" ht="33" hidden="1" customHeight="1" spans="1:8">
      <c r="A450" s="427">
        <v>2060603</v>
      </c>
      <c r="B450" s="428" t="s">
        <v>508</v>
      </c>
      <c r="C450" s="286">
        <v>0</v>
      </c>
      <c r="D450" s="286"/>
      <c r="E450" s="288">
        <f t="shared" si="55"/>
        <v>0</v>
      </c>
      <c r="F450" s="287"/>
      <c r="G450" s="110" t="str">
        <f t="shared" si="49"/>
        <v>否</v>
      </c>
      <c r="H450" s="415" t="str">
        <f t="shared" si="50"/>
        <v>项</v>
      </c>
    </row>
    <row r="451" ht="33" hidden="1" customHeight="1" spans="1:8">
      <c r="A451" s="425">
        <v>2060699</v>
      </c>
      <c r="B451" s="426" t="s">
        <v>509</v>
      </c>
      <c r="C451" s="197">
        <v>0</v>
      </c>
      <c r="D451" s="197"/>
      <c r="E451" s="424">
        <f t="shared" si="55"/>
        <v>0</v>
      </c>
      <c r="F451" s="287"/>
      <c r="G451" s="110" t="str">
        <f t="shared" si="49"/>
        <v>否</v>
      </c>
      <c r="H451" s="415" t="str">
        <f t="shared" si="50"/>
        <v>项</v>
      </c>
    </row>
    <row r="452" ht="33" customHeight="1" spans="1:8">
      <c r="A452" s="421">
        <v>20607</v>
      </c>
      <c r="B452" s="301" t="s">
        <v>510</v>
      </c>
      <c r="C452" s="423">
        <f>SUM(C453:C458)</f>
        <v>60</v>
      </c>
      <c r="D452" s="423">
        <f>((((SUM(D453:D458))+0)+0)+0)+0</f>
        <v>99</v>
      </c>
      <c r="E452" s="424">
        <f t="shared" si="55"/>
        <v>39</v>
      </c>
      <c r="F452" s="281">
        <f>(E452-D452)/D452</f>
        <v>-0.606</v>
      </c>
      <c r="G452" s="110" t="str">
        <f t="shared" ref="G452:G515" si="56">IF(LEN(A452)=3,"是",IF(B452&lt;&gt;"",IF(SUM(C452:D452)&lt;&gt;0,"是","否"),"是"))</f>
        <v>是</v>
      </c>
      <c r="H452" s="415" t="str">
        <f t="shared" ref="H452:H515" si="57">IF(LEN(A452)=3,"类",IF(LEN(A452)=5,"款","项"))</f>
        <v>款</v>
      </c>
    </row>
    <row r="453" ht="33" hidden="1" customHeight="1" spans="1:8">
      <c r="A453" s="425">
        <v>2060701</v>
      </c>
      <c r="B453" s="426" t="s">
        <v>484</v>
      </c>
      <c r="C453" s="197">
        <v>0</v>
      </c>
      <c r="D453" s="197"/>
      <c r="E453" s="424">
        <f t="shared" si="55"/>
        <v>0</v>
      </c>
      <c r="F453" s="287"/>
      <c r="G453" s="110" t="str">
        <f t="shared" si="56"/>
        <v>否</v>
      </c>
      <c r="H453" s="415" t="str">
        <f t="shared" si="57"/>
        <v>项</v>
      </c>
    </row>
    <row r="454" ht="33" customHeight="1" spans="1:8">
      <c r="A454" s="425">
        <v>2060702</v>
      </c>
      <c r="B454" s="426" t="s">
        <v>511</v>
      </c>
      <c r="C454" s="197">
        <v>57</v>
      </c>
      <c r="D454" s="197">
        <v>96</v>
      </c>
      <c r="E454" s="424">
        <f t="shared" si="55"/>
        <v>39</v>
      </c>
      <c r="F454" s="287">
        <f>(E454-D454)/D454</f>
        <v>-0.594</v>
      </c>
      <c r="G454" s="110" t="str">
        <f t="shared" si="56"/>
        <v>是</v>
      </c>
      <c r="H454" s="415" t="str">
        <f t="shared" si="57"/>
        <v>项</v>
      </c>
    </row>
    <row r="455" ht="33" hidden="1" customHeight="1" spans="1:8">
      <c r="A455" s="425">
        <v>2060703</v>
      </c>
      <c r="B455" s="426" t="s">
        <v>512</v>
      </c>
      <c r="C455" s="197">
        <v>0</v>
      </c>
      <c r="D455" s="197"/>
      <c r="E455" s="424">
        <f t="shared" si="55"/>
        <v>0</v>
      </c>
      <c r="F455" s="287"/>
      <c r="G455" s="110" t="str">
        <f t="shared" si="56"/>
        <v>否</v>
      </c>
      <c r="H455" s="415" t="str">
        <f t="shared" si="57"/>
        <v>项</v>
      </c>
    </row>
    <row r="456" ht="33" hidden="1" customHeight="1" spans="1:8">
      <c r="A456" s="427">
        <v>2060704</v>
      </c>
      <c r="B456" s="428" t="s">
        <v>513</v>
      </c>
      <c r="C456" s="286">
        <v>0</v>
      </c>
      <c r="D456" s="286"/>
      <c r="E456" s="288">
        <f t="shared" si="55"/>
        <v>0</v>
      </c>
      <c r="F456" s="287"/>
      <c r="G456" s="110" t="str">
        <f t="shared" si="56"/>
        <v>否</v>
      </c>
      <c r="H456" s="415" t="str">
        <f t="shared" si="57"/>
        <v>项</v>
      </c>
    </row>
    <row r="457" ht="33" hidden="1" customHeight="1" spans="1:8">
      <c r="A457" s="427">
        <v>2060705</v>
      </c>
      <c r="B457" s="428" t="s">
        <v>514</v>
      </c>
      <c r="C457" s="286">
        <v>0</v>
      </c>
      <c r="D457" s="286"/>
      <c r="E457" s="288">
        <f t="shared" si="55"/>
        <v>0</v>
      </c>
      <c r="F457" s="287"/>
      <c r="G457" s="110" t="str">
        <f t="shared" si="56"/>
        <v>否</v>
      </c>
      <c r="H457" s="415" t="str">
        <f t="shared" si="57"/>
        <v>项</v>
      </c>
    </row>
    <row r="458" ht="33" customHeight="1" spans="1:8">
      <c r="A458" s="425">
        <v>2060799</v>
      </c>
      <c r="B458" s="426" t="s">
        <v>515</v>
      </c>
      <c r="C458" s="197">
        <v>3</v>
      </c>
      <c r="D458" s="197">
        <v>3</v>
      </c>
      <c r="E458" s="424">
        <f t="shared" si="55"/>
        <v>0</v>
      </c>
      <c r="F458" s="287">
        <f>(E458-D458)/D458</f>
        <v>-1</v>
      </c>
      <c r="G458" s="110" t="str">
        <f t="shared" si="56"/>
        <v>是</v>
      </c>
      <c r="H458" s="415" t="str">
        <f t="shared" si="57"/>
        <v>项</v>
      </c>
    </row>
    <row r="459" ht="33" hidden="1" customHeight="1" spans="1:8">
      <c r="A459" s="421">
        <v>20608</v>
      </c>
      <c r="B459" s="301" t="s">
        <v>516</v>
      </c>
      <c r="C459" s="423">
        <f>SUM(C460:C462)</f>
        <v>0</v>
      </c>
      <c r="D459" s="423">
        <f>((((SUM(D460:D462))+0)+0)+0)+0</f>
        <v>0</v>
      </c>
      <c r="E459" s="424">
        <f t="shared" si="55"/>
        <v>0</v>
      </c>
      <c r="F459" s="287"/>
      <c r="G459" s="110" t="str">
        <f t="shared" si="56"/>
        <v>否</v>
      </c>
      <c r="H459" s="415" t="str">
        <f t="shared" si="57"/>
        <v>款</v>
      </c>
    </row>
    <row r="460" ht="33" hidden="1" customHeight="1" spans="1:8">
      <c r="A460" s="425">
        <v>2060801</v>
      </c>
      <c r="B460" s="426" t="s">
        <v>517</v>
      </c>
      <c r="C460" s="197">
        <v>0</v>
      </c>
      <c r="D460" s="197"/>
      <c r="E460" s="424">
        <f t="shared" si="55"/>
        <v>0</v>
      </c>
      <c r="F460" s="287"/>
      <c r="G460" s="110" t="str">
        <f t="shared" si="56"/>
        <v>否</v>
      </c>
      <c r="H460" s="415" t="str">
        <f t="shared" si="57"/>
        <v>项</v>
      </c>
    </row>
    <row r="461" ht="33" hidden="1" customHeight="1" spans="1:8">
      <c r="A461" s="425">
        <v>2060802</v>
      </c>
      <c r="B461" s="426" t="s">
        <v>518</v>
      </c>
      <c r="C461" s="197">
        <v>0</v>
      </c>
      <c r="D461" s="197"/>
      <c r="E461" s="424">
        <f t="shared" si="55"/>
        <v>0</v>
      </c>
      <c r="F461" s="287"/>
      <c r="G461" s="110" t="str">
        <f t="shared" si="56"/>
        <v>否</v>
      </c>
      <c r="H461" s="415" t="str">
        <f t="shared" si="57"/>
        <v>项</v>
      </c>
    </row>
    <row r="462" ht="33" hidden="1" customHeight="1" spans="1:8">
      <c r="A462" s="427">
        <v>2060899</v>
      </c>
      <c r="B462" s="428" t="s">
        <v>519</v>
      </c>
      <c r="C462" s="286">
        <v>0</v>
      </c>
      <c r="D462" s="286"/>
      <c r="E462" s="288">
        <f t="shared" si="55"/>
        <v>0</v>
      </c>
      <c r="F462" s="287"/>
      <c r="G462" s="110" t="str">
        <f t="shared" si="56"/>
        <v>否</v>
      </c>
      <c r="H462" s="415" t="str">
        <f t="shared" si="57"/>
        <v>项</v>
      </c>
    </row>
    <row r="463" ht="33" hidden="1" customHeight="1" spans="1:8">
      <c r="A463" s="421">
        <v>20609</v>
      </c>
      <c r="B463" s="301" t="s">
        <v>520</v>
      </c>
      <c r="C463" s="423">
        <f>SUM(C464:C466)</f>
        <v>0</v>
      </c>
      <c r="D463" s="423">
        <f>((((SUM(D464:D466))+0)+0)+0)+0</f>
        <v>0</v>
      </c>
      <c r="E463" s="424">
        <f t="shared" si="55"/>
        <v>0</v>
      </c>
      <c r="F463" s="287"/>
      <c r="G463" s="110" t="str">
        <f t="shared" si="56"/>
        <v>否</v>
      </c>
      <c r="H463" s="415" t="str">
        <f t="shared" si="57"/>
        <v>款</v>
      </c>
    </row>
    <row r="464" ht="33" hidden="1" customHeight="1" spans="1:8">
      <c r="A464" s="425">
        <v>2060901</v>
      </c>
      <c r="B464" s="426" t="s">
        <v>521</v>
      </c>
      <c r="C464" s="197">
        <v>0</v>
      </c>
      <c r="D464" s="197"/>
      <c r="E464" s="424">
        <f t="shared" si="55"/>
        <v>0</v>
      </c>
      <c r="F464" s="287"/>
      <c r="G464" s="110" t="str">
        <f t="shared" si="56"/>
        <v>否</v>
      </c>
      <c r="H464" s="415" t="str">
        <f t="shared" si="57"/>
        <v>项</v>
      </c>
    </row>
    <row r="465" ht="33" hidden="1" customHeight="1" spans="1:8">
      <c r="A465" s="425">
        <v>2060902</v>
      </c>
      <c r="B465" s="426" t="s">
        <v>522</v>
      </c>
      <c r="C465" s="197">
        <v>0</v>
      </c>
      <c r="D465" s="197"/>
      <c r="E465" s="424">
        <f t="shared" si="55"/>
        <v>0</v>
      </c>
      <c r="F465" s="287"/>
      <c r="G465" s="110" t="str">
        <f t="shared" si="56"/>
        <v>否</v>
      </c>
      <c r="H465" s="415" t="str">
        <f t="shared" si="57"/>
        <v>项</v>
      </c>
    </row>
    <row r="466" ht="33" hidden="1" customHeight="1" spans="1:8">
      <c r="A466" s="427">
        <v>2060999</v>
      </c>
      <c r="B466" s="428" t="s">
        <v>523</v>
      </c>
      <c r="C466" s="286">
        <v>0</v>
      </c>
      <c r="D466" s="286"/>
      <c r="E466" s="288">
        <f t="shared" si="55"/>
        <v>0</v>
      </c>
      <c r="F466" s="287"/>
      <c r="G466" s="110" t="str">
        <f t="shared" si="56"/>
        <v>否</v>
      </c>
      <c r="H466" s="415" t="str">
        <f t="shared" si="57"/>
        <v>项</v>
      </c>
    </row>
    <row r="467" ht="33" customHeight="1" spans="1:8">
      <c r="A467" s="421">
        <v>20699</v>
      </c>
      <c r="B467" s="301" t="s">
        <v>524</v>
      </c>
      <c r="C467" s="423">
        <f>SUM(C468:C471)</f>
        <v>0</v>
      </c>
      <c r="D467" s="423">
        <f>((((SUM(D468:D471))+0)+0)+0)+0</f>
        <v>40</v>
      </c>
      <c r="E467" s="424">
        <f t="shared" si="55"/>
        <v>40</v>
      </c>
      <c r="F467" s="281">
        <f>(E467-D467)/D467</f>
        <v>0</v>
      </c>
      <c r="G467" s="110" t="str">
        <f t="shared" si="56"/>
        <v>是</v>
      </c>
      <c r="H467" s="415" t="str">
        <f t="shared" si="57"/>
        <v>款</v>
      </c>
    </row>
    <row r="468" ht="33" hidden="1" customHeight="1" spans="1:8">
      <c r="A468" s="425">
        <v>2069901</v>
      </c>
      <c r="B468" s="426" t="s">
        <v>525</v>
      </c>
      <c r="C468" s="197">
        <v>0</v>
      </c>
      <c r="D468" s="197"/>
      <c r="E468" s="424">
        <f t="shared" si="55"/>
        <v>0</v>
      </c>
      <c r="F468" s="287"/>
      <c r="G468" s="110" t="str">
        <f t="shared" si="56"/>
        <v>否</v>
      </c>
      <c r="H468" s="415" t="str">
        <f t="shared" si="57"/>
        <v>项</v>
      </c>
    </row>
    <row r="469" ht="33" hidden="1" customHeight="1" spans="1:8">
      <c r="A469" s="427">
        <v>2069902</v>
      </c>
      <c r="B469" s="428" t="s">
        <v>526</v>
      </c>
      <c r="C469" s="286">
        <v>0</v>
      </c>
      <c r="D469" s="286"/>
      <c r="E469" s="288">
        <f t="shared" si="55"/>
        <v>0</v>
      </c>
      <c r="F469" s="287"/>
      <c r="G469" s="110" t="str">
        <f t="shared" si="56"/>
        <v>否</v>
      </c>
      <c r="H469" s="415" t="str">
        <f t="shared" si="57"/>
        <v>项</v>
      </c>
    </row>
    <row r="470" ht="33" hidden="1" customHeight="1" spans="1:8">
      <c r="A470" s="425">
        <v>2069903</v>
      </c>
      <c r="B470" s="426" t="s">
        <v>527</v>
      </c>
      <c r="C470" s="197">
        <v>0</v>
      </c>
      <c r="D470" s="197"/>
      <c r="E470" s="424">
        <f t="shared" si="55"/>
        <v>0</v>
      </c>
      <c r="F470" s="287"/>
      <c r="G470" s="110" t="str">
        <f t="shared" si="56"/>
        <v>否</v>
      </c>
      <c r="H470" s="415" t="str">
        <f t="shared" si="57"/>
        <v>项</v>
      </c>
    </row>
    <row r="471" ht="33" customHeight="1" spans="1:8">
      <c r="A471" s="425">
        <v>2069999</v>
      </c>
      <c r="B471" s="426" t="s">
        <v>524</v>
      </c>
      <c r="C471" s="197">
        <v>0</v>
      </c>
      <c r="D471" s="197">
        <v>40</v>
      </c>
      <c r="E471" s="424">
        <f t="shared" si="55"/>
        <v>40</v>
      </c>
      <c r="F471" s="287">
        <f t="shared" ref="F471:F476" si="58">(E471-D471)/D471</f>
        <v>0</v>
      </c>
      <c r="G471" s="110" t="str">
        <f t="shared" si="56"/>
        <v>是</v>
      </c>
      <c r="H471" s="415" t="str">
        <f t="shared" si="57"/>
        <v>项</v>
      </c>
    </row>
    <row r="472" ht="33" hidden="1" customHeight="1" spans="1:8">
      <c r="A472" s="451" t="s">
        <v>528</v>
      </c>
      <c r="B472" s="439" t="s">
        <v>361</v>
      </c>
      <c r="C472" s="423">
        <v>0</v>
      </c>
      <c r="D472" s="423"/>
      <c r="E472" s="424">
        <f t="shared" si="55"/>
        <v>0</v>
      </c>
      <c r="F472" s="287"/>
      <c r="G472" s="110" t="str">
        <f t="shared" si="56"/>
        <v>否</v>
      </c>
      <c r="H472" s="415" t="str">
        <f t="shared" si="57"/>
        <v>项</v>
      </c>
    </row>
    <row r="473" ht="33" customHeight="1" spans="1:8">
      <c r="A473" s="421">
        <v>207</v>
      </c>
      <c r="B473" s="422" t="s">
        <v>127</v>
      </c>
      <c r="C473" s="423">
        <f>SUM(C474,C490,C498,C509,C518,C526,C530)</f>
        <v>4000</v>
      </c>
      <c r="D473" s="423">
        <f>((((SUM(D474,D490,D498,D509,D518,D526,D530))+0)+0)+0)+0</f>
        <v>3454</v>
      </c>
      <c r="E473" s="424">
        <f t="shared" si="55"/>
        <v>-546</v>
      </c>
      <c r="F473" s="281">
        <f t="shared" si="58"/>
        <v>-1.158</v>
      </c>
      <c r="G473" s="110" t="str">
        <f t="shared" si="56"/>
        <v>是</v>
      </c>
      <c r="H473" s="415" t="str">
        <f t="shared" si="57"/>
        <v>类</v>
      </c>
    </row>
    <row r="474" ht="33" customHeight="1" spans="1:8">
      <c r="A474" s="421">
        <v>20701</v>
      </c>
      <c r="B474" s="301" t="s">
        <v>529</v>
      </c>
      <c r="C474" s="423">
        <f>SUM(C475:C489)</f>
        <v>1758</v>
      </c>
      <c r="D474" s="423">
        <f>((((SUM(D475:D489))+0)+0)+0)+0</f>
        <v>2602</v>
      </c>
      <c r="E474" s="424">
        <f t="shared" si="55"/>
        <v>844</v>
      </c>
      <c r="F474" s="281">
        <f t="shared" si="58"/>
        <v>-0.676</v>
      </c>
      <c r="G474" s="110" t="str">
        <f t="shared" si="56"/>
        <v>是</v>
      </c>
      <c r="H474" s="415" t="str">
        <f t="shared" si="57"/>
        <v>款</v>
      </c>
    </row>
    <row r="475" ht="33" customHeight="1" spans="1:8">
      <c r="A475" s="425">
        <v>2070101</v>
      </c>
      <c r="B475" s="426" t="s">
        <v>225</v>
      </c>
      <c r="C475" s="197">
        <v>425</v>
      </c>
      <c r="D475" s="197">
        <v>421</v>
      </c>
      <c r="E475" s="424">
        <f t="shared" si="55"/>
        <v>-4</v>
      </c>
      <c r="F475" s="287">
        <f t="shared" si="58"/>
        <v>-1.01</v>
      </c>
      <c r="G475" s="110" t="str">
        <f t="shared" si="56"/>
        <v>是</v>
      </c>
      <c r="H475" s="415" t="str">
        <f t="shared" si="57"/>
        <v>项</v>
      </c>
    </row>
    <row r="476" ht="33" customHeight="1" spans="1:8">
      <c r="A476" s="427">
        <v>2070102</v>
      </c>
      <c r="B476" s="428" t="s">
        <v>226</v>
      </c>
      <c r="C476" s="286">
        <v>0</v>
      </c>
      <c r="D476" s="286">
        <v>10</v>
      </c>
      <c r="E476" s="288">
        <f t="shared" si="55"/>
        <v>10</v>
      </c>
      <c r="F476" s="287">
        <f t="shared" si="58"/>
        <v>0</v>
      </c>
      <c r="G476" s="110" t="str">
        <f t="shared" si="56"/>
        <v>是</v>
      </c>
      <c r="H476" s="415" t="str">
        <f t="shared" si="57"/>
        <v>项</v>
      </c>
    </row>
    <row r="477" ht="33" hidden="1" customHeight="1" spans="1:8">
      <c r="A477" s="425">
        <v>2070103</v>
      </c>
      <c r="B477" s="426" t="s">
        <v>227</v>
      </c>
      <c r="C477" s="197">
        <v>0</v>
      </c>
      <c r="D477" s="197"/>
      <c r="E477" s="424">
        <f t="shared" si="55"/>
        <v>0</v>
      </c>
      <c r="F477" s="287"/>
      <c r="G477" s="110" t="str">
        <f t="shared" si="56"/>
        <v>否</v>
      </c>
      <c r="H477" s="415" t="str">
        <f t="shared" si="57"/>
        <v>项</v>
      </c>
    </row>
    <row r="478" ht="33" customHeight="1" spans="1:8">
      <c r="A478" s="425">
        <v>2070104</v>
      </c>
      <c r="B478" s="426" t="s">
        <v>530</v>
      </c>
      <c r="C478" s="197">
        <v>159</v>
      </c>
      <c r="D478" s="197">
        <v>158</v>
      </c>
      <c r="E478" s="424">
        <f t="shared" si="55"/>
        <v>-1</v>
      </c>
      <c r="F478" s="287">
        <f t="shared" ref="F478:F483" si="59">(E478-D478)/D478</f>
        <v>-1.006</v>
      </c>
      <c r="G478" s="110" t="str">
        <f t="shared" si="56"/>
        <v>是</v>
      </c>
      <c r="H478" s="415" t="str">
        <f t="shared" si="57"/>
        <v>项</v>
      </c>
    </row>
    <row r="479" ht="33" hidden="1" customHeight="1" spans="1:8">
      <c r="A479" s="425">
        <v>2070105</v>
      </c>
      <c r="B479" s="426" t="s">
        <v>531</v>
      </c>
      <c r="C479" s="197">
        <v>0</v>
      </c>
      <c r="D479" s="197"/>
      <c r="E479" s="424">
        <f t="shared" si="55"/>
        <v>0</v>
      </c>
      <c r="F479" s="287"/>
      <c r="G479" s="110" t="str">
        <f t="shared" si="56"/>
        <v>否</v>
      </c>
      <c r="H479" s="415" t="str">
        <f t="shared" si="57"/>
        <v>项</v>
      </c>
    </row>
    <row r="480" ht="33" hidden="1" customHeight="1" spans="1:8">
      <c r="A480" s="427">
        <v>2070106</v>
      </c>
      <c r="B480" s="428" t="s">
        <v>532</v>
      </c>
      <c r="C480" s="286">
        <v>0</v>
      </c>
      <c r="D480" s="286"/>
      <c r="E480" s="288">
        <f t="shared" si="55"/>
        <v>0</v>
      </c>
      <c r="F480" s="287"/>
      <c r="G480" s="110" t="str">
        <f t="shared" si="56"/>
        <v>否</v>
      </c>
      <c r="H480" s="415" t="str">
        <f t="shared" si="57"/>
        <v>项</v>
      </c>
    </row>
    <row r="481" ht="33" customHeight="1" spans="1:8">
      <c r="A481" s="425">
        <v>2070107</v>
      </c>
      <c r="B481" s="426" t="s">
        <v>533</v>
      </c>
      <c r="C481" s="197">
        <v>409</v>
      </c>
      <c r="D481" s="197">
        <v>362</v>
      </c>
      <c r="E481" s="424">
        <f t="shared" si="55"/>
        <v>-47</v>
      </c>
      <c r="F481" s="287">
        <f t="shared" si="59"/>
        <v>-1.13</v>
      </c>
      <c r="G481" s="110" t="str">
        <f t="shared" si="56"/>
        <v>是</v>
      </c>
      <c r="H481" s="415" t="str">
        <f t="shared" si="57"/>
        <v>项</v>
      </c>
    </row>
    <row r="482" ht="33" customHeight="1" spans="1:8">
      <c r="A482" s="425">
        <v>2070108</v>
      </c>
      <c r="B482" s="426" t="s">
        <v>534</v>
      </c>
      <c r="C482" s="197">
        <v>0</v>
      </c>
      <c r="D482" s="197">
        <v>3</v>
      </c>
      <c r="E482" s="424">
        <f t="shared" si="55"/>
        <v>3</v>
      </c>
      <c r="F482" s="287">
        <f t="shared" si="59"/>
        <v>0</v>
      </c>
      <c r="G482" s="110" t="str">
        <f t="shared" si="56"/>
        <v>是</v>
      </c>
      <c r="H482" s="415" t="str">
        <f t="shared" si="57"/>
        <v>项</v>
      </c>
    </row>
    <row r="483" ht="33" customHeight="1" spans="1:8">
      <c r="A483" s="425">
        <v>2070109</v>
      </c>
      <c r="B483" s="426" t="s">
        <v>535</v>
      </c>
      <c r="C483" s="197">
        <v>493</v>
      </c>
      <c r="D483" s="197">
        <v>456</v>
      </c>
      <c r="E483" s="424">
        <f t="shared" si="55"/>
        <v>-37</v>
      </c>
      <c r="F483" s="287">
        <f t="shared" si="59"/>
        <v>-1.081</v>
      </c>
      <c r="G483" s="110" t="str">
        <f t="shared" si="56"/>
        <v>是</v>
      </c>
      <c r="H483" s="415" t="str">
        <f t="shared" si="57"/>
        <v>项</v>
      </c>
    </row>
    <row r="484" ht="33" hidden="1" customHeight="1" spans="1:8">
      <c r="A484" s="425">
        <v>2070110</v>
      </c>
      <c r="B484" s="426" t="s">
        <v>536</v>
      </c>
      <c r="C484" s="197">
        <v>0</v>
      </c>
      <c r="D484" s="197"/>
      <c r="E484" s="424">
        <f t="shared" si="55"/>
        <v>0</v>
      </c>
      <c r="F484" s="287"/>
      <c r="G484" s="110" t="str">
        <f t="shared" si="56"/>
        <v>否</v>
      </c>
      <c r="H484" s="415" t="str">
        <f t="shared" si="57"/>
        <v>项</v>
      </c>
    </row>
    <row r="485" ht="33" customHeight="1" spans="1:8">
      <c r="A485" s="425">
        <v>2070111</v>
      </c>
      <c r="B485" s="426" t="s">
        <v>537</v>
      </c>
      <c r="C485" s="197">
        <v>27</v>
      </c>
      <c r="D485" s="197">
        <v>329</v>
      </c>
      <c r="E485" s="424">
        <f t="shared" si="55"/>
        <v>302</v>
      </c>
      <c r="F485" s="287">
        <f t="shared" ref="F485:F487" si="60">(E485-D485)/D485</f>
        <v>-0.082</v>
      </c>
      <c r="G485" s="110" t="str">
        <f t="shared" si="56"/>
        <v>是</v>
      </c>
      <c r="H485" s="415" t="str">
        <f t="shared" si="57"/>
        <v>项</v>
      </c>
    </row>
    <row r="486" ht="33" customHeight="1" spans="1:8">
      <c r="A486" s="425">
        <v>2070112</v>
      </c>
      <c r="B486" s="426" t="s">
        <v>538</v>
      </c>
      <c r="C486" s="197">
        <v>78</v>
      </c>
      <c r="D486" s="197">
        <v>14</v>
      </c>
      <c r="E486" s="424">
        <f t="shared" si="55"/>
        <v>-64</v>
      </c>
      <c r="F486" s="287">
        <f t="shared" si="60"/>
        <v>-5.571</v>
      </c>
      <c r="G486" s="110" t="str">
        <f t="shared" si="56"/>
        <v>是</v>
      </c>
      <c r="H486" s="415" t="str">
        <f t="shared" si="57"/>
        <v>项</v>
      </c>
    </row>
    <row r="487" ht="33" customHeight="1" spans="1:8">
      <c r="A487" s="425">
        <v>2070113</v>
      </c>
      <c r="B487" s="426" t="s">
        <v>539</v>
      </c>
      <c r="C487" s="197">
        <v>0</v>
      </c>
      <c r="D487" s="197">
        <v>56</v>
      </c>
      <c r="E487" s="424">
        <f t="shared" si="55"/>
        <v>56</v>
      </c>
      <c r="F487" s="287">
        <f t="shared" si="60"/>
        <v>0</v>
      </c>
      <c r="G487" s="110" t="str">
        <f t="shared" si="56"/>
        <v>是</v>
      </c>
      <c r="H487" s="415" t="str">
        <f t="shared" si="57"/>
        <v>项</v>
      </c>
    </row>
    <row r="488" ht="33" hidden="1" customHeight="1" spans="1:8">
      <c r="A488" s="425">
        <v>2070114</v>
      </c>
      <c r="B488" s="426" t="s">
        <v>540</v>
      </c>
      <c r="C488" s="197">
        <v>0</v>
      </c>
      <c r="D488" s="197"/>
      <c r="E488" s="424">
        <f t="shared" si="55"/>
        <v>0</v>
      </c>
      <c r="F488" s="287"/>
      <c r="G488" s="110" t="str">
        <f t="shared" si="56"/>
        <v>否</v>
      </c>
      <c r="H488" s="415" t="str">
        <f t="shared" si="57"/>
        <v>项</v>
      </c>
    </row>
    <row r="489" ht="33" customHeight="1" spans="1:8">
      <c r="A489" s="425">
        <v>2070199</v>
      </c>
      <c r="B489" s="426" t="s">
        <v>541</v>
      </c>
      <c r="C489" s="197">
        <v>167</v>
      </c>
      <c r="D489" s="197">
        <v>793</v>
      </c>
      <c r="E489" s="424">
        <f t="shared" si="55"/>
        <v>626</v>
      </c>
      <c r="F489" s="287">
        <f t="shared" ref="F489:F495" si="61">(E489-D489)/D489</f>
        <v>-0.211</v>
      </c>
      <c r="G489" s="110" t="str">
        <f t="shared" si="56"/>
        <v>是</v>
      </c>
      <c r="H489" s="415" t="str">
        <f t="shared" si="57"/>
        <v>项</v>
      </c>
    </row>
    <row r="490" ht="33" customHeight="1" spans="1:8">
      <c r="A490" s="421">
        <v>20702</v>
      </c>
      <c r="B490" s="301" t="s">
        <v>542</v>
      </c>
      <c r="C490" s="423">
        <f>SUM(C491:C497)</f>
        <v>123</v>
      </c>
      <c r="D490" s="423">
        <f>((((SUM(D491:D497))+0)+0)+0)+0</f>
        <v>283</v>
      </c>
      <c r="E490" s="424">
        <f t="shared" si="55"/>
        <v>160</v>
      </c>
      <c r="F490" s="281">
        <f t="shared" si="61"/>
        <v>-0.435</v>
      </c>
      <c r="G490" s="110" t="str">
        <f t="shared" si="56"/>
        <v>是</v>
      </c>
      <c r="H490" s="415" t="str">
        <f t="shared" si="57"/>
        <v>款</v>
      </c>
    </row>
    <row r="491" ht="33" hidden="1" customHeight="1" spans="1:8">
      <c r="A491" s="427">
        <v>2070201</v>
      </c>
      <c r="B491" s="428" t="s">
        <v>225</v>
      </c>
      <c r="C491" s="286">
        <v>0</v>
      </c>
      <c r="D491" s="286"/>
      <c r="E491" s="288">
        <f t="shared" si="55"/>
        <v>0</v>
      </c>
      <c r="F491" s="287"/>
      <c r="G491" s="110" t="str">
        <f t="shared" si="56"/>
        <v>否</v>
      </c>
      <c r="H491" s="415" t="str">
        <f t="shared" si="57"/>
        <v>项</v>
      </c>
    </row>
    <row r="492" ht="33" hidden="1" customHeight="1" spans="1:8">
      <c r="A492" s="427">
        <v>2070202</v>
      </c>
      <c r="B492" s="428" t="s">
        <v>226</v>
      </c>
      <c r="C492" s="286">
        <v>0</v>
      </c>
      <c r="D492" s="286"/>
      <c r="E492" s="288">
        <f t="shared" si="55"/>
        <v>0</v>
      </c>
      <c r="F492" s="287"/>
      <c r="G492" s="110" t="str">
        <f t="shared" si="56"/>
        <v>否</v>
      </c>
      <c r="H492" s="415" t="str">
        <f t="shared" si="57"/>
        <v>项</v>
      </c>
    </row>
    <row r="493" ht="33" hidden="1" customHeight="1" spans="1:8">
      <c r="A493" s="427">
        <v>2070203</v>
      </c>
      <c r="B493" s="428" t="s">
        <v>227</v>
      </c>
      <c r="C493" s="286">
        <v>0</v>
      </c>
      <c r="D493" s="286"/>
      <c r="E493" s="288">
        <f t="shared" si="55"/>
        <v>0</v>
      </c>
      <c r="F493" s="287"/>
      <c r="G493" s="110" t="str">
        <f t="shared" si="56"/>
        <v>否</v>
      </c>
      <c r="H493" s="415" t="str">
        <f t="shared" si="57"/>
        <v>项</v>
      </c>
    </row>
    <row r="494" ht="33" customHeight="1" spans="1:8">
      <c r="A494" s="425">
        <v>2070204</v>
      </c>
      <c r="B494" s="426" t="s">
        <v>543</v>
      </c>
      <c r="C494" s="197">
        <v>79</v>
      </c>
      <c r="D494" s="197">
        <v>73</v>
      </c>
      <c r="E494" s="424">
        <f t="shared" si="55"/>
        <v>-6</v>
      </c>
      <c r="F494" s="287">
        <f t="shared" si="61"/>
        <v>-1.082</v>
      </c>
      <c r="G494" s="110" t="str">
        <f t="shared" si="56"/>
        <v>是</v>
      </c>
      <c r="H494" s="415" t="str">
        <f t="shared" si="57"/>
        <v>项</v>
      </c>
    </row>
    <row r="495" ht="33" customHeight="1" spans="1:8">
      <c r="A495" s="425">
        <v>2070205</v>
      </c>
      <c r="B495" s="426" t="s">
        <v>544</v>
      </c>
      <c r="C495" s="197">
        <v>44</v>
      </c>
      <c r="D495" s="197">
        <v>210</v>
      </c>
      <c r="E495" s="424">
        <f t="shared" si="55"/>
        <v>166</v>
      </c>
      <c r="F495" s="287">
        <f t="shared" si="61"/>
        <v>-0.21</v>
      </c>
      <c r="G495" s="110" t="str">
        <f t="shared" si="56"/>
        <v>是</v>
      </c>
      <c r="H495" s="415" t="str">
        <f t="shared" si="57"/>
        <v>项</v>
      </c>
    </row>
    <row r="496" ht="33" hidden="1" customHeight="1" spans="1:8">
      <c r="A496" s="427">
        <v>2070206</v>
      </c>
      <c r="B496" s="428" t="s">
        <v>545</v>
      </c>
      <c r="C496" s="286">
        <v>0</v>
      </c>
      <c r="D496" s="286"/>
      <c r="E496" s="288">
        <f t="shared" si="55"/>
        <v>0</v>
      </c>
      <c r="F496" s="287"/>
      <c r="G496" s="110" t="str">
        <f t="shared" si="56"/>
        <v>否</v>
      </c>
      <c r="H496" s="415" t="str">
        <f t="shared" si="57"/>
        <v>项</v>
      </c>
    </row>
    <row r="497" ht="33" hidden="1" customHeight="1" spans="1:8">
      <c r="A497" s="425">
        <v>2070299</v>
      </c>
      <c r="B497" s="426" t="s">
        <v>546</v>
      </c>
      <c r="C497" s="197">
        <v>0</v>
      </c>
      <c r="D497" s="197"/>
      <c r="E497" s="424">
        <f t="shared" si="55"/>
        <v>0</v>
      </c>
      <c r="F497" s="287"/>
      <c r="G497" s="110" t="str">
        <f t="shared" si="56"/>
        <v>否</v>
      </c>
      <c r="H497" s="415" t="str">
        <f t="shared" si="57"/>
        <v>项</v>
      </c>
    </row>
    <row r="498" ht="33" customHeight="1" spans="1:8">
      <c r="A498" s="421">
        <v>20703</v>
      </c>
      <c r="B498" s="301" t="s">
        <v>547</v>
      </c>
      <c r="C498" s="423">
        <f>SUM(C499:C508)</f>
        <v>213</v>
      </c>
      <c r="D498" s="423">
        <f>((((SUM(D499:D508))+0)+0)+0)+0</f>
        <v>192</v>
      </c>
      <c r="E498" s="424">
        <f t="shared" si="55"/>
        <v>-21</v>
      </c>
      <c r="F498" s="281">
        <f t="shared" ref="F498:F500" si="62">(E498-D498)/D498</f>
        <v>-1.109</v>
      </c>
      <c r="G498" s="110" t="str">
        <f t="shared" si="56"/>
        <v>是</v>
      </c>
      <c r="H498" s="415" t="str">
        <f t="shared" si="57"/>
        <v>款</v>
      </c>
    </row>
    <row r="499" ht="33" customHeight="1" spans="1:8">
      <c r="A499" s="425">
        <v>2070301</v>
      </c>
      <c r="B499" s="426" t="s">
        <v>225</v>
      </c>
      <c r="C499" s="197">
        <v>172</v>
      </c>
      <c r="D499" s="197">
        <v>137</v>
      </c>
      <c r="E499" s="424">
        <f t="shared" ref="E499:E562" si="63">D499-C499</f>
        <v>-35</v>
      </c>
      <c r="F499" s="287">
        <f t="shared" si="62"/>
        <v>-1.255</v>
      </c>
      <c r="G499" s="110" t="str">
        <f t="shared" si="56"/>
        <v>是</v>
      </c>
      <c r="H499" s="415" t="str">
        <f t="shared" si="57"/>
        <v>项</v>
      </c>
    </row>
    <row r="500" ht="33" customHeight="1" spans="1:8">
      <c r="A500" s="427">
        <v>2070302</v>
      </c>
      <c r="B500" s="428" t="s">
        <v>226</v>
      </c>
      <c r="C500" s="286">
        <v>0</v>
      </c>
      <c r="D500" s="286">
        <v>10</v>
      </c>
      <c r="E500" s="288">
        <f t="shared" si="63"/>
        <v>10</v>
      </c>
      <c r="F500" s="287">
        <f t="shared" si="62"/>
        <v>0</v>
      </c>
      <c r="G500" s="110" t="str">
        <f t="shared" si="56"/>
        <v>是</v>
      </c>
      <c r="H500" s="415" t="str">
        <f t="shared" si="57"/>
        <v>项</v>
      </c>
    </row>
    <row r="501" ht="33" hidden="1" customHeight="1" spans="1:8">
      <c r="A501" s="425">
        <v>2070303</v>
      </c>
      <c r="B501" s="426" t="s">
        <v>227</v>
      </c>
      <c r="C501" s="197">
        <v>0</v>
      </c>
      <c r="D501" s="197"/>
      <c r="E501" s="424">
        <f t="shared" si="63"/>
        <v>0</v>
      </c>
      <c r="F501" s="287"/>
      <c r="G501" s="110" t="str">
        <f t="shared" si="56"/>
        <v>否</v>
      </c>
      <c r="H501" s="415" t="str">
        <f t="shared" si="57"/>
        <v>项</v>
      </c>
    </row>
    <row r="502" ht="33" hidden="1" customHeight="1" spans="1:8">
      <c r="A502" s="425">
        <v>2070304</v>
      </c>
      <c r="B502" s="426" t="s">
        <v>548</v>
      </c>
      <c r="C502" s="197">
        <v>0</v>
      </c>
      <c r="D502" s="197"/>
      <c r="E502" s="424">
        <f t="shared" si="63"/>
        <v>0</v>
      </c>
      <c r="F502" s="287"/>
      <c r="G502" s="110" t="str">
        <f t="shared" si="56"/>
        <v>否</v>
      </c>
      <c r="H502" s="415" t="str">
        <f t="shared" si="57"/>
        <v>项</v>
      </c>
    </row>
    <row r="503" ht="33" hidden="1" customHeight="1" spans="1:8">
      <c r="A503" s="427">
        <v>2070305</v>
      </c>
      <c r="B503" s="428" t="s">
        <v>549</v>
      </c>
      <c r="C503" s="286">
        <v>0</v>
      </c>
      <c r="D503" s="286"/>
      <c r="E503" s="288">
        <f t="shared" si="63"/>
        <v>0</v>
      </c>
      <c r="F503" s="287"/>
      <c r="G503" s="110" t="str">
        <f t="shared" si="56"/>
        <v>否</v>
      </c>
      <c r="H503" s="415" t="str">
        <f t="shared" si="57"/>
        <v>项</v>
      </c>
    </row>
    <row r="504" ht="33" customHeight="1" spans="1:8">
      <c r="A504" s="425">
        <v>2070306</v>
      </c>
      <c r="B504" s="426" t="s">
        <v>550</v>
      </c>
      <c r="C504" s="197">
        <v>2</v>
      </c>
      <c r="D504" s="197">
        <v>28</v>
      </c>
      <c r="E504" s="424">
        <f t="shared" si="63"/>
        <v>26</v>
      </c>
      <c r="F504" s="287">
        <f>(E504-D504)/D504</f>
        <v>-0.071</v>
      </c>
      <c r="G504" s="110" t="str">
        <f t="shared" si="56"/>
        <v>是</v>
      </c>
      <c r="H504" s="415" t="str">
        <f t="shared" si="57"/>
        <v>项</v>
      </c>
    </row>
    <row r="505" ht="33" hidden="1" customHeight="1" spans="1:8">
      <c r="A505" s="425">
        <v>2070307</v>
      </c>
      <c r="B505" s="426" t="s">
        <v>551</v>
      </c>
      <c r="C505" s="197">
        <v>0</v>
      </c>
      <c r="D505" s="197"/>
      <c r="E505" s="424">
        <f t="shared" si="63"/>
        <v>0</v>
      </c>
      <c r="F505" s="287"/>
      <c r="G505" s="110" t="str">
        <f t="shared" si="56"/>
        <v>否</v>
      </c>
      <c r="H505" s="415" t="str">
        <f t="shared" si="57"/>
        <v>项</v>
      </c>
    </row>
    <row r="506" ht="33" customHeight="1" spans="1:8">
      <c r="A506" s="425">
        <v>2070308</v>
      </c>
      <c r="B506" s="426" t="s">
        <v>552</v>
      </c>
      <c r="C506" s="197">
        <v>39</v>
      </c>
      <c r="D506" s="197">
        <v>17</v>
      </c>
      <c r="E506" s="424">
        <f t="shared" si="63"/>
        <v>-22</v>
      </c>
      <c r="F506" s="287">
        <f>(E506-D506)/D506</f>
        <v>-2.294</v>
      </c>
      <c r="G506" s="110" t="str">
        <f t="shared" si="56"/>
        <v>是</v>
      </c>
      <c r="H506" s="415" t="str">
        <f t="shared" si="57"/>
        <v>项</v>
      </c>
    </row>
    <row r="507" ht="33" hidden="1" customHeight="1" spans="1:8">
      <c r="A507" s="425">
        <v>2070309</v>
      </c>
      <c r="B507" s="426" t="s">
        <v>553</v>
      </c>
      <c r="C507" s="197">
        <v>0</v>
      </c>
      <c r="D507" s="197"/>
      <c r="E507" s="424">
        <f t="shared" si="63"/>
        <v>0</v>
      </c>
      <c r="F507" s="287"/>
      <c r="G507" s="110" t="str">
        <f t="shared" si="56"/>
        <v>否</v>
      </c>
      <c r="H507" s="415" t="str">
        <f t="shared" si="57"/>
        <v>项</v>
      </c>
    </row>
    <row r="508" ht="33" hidden="1" customHeight="1" spans="1:8">
      <c r="A508" s="425">
        <v>2070399</v>
      </c>
      <c r="B508" s="426" t="s">
        <v>554</v>
      </c>
      <c r="C508" s="197">
        <v>0</v>
      </c>
      <c r="D508" s="197"/>
      <c r="E508" s="424">
        <f t="shared" si="63"/>
        <v>0</v>
      </c>
      <c r="F508" s="287"/>
      <c r="G508" s="110" t="str">
        <f t="shared" si="56"/>
        <v>否</v>
      </c>
      <c r="H508" s="415" t="str">
        <f t="shared" si="57"/>
        <v>项</v>
      </c>
    </row>
    <row r="509" ht="33" hidden="1" customHeight="1" spans="1:8">
      <c r="A509" s="421">
        <v>20706</v>
      </c>
      <c r="B509" s="301" t="s">
        <v>555</v>
      </c>
      <c r="C509" s="423">
        <f>SUM(C510:C517)</f>
        <v>0</v>
      </c>
      <c r="D509" s="423">
        <f>((((SUM(D510:D517))+0)+0)+0)+0</f>
        <v>0</v>
      </c>
      <c r="E509" s="424">
        <f t="shared" si="63"/>
        <v>0</v>
      </c>
      <c r="F509" s="287"/>
      <c r="G509" s="110" t="str">
        <f t="shared" si="56"/>
        <v>否</v>
      </c>
      <c r="H509" s="415" t="str">
        <f t="shared" si="57"/>
        <v>款</v>
      </c>
    </row>
    <row r="510" ht="33" hidden="1" customHeight="1" spans="1:8">
      <c r="A510" s="427">
        <v>2070601</v>
      </c>
      <c r="B510" s="428" t="s">
        <v>225</v>
      </c>
      <c r="C510" s="286">
        <v>0</v>
      </c>
      <c r="D510" s="286"/>
      <c r="E510" s="288">
        <f t="shared" si="63"/>
        <v>0</v>
      </c>
      <c r="F510" s="287"/>
      <c r="G510" s="110" t="str">
        <f t="shared" si="56"/>
        <v>否</v>
      </c>
      <c r="H510" s="415" t="str">
        <f t="shared" si="57"/>
        <v>项</v>
      </c>
    </row>
    <row r="511" ht="33" hidden="1" customHeight="1" spans="1:8">
      <c r="A511" s="427">
        <v>2070602</v>
      </c>
      <c r="B511" s="428" t="s">
        <v>226</v>
      </c>
      <c r="C511" s="286">
        <v>0</v>
      </c>
      <c r="D511" s="286"/>
      <c r="E511" s="288">
        <f t="shared" si="63"/>
        <v>0</v>
      </c>
      <c r="F511" s="287"/>
      <c r="G511" s="110" t="str">
        <f t="shared" si="56"/>
        <v>否</v>
      </c>
      <c r="H511" s="415" t="str">
        <f t="shared" si="57"/>
        <v>项</v>
      </c>
    </row>
    <row r="512" ht="33" hidden="1" customHeight="1" spans="1:8">
      <c r="A512" s="427">
        <v>2070603</v>
      </c>
      <c r="B512" s="428" t="s">
        <v>227</v>
      </c>
      <c r="C512" s="286">
        <v>0</v>
      </c>
      <c r="D512" s="286"/>
      <c r="E512" s="288">
        <f t="shared" si="63"/>
        <v>0</v>
      </c>
      <c r="F512" s="287"/>
      <c r="G512" s="110" t="str">
        <f t="shared" si="56"/>
        <v>否</v>
      </c>
      <c r="H512" s="415" t="str">
        <f t="shared" si="57"/>
        <v>项</v>
      </c>
    </row>
    <row r="513" ht="33" hidden="1" customHeight="1" spans="1:8">
      <c r="A513" s="427">
        <v>2070604</v>
      </c>
      <c r="B513" s="428" t="s">
        <v>556</v>
      </c>
      <c r="C513" s="286">
        <v>0</v>
      </c>
      <c r="D513" s="286"/>
      <c r="E513" s="288">
        <f t="shared" si="63"/>
        <v>0</v>
      </c>
      <c r="F513" s="287"/>
      <c r="G513" s="110" t="str">
        <f t="shared" si="56"/>
        <v>否</v>
      </c>
      <c r="H513" s="415" t="str">
        <f t="shared" si="57"/>
        <v>项</v>
      </c>
    </row>
    <row r="514" ht="33" hidden="1" customHeight="1" spans="1:8">
      <c r="A514" s="425">
        <v>2070605</v>
      </c>
      <c r="B514" s="426" t="s">
        <v>557</v>
      </c>
      <c r="C514" s="197">
        <v>0</v>
      </c>
      <c r="D514" s="197"/>
      <c r="E514" s="424">
        <f t="shared" si="63"/>
        <v>0</v>
      </c>
      <c r="F514" s="287"/>
      <c r="G514" s="110" t="str">
        <f t="shared" si="56"/>
        <v>否</v>
      </c>
      <c r="H514" s="415" t="str">
        <f t="shared" si="57"/>
        <v>项</v>
      </c>
    </row>
    <row r="515" ht="33" hidden="1" customHeight="1" spans="1:8">
      <c r="A515" s="427">
        <v>2070606</v>
      </c>
      <c r="B515" s="428" t="s">
        <v>558</v>
      </c>
      <c r="C515" s="286">
        <v>0</v>
      </c>
      <c r="D515" s="286"/>
      <c r="E515" s="288">
        <f t="shared" si="63"/>
        <v>0</v>
      </c>
      <c r="F515" s="287"/>
      <c r="G515" s="110" t="str">
        <f t="shared" si="56"/>
        <v>否</v>
      </c>
      <c r="H515" s="415" t="str">
        <f t="shared" si="57"/>
        <v>项</v>
      </c>
    </row>
    <row r="516" ht="33" hidden="1" customHeight="1" spans="1:8">
      <c r="A516" s="425">
        <v>2070607</v>
      </c>
      <c r="B516" s="426" t="s">
        <v>559</v>
      </c>
      <c r="C516" s="197">
        <v>0</v>
      </c>
      <c r="D516" s="197"/>
      <c r="E516" s="424">
        <f t="shared" si="63"/>
        <v>0</v>
      </c>
      <c r="F516" s="287"/>
      <c r="G516" s="110" t="str">
        <f t="shared" ref="G516:G579" si="64">IF(LEN(A516)=3,"是",IF(B516&lt;&gt;"",IF(SUM(C516:D516)&lt;&gt;0,"是","否"),"是"))</f>
        <v>否</v>
      </c>
      <c r="H516" s="415" t="str">
        <f t="shared" ref="H516:H579" si="65">IF(LEN(A516)=3,"类",IF(LEN(A516)=5,"款","项"))</f>
        <v>项</v>
      </c>
    </row>
    <row r="517" ht="33" hidden="1" customHeight="1" spans="1:8">
      <c r="A517" s="425">
        <v>2070699</v>
      </c>
      <c r="B517" s="426" t="s">
        <v>560</v>
      </c>
      <c r="C517" s="197">
        <v>0</v>
      </c>
      <c r="D517" s="197"/>
      <c r="E517" s="424">
        <f t="shared" si="63"/>
        <v>0</v>
      </c>
      <c r="F517" s="287"/>
      <c r="G517" s="110" t="str">
        <f t="shared" si="64"/>
        <v>否</v>
      </c>
      <c r="H517" s="415" t="str">
        <f t="shared" si="65"/>
        <v>项</v>
      </c>
    </row>
    <row r="518" ht="33" customHeight="1" spans="1:8">
      <c r="A518" s="421">
        <v>20708</v>
      </c>
      <c r="B518" s="301" t="s">
        <v>561</v>
      </c>
      <c r="C518" s="423">
        <f>SUM(C519:C525)</f>
        <v>1335</v>
      </c>
      <c r="D518" s="423">
        <f>((((SUM(D519:D525))+0)+0)+0)+0</f>
        <v>340</v>
      </c>
      <c r="E518" s="424">
        <f t="shared" si="63"/>
        <v>-995</v>
      </c>
      <c r="F518" s="281">
        <f>(E518-D518)/D518</f>
        <v>-3.926</v>
      </c>
      <c r="G518" s="110" t="str">
        <f t="shared" si="64"/>
        <v>是</v>
      </c>
      <c r="H518" s="415" t="str">
        <f t="shared" si="65"/>
        <v>款</v>
      </c>
    </row>
    <row r="519" ht="33" hidden="1" customHeight="1" spans="1:8">
      <c r="A519" s="425">
        <v>2070801</v>
      </c>
      <c r="B519" s="426" t="s">
        <v>225</v>
      </c>
      <c r="C519" s="197">
        <v>0</v>
      </c>
      <c r="D519" s="197"/>
      <c r="E519" s="424">
        <f t="shared" si="63"/>
        <v>0</v>
      </c>
      <c r="F519" s="287"/>
      <c r="G519" s="110" t="str">
        <f t="shared" si="64"/>
        <v>否</v>
      </c>
      <c r="H519" s="415" t="str">
        <f t="shared" si="65"/>
        <v>项</v>
      </c>
    </row>
    <row r="520" ht="33" hidden="1" customHeight="1" spans="1:8">
      <c r="A520" s="427">
        <v>2070802</v>
      </c>
      <c r="B520" s="428" t="s">
        <v>226</v>
      </c>
      <c r="C520" s="286">
        <v>0</v>
      </c>
      <c r="D520" s="286"/>
      <c r="E520" s="288">
        <f t="shared" si="63"/>
        <v>0</v>
      </c>
      <c r="F520" s="287"/>
      <c r="G520" s="110" t="str">
        <f t="shared" si="64"/>
        <v>否</v>
      </c>
      <c r="H520" s="415" t="str">
        <f t="shared" si="65"/>
        <v>项</v>
      </c>
    </row>
    <row r="521" ht="33" hidden="1" customHeight="1" spans="1:8">
      <c r="A521" s="425">
        <v>2070803</v>
      </c>
      <c r="B521" s="426" t="s">
        <v>227</v>
      </c>
      <c r="C521" s="197">
        <v>0</v>
      </c>
      <c r="D521" s="197"/>
      <c r="E521" s="424">
        <f t="shared" si="63"/>
        <v>0</v>
      </c>
      <c r="F521" s="287"/>
      <c r="G521" s="110" t="str">
        <f t="shared" si="64"/>
        <v>否</v>
      </c>
      <c r="H521" s="415" t="str">
        <f t="shared" si="65"/>
        <v>项</v>
      </c>
    </row>
    <row r="522" ht="33" hidden="1" customHeight="1" spans="1:8">
      <c r="A522" s="425">
        <v>2070806</v>
      </c>
      <c r="B522" s="426" t="s">
        <v>562</v>
      </c>
      <c r="C522" s="197">
        <v>0</v>
      </c>
      <c r="D522" s="197"/>
      <c r="E522" s="424">
        <f t="shared" si="63"/>
        <v>0</v>
      </c>
      <c r="F522" s="287"/>
      <c r="G522" s="110" t="str">
        <f t="shared" si="64"/>
        <v>否</v>
      </c>
      <c r="H522" s="415" t="str">
        <f t="shared" si="65"/>
        <v>项</v>
      </c>
    </row>
    <row r="523" ht="33" hidden="1" customHeight="1" spans="1:8">
      <c r="A523" s="452">
        <v>2070807</v>
      </c>
      <c r="B523" s="426" t="s">
        <v>563</v>
      </c>
      <c r="C523" s="197">
        <v>0</v>
      </c>
      <c r="D523" s="197"/>
      <c r="E523" s="424">
        <f t="shared" si="63"/>
        <v>0</v>
      </c>
      <c r="F523" s="287"/>
      <c r="G523" s="110" t="str">
        <f t="shared" si="64"/>
        <v>否</v>
      </c>
      <c r="H523" s="415" t="str">
        <f t="shared" si="65"/>
        <v>项</v>
      </c>
    </row>
    <row r="524" ht="33" customHeight="1" spans="1:8">
      <c r="A524" s="452">
        <v>2070808</v>
      </c>
      <c r="B524" s="426" t="s">
        <v>564</v>
      </c>
      <c r="C524" s="197">
        <v>333</v>
      </c>
      <c r="D524" s="197">
        <v>272</v>
      </c>
      <c r="E524" s="424">
        <f t="shared" si="63"/>
        <v>-61</v>
      </c>
      <c r="F524" s="287">
        <f t="shared" ref="F524:F527" si="66">(E524-D524)/D524</f>
        <v>-1.224</v>
      </c>
      <c r="G524" s="110" t="str">
        <f t="shared" si="64"/>
        <v>是</v>
      </c>
      <c r="H524" s="415" t="str">
        <f t="shared" si="65"/>
        <v>项</v>
      </c>
    </row>
    <row r="525" ht="33" customHeight="1" spans="1:8">
      <c r="A525" s="425">
        <v>2070899</v>
      </c>
      <c r="B525" s="426" t="s">
        <v>565</v>
      </c>
      <c r="C525" s="197">
        <v>1002</v>
      </c>
      <c r="D525" s="197">
        <v>68</v>
      </c>
      <c r="E525" s="424">
        <f t="shared" si="63"/>
        <v>-934</v>
      </c>
      <c r="F525" s="287">
        <f t="shared" si="66"/>
        <v>-14.735</v>
      </c>
      <c r="G525" s="110" t="str">
        <f t="shared" si="64"/>
        <v>是</v>
      </c>
      <c r="H525" s="415" t="str">
        <f t="shared" si="65"/>
        <v>项</v>
      </c>
    </row>
    <row r="526" ht="33" customHeight="1" spans="1:8">
      <c r="A526" s="421">
        <v>20799</v>
      </c>
      <c r="B526" s="301" t="s">
        <v>566</v>
      </c>
      <c r="C526" s="423">
        <f>SUM(C527:C529)</f>
        <v>571</v>
      </c>
      <c r="D526" s="423">
        <f>((((SUM(D527:D529))+0)+0)+0)+0</f>
        <v>37</v>
      </c>
      <c r="E526" s="424">
        <f t="shared" si="63"/>
        <v>-534</v>
      </c>
      <c r="F526" s="281">
        <f t="shared" si="66"/>
        <v>-15.432</v>
      </c>
      <c r="G526" s="110" t="str">
        <f t="shared" si="64"/>
        <v>是</v>
      </c>
      <c r="H526" s="415" t="str">
        <f t="shared" si="65"/>
        <v>款</v>
      </c>
    </row>
    <row r="527" ht="33" customHeight="1" spans="1:8">
      <c r="A527" s="425">
        <v>2079902</v>
      </c>
      <c r="B527" s="426" t="s">
        <v>567</v>
      </c>
      <c r="C527" s="197">
        <v>40</v>
      </c>
      <c r="D527" s="197">
        <v>37</v>
      </c>
      <c r="E527" s="424">
        <f t="shared" si="63"/>
        <v>-3</v>
      </c>
      <c r="F527" s="287">
        <f t="shared" si="66"/>
        <v>-1.081</v>
      </c>
      <c r="G527" s="110" t="str">
        <f t="shared" si="64"/>
        <v>是</v>
      </c>
      <c r="H527" s="415" t="str">
        <f t="shared" si="65"/>
        <v>项</v>
      </c>
    </row>
    <row r="528" ht="33" hidden="1" customHeight="1" spans="1:8">
      <c r="A528" s="425">
        <v>2079903</v>
      </c>
      <c r="B528" s="426" t="s">
        <v>568</v>
      </c>
      <c r="C528" s="197">
        <v>0</v>
      </c>
      <c r="D528" s="197"/>
      <c r="E528" s="424">
        <f t="shared" si="63"/>
        <v>0</v>
      </c>
      <c r="F528" s="287"/>
      <c r="G528" s="110" t="str">
        <f t="shared" si="64"/>
        <v>否</v>
      </c>
      <c r="H528" s="415" t="str">
        <f t="shared" si="65"/>
        <v>项</v>
      </c>
    </row>
    <row r="529" ht="33" customHeight="1" spans="1:8">
      <c r="A529" s="425">
        <v>2079999</v>
      </c>
      <c r="B529" s="426" t="s">
        <v>566</v>
      </c>
      <c r="C529" s="197">
        <v>531</v>
      </c>
      <c r="D529" s="197"/>
      <c r="E529" s="424">
        <f t="shared" si="63"/>
        <v>-531</v>
      </c>
      <c r="F529" s="287"/>
      <c r="G529" s="110" t="str">
        <f t="shared" si="64"/>
        <v>是</v>
      </c>
      <c r="H529" s="415" t="str">
        <f t="shared" si="65"/>
        <v>项</v>
      </c>
    </row>
    <row r="530" ht="33" hidden="1" customHeight="1" spans="1:8">
      <c r="A530" s="438" t="s">
        <v>569</v>
      </c>
      <c r="B530" s="439" t="s">
        <v>361</v>
      </c>
      <c r="C530" s="423">
        <v>0</v>
      </c>
      <c r="D530" s="423"/>
      <c r="E530" s="424">
        <f t="shared" si="63"/>
        <v>0</v>
      </c>
      <c r="F530" s="287"/>
      <c r="G530" s="110" t="str">
        <f t="shared" si="64"/>
        <v>否</v>
      </c>
      <c r="H530" s="415" t="str">
        <f t="shared" si="65"/>
        <v>项</v>
      </c>
    </row>
    <row r="531" ht="33" customHeight="1" spans="1:8">
      <c r="A531" s="421">
        <v>208</v>
      </c>
      <c r="B531" s="422" t="s">
        <v>128</v>
      </c>
      <c r="C531" s="423">
        <f>SUM(C532,C551,C559,C561,C570,C574,C584,C593,C600,C608,C617,C623,C626,C629,C632,C635,C638,C642,C646,C655,C658,C660:C661)</f>
        <v>47024</v>
      </c>
      <c r="D531" s="423">
        <f>((((SUM(D532,D551,D559,D561,D570,D574,D584,D593,D600,D608,D617,D623,D626,D629,D632,D635,D638,D642,D646,D655,D658,D660:D661))+0)+0)+0)+0</f>
        <v>43730</v>
      </c>
      <c r="E531" s="424">
        <f t="shared" si="63"/>
        <v>-3294</v>
      </c>
      <c r="F531" s="281">
        <f t="shared" ref="F531:F534" si="67">(E531-D531)/D531</f>
        <v>-1.075</v>
      </c>
      <c r="G531" s="110" t="str">
        <f t="shared" si="64"/>
        <v>是</v>
      </c>
      <c r="H531" s="415" t="str">
        <f t="shared" si="65"/>
        <v>类</v>
      </c>
    </row>
    <row r="532" ht="33" customHeight="1" spans="1:8">
      <c r="A532" s="421">
        <v>20801</v>
      </c>
      <c r="B532" s="301" t="s">
        <v>570</v>
      </c>
      <c r="C532" s="423">
        <f>SUM(C533:C550)</f>
        <v>1380</v>
      </c>
      <c r="D532" s="423">
        <f>((((SUM(D533:D550))+0)+0)+0)+0</f>
        <v>1302</v>
      </c>
      <c r="E532" s="424">
        <f t="shared" si="63"/>
        <v>-78</v>
      </c>
      <c r="F532" s="281">
        <f t="shared" si="67"/>
        <v>-1.06</v>
      </c>
      <c r="G532" s="110" t="str">
        <f t="shared" si="64"/>
        <v>是</v>
      </c>
      <c r="H532" s="415" t="str">
        <f t="shared" si="65"/>
        <v>款</v>
      </c>
    </row>
    <row r="533" ht="33" customHeight="1" spans="1:8">
      <c r="A533" s="425">
        <v>2080101</v>
      </c>
      <c r="B533" s="426" t="s">
        <v>225</v>
      </c>
      <c r="C533" s="197">
        <v>1021</v>
      </c>
      <c r="D533" s="197">
        <v>837</v>
      </c>
      <c r="E533" s="424">
        <f t="shared" si="63"/>
        <v>-184</v>
      </c>
      <c r="F533" s="287">
        <f t="shared" si="67"/>
        <v>-1.22</v>
      </c>
      <c r="G533" s="110" t="str">
        <f t="shared" si="64"/>
        <v>是</v>
      </c>
      <c r="H533" s="415" t="str">
        <f t="shared" si="65"/>
        <v>项</v>
      </c>
    </row>
    <row r="534" ht="33" customHeight="1" spans="1:8">
      <c r="A534" s="427">
        <v>2080102</v>
      </c>
      <c r="B534" s="428" t="s">
        <v>226</v>
      </c>
      <c r="C534" s="286">
        <v>57</v>
      </c>
      <c r="D534" s="286">
        <v>29</v>
      </c>
      <c r="E534" s="288">
        <f t="shared" si="63"/>
        <v>-28</v>
      </c>
      <c r="F534" s="287">
        <f t="shared" si="67"/>
        <v>-1.966</v>
      </c>
      <c r="G534" s="110" t="str">
        <f t="shared" si="64"/>
        <v>是</v>
      </c>
      <c r="H534" s="415" t="str">
        <f t="shared" si="65"/>
        <v>项</v>
      </c>
    </row>
    <row r="535" ht="33" hidden="1" customHeight="1" spans="1:8">
      <c r="A535" s="425">
        <v>2080103</v>
      </c>
      <c r="B535" s="426" t="s">
        <v>227</v>
      </c>
      <c r="C535" s="197">
        <v>0</v>
      </c>
      <c r="D535" s="197"/>
      <c r="E535" s="424">
        <f t="shared" si="63"/>
        <v>0</v>
      </c>
      <c r="F535" s="287"/>
      <c r="G535" s="110" t="str">
        <f t="shared" si="64"/>
        <v>否</v>
      </c>
      <c r="H535" s="415" t="str">
        <f t="shared" si="65"/>
        <v>项</v>
      </c>
    </row>
    <row r="536" ht="33" hidden="1" customHeight="1" spans="1:8">
      <c r="A536" s="427">
        <v>2080104</v>
      </c>
      <c r="B536" s="428" t="s">
        <v>571</v>
      </c>
      <c r="C536" s="286">
        <v>0</v>
      </c>
      <c r="D536" s="286"/>
      <c r="E536" s="288">
        <f t="shared" si="63"/>
        <v>0</v>
      </c>
      <c r="F536" s="287"/>
      <c r="G536" s="110" t="str">
        <f t="shared" si="64"/>
        <v>否</v>
      </c>
      <c r="H536" s="415" t="str">
        <f t="shared" si="65"/>
        <v>项</v>
      </c>
    </row>
    <row r="537" ht="33" hidden="1" customHeight="1" spans="1:8">
      <c r="A537" s="425">
        <v>2080105</v>
      </c>
      <c r="B537" s="426" t="s">
        <v>572</v>
      </c>
      <c r="C537" s="197">
        <v>0</v>
      </c>
      <c r="D537" s="197"/>
      <c r="E537" s="424">
        <f t="shared" si="63"/>
        <v>0</v>
      </c>
      <c r="F537" s="287"/>
      <c r="G537" s="110" t="str">
        <f t="shared" si="64"/>
        <v>否</v>
      </c>
      <c r="H537" s="415" t="str">
        <f t="shared" si="65"/>
        <v>项</v>
      </c>
    </row>
    <row r="538" ht="33" hidden="1" customHeight="1" spans="1:8">
      <c r="A538" s="427">
        <v>2080106</v>
      </c>
      <c r="B538" s="428" t="s">
        <v>573</v>
      </c>
      <c r="C538" s="286">
        <v>0</v>
      </c>
      <c r="D538" s="286"/>
      <c r="E538" s="288">
        <f t="shared" si="63"/>
        <v>0</v>
      </c>
      <c r="F538" s="287"/>
      <c r="G538" s="110" t="str">
        <f t="shared" si="64"/>
        <v>否</v>
      </c>
      <c r="H538" s="415" t="str">
        <f t="shared" si="65"/>
        <v>项</v>
      </c>
    </row>
    <row r="539" ht="33" customHeight="1" spans="1:8">
      <c r="A539" s="425">
        <v>2080107</v>
      </c>
      <c r="B539" s="426" t="s">
        <v>574</v>
      </c>
      <c r="C539" s="197">
        <v>2</v>
      </c>
      <c r="D539" s="197"/>
      <c r="E539" s="424">
        <f t="shared" si="63"/>
        <v>-2</v>
      </c>
      <c r="F539" s="287"/>
      <c r="G539" s="110" t="str">
        <f t="shared" si="64"/>
        <v>是</v>
      </c>
      <c r="H539" s="415" t="str">
        <f t="shared" si="65"/>
        <v>项</v>
      </c>
    </row>
    <row r="540" ht="33" hidden="1" customHeight="1" spans="1:8">
      <c r="A540" s="427">
        <v>2080108</v>
      </c>
      <c r="B540" s="428" t="s">
        <v>266</v>
      </c>
      <c r="C540" s="286">
        <v>0</v>
      </c>
      <c r="D540" s="286"/>
      <c r="E540" s="288">
        <f t="shared" si="63"/>
        <v>0</v>
      </c>
      <c r="F540" s="287"/>
      <c r="G540" s="110" t="str">
        <f t="shared" si="64"/>
        <v>否</v>
      </c>
      <c r="H540" s="415" t="str">
        <f t="shared" si="65"/>
        <v>项</v>
      </c>
    </row>
    <row r="541" ht="33" customHeight="1" spans="1:8">
      <c r="A541" s="425">
        <v>2080109</v>
      </c>
      <c r="B541" s="426" t="s">
        <v>575</v>
      </c>
      <c r="C541" s="197">
        <v>95</v>
      </c>
      <c r="D541" s="197">
        <v>100</v>
      </c>
      <c r="E541" s="424">
        <f t="shared" si="63"/>
        <v>5</v>
      </c>
      <c r="F541" s="287">
        <f>(E541-D541)/D541</f>
        <v>-0.95</v>
      </c>
      <c r="G541" s="110" t="str">
        <f t="shared" si="64"/>
        <v>是</v>
      </c>
      <c r="H541" s="415" t="str">
        <f t="shared" si="65"/>
        <v>项</v>
      </c>
    </row>
    <row r="542" ht="33" hidden="1" customHeight="1" spans="1:8">
      <c r="A542" s="425">
        <v>2080110</v>
      </c>
      <c r="B542" s="426" t="s">
        <v>576</v>
      </c>
      <c r="C542" s="197">
        <v>0</v>
      </c>
      <c r="D542" s="197"/>
      <c r="E542" s="424">
        <f t="shared" si="63"/>
        <v>0</v>
      </c>
      <c r="F542" s="287"/>
      <c r="G542" s="110" t="str">
        <f t="shared" si="64"/>
        <v>否</v>
      </c>
      <c r="H542" s="415" t="str">
        <f t="shared" si="65"/>
        <v>项</v>
      </c>
    </row>
    <row r="543" ht="33" hidden="1" customHeight="1" spans="1:8">
      <c r="A543" s="425">
        <v>2080111</v>
      </c>
      <c r="B543" s="426" t="s">
        <v>577</v>
      </c>
      <c r="C543" s="197">
        <v>0</v>
      </c>
      <c r="D543" s="197"/>
      <c r="E543" s="424">
        <f t="shared" si="63"/>
        <v>0</v>
      </c>
      <c r="F543" s="287"/>
      <c r="G543" s="110" t="str">
        <f t="shared" si="64"/>
        <v>否</v>
      </c>
      <c r="H543" s="415" t="str">
        <f t="shared" si="65"/>
        <v>项</v>
      </c>
    </row>
    <row r="544" ht="33" hidden="1" customHeight="1" spans="1:8">
      <c r="A544" s="425">
        <v>2080112</v>
      </c>
      <c r="B544" s="426" t="s">
        <v>578</v>
      </c>
      <c r="C544" s="197">
        <v>0</v>
      </c>
      <c r="D544" s="197"/>
      <c r="E544" s="424">
        <f t="shared" si="63"/>
        <v>0</v>
      </c>
      <c r="F544" s="287"/>
      <c r="G544" s="110" t="str">
        <f t="shared" si="64"/>
        <v>否</v>
      </c>
      <c r="H544" s="415" t="str">
        <f t="shared" si="65"/>
        <v>项</v>
      </c>
    </row>
    <row r="545" ht="33" hidden="1" customHeight="1" spans="1:8">
      <c r="A545" s="448">
        <v>2080113</v>
      </c>
      <c r="B545" s="449" t="s">
        <v>579</v>
      </c>
      <c r="C545" s="286">
        <v>0</v>
      </c>
      <c r="D545" s="286"/>
      <c r="E545" s="288">
        <f t="shared" si="63"/>
        <v>0</v>
      </c>
      <c r="F545" s="287"/>
      <c r="G545" s="110" t="str">
        <f t="shared" si="64"/>
        <v>否</v>
      </c>
      <c r="H545" s="415" t="str">
        <f t="shared" si="65"/>
        <v>项</v>
      </c>
    </row>
    <row r="546" ht="33" hidden="1" customHeight="1" spans="1:8">
      <c r="A546" s="448">
        <v>2080114</v>
      </c>
      <c r="B546" s="449" t="s">
        <v>580</v>
      </c>
      <c r="C546" s="286">
        <v>0</v>
      </c>
      <c r="D546" s="286"/>
      <c r="E546" s="288">
        <f t="shared" si="63"/>
        <v>0</v>
      </c>
      <c r="F546" s="287"/>
      <c r="G546" s="110" t="str">
        <f t="shared" si="64"/>
        <v>否</v>
      </c>
      <c r="H546" s="415" t="str">
        <f t="shared" si="65"/>
        <v>项</v>
      </c>
    </row>
    <row r="547" ht="33" hidden="1" customHeight="1" spans="1:8">
      <c r="A547" s="432">
        <v>2080115</v>
      </c>
      <c r="B547" s="453" t="s">
        <v>581</v>
      </c>
      <c r="C547" s="197">
        <v>0</v>
      </c>
      <c r="D547" s="197"/>
      <c r="E547" s="424">
        <f t="shared" si="63"/>
        <v>0</v>
      </c>
      <c r="F547" s="287"/>
      <c r="G547" s="110" t="str">
        <f t="shared" si="64"/>
        <v>否</v>
      </c>
      <c r="H547" s="415" t="str">
        <f t="shared" si="65"/>
        <v>项</v>
      </c>
    </row>
    <row r="548" ht="33" hidden="1" customHeight="1" spans="1:8">
      <c r="A548" s="432">
        <v>2080116</v>
      </c>
      <c r="B548" s="453" t="s">
        <v>582</v>
      </c>
      <c r="C548" s="197">
        <v>0</v>
      </c>
      <c r="D548" s="197"/>
      <c r="E548" s="424">
        <f t="shared" si="63"/>
        <v>0</v>
      </c>
      <c r="F548" s="287"/>
      <c r="G548" s="110" t="str">
        <f t="shared" si="64"/>
        <v>否</v>
      </c>
      <c r="H548" s="415" t="str">
        <f t="shared" si="65"/>
        <v>项</v>
      </c>
    </row>
    <row r="549" ht="33" hidden="1" customHeight="1" spans="1:8">
      <c r="A549" s="448">
        <v>2080150</v>
      </c>
      <c r="B549" s="449" t="s">
        <v>234</v>
      </c>
      <c r="C549" s="286">
        <v>0</v>
      </c>
      <c r="D549" s="286"/>
      <c r="E549" s="288">
        <f t="shared" si="63"/>
        <v>0</v>
      </c>
      <c r="F549" s="287"/>
      <c r="G549" s="110" t="str">
        <f t="shared" si="64"/>
        <v>否</v>
      </c>
      <c r="H549" s="415" t="str">
        <f t="shared" si="65"/>
        <v>项</v>
      </c>
    </row>
    <row r="550" ht="33" customHeight="1" spans="1:8">
      <c r="A550" s="425">
        <v>2080199</v>
      </c>
      <c r="B550" s="426" t="s">
        <v>583</v>
      </c>
      <c r="C550" s="197">
        <v>205</v>
      </c>
      <c r="D550" s="197">
        <v>336</v>
      </c>
      <c r="E550" s="424">
        <f t="shared" si="63"/>
        <v>131</v>
      </c>
      <c r="F550" s="287">
        <f t="shared" ref="F550:F552" si="68">(E550-D550)/D550</f>
        <v>-0.61</v>
      </c>
      <c r="G550" s="110" t="str">
        <f t="shared" si="64"/>
        <v>是</v>
      </c>
      <c r="H550" s="415" t="str">
        <f t="shared" si="65"/>
        <v>项</v>
      </c>
    </row>
    <row r="551" ht="33" customHeight="1" spans="1:8">
      <c r="A551" s="421">
        <v>20802</v>
      </c>
      <c r="B551" s="301" t="s">
        <v>584</v>
      </c>
      <c r="C551" s="423">
        <f>SUM(C552:C558)</f>
        <v>1375</v>
      </c>
      <c r="D551" s="423">
        <f>((((SUM(D552:D558))+0)+0)+0)+0</f>
        <v>595</v>
      </c>
      <c r="E551" s="424">
        <f t="shared" si="63"/>
        <v>-780</v>
      </c>
      <c r="F551" s="281">
        <f t="shared" si="68"/>
        <v>-2.311</v>
      </c>
      <c r="G551" s="110" t="str">
        <f t="shared" si="64"/>
        <v>是</v>
      </c>
      <c r="H551" s="415" t="str">
        <f t="shared" si="65"/>
        <v>款</v>
      </c>
    </row>
    <row r="552" ht="33" customHeight="1" spans="1:8">
      <c r="A552" s="425">
        <v>2080201</v>
      </c>
      <c r="B552" s="426" t="s">
        <v>225</v>
      </c>
      <c r="C552" s="197">
        <v>318</v>
      </c>
      <c r="D552" s="197">
        <v>251</v>
      </c>
      <c r="E552" s="424">
        <f t="shared" si="63"/>
        <v>-67</v>
      </c>
      <c r="F552" s="287">
        <f t="shared" si="68"/>
        <v>-1.267</v>
      </c>
      <c r="G552" s="110" t="str">
        <f t="shared" si="64"/>
        <v>是</v>
      </c>
      <c r="H552" s="415" t="str">
        <f t="shared" si="65"/>
        <v>项</v>
      </c>
    </row>
    <row r="553" ht="33" hidden="1" customHeight="1" spans="1:8">
      <c r="A553" s="425">
        <v>2080202</v>
      </c>
      <c r="B553" s="426" t="s">
        <v>226</v>
      </c>
      <c r="C553" s="197">
        <v>0</v>
      </c>
      <c r="D553" s="197"/>
      <c r="E553" s="424">
        <f t="shared" si="63"/>
        <v>0</v>
      </c>
      <c r="F553" s="287"/>
      <c r="G553" s="110" t="str">
        <f t="shared" si="64"/>
        <v>否</v>
      </c>
      <c r="H553" s="415" t="str">
        <f t="shared" si="65"/>
        <v>项</v>
      </c>
    </row>
    <row r="554" ht="33" hidden="1" customHeight="1" spans="1:8">
      <c r="A554" s="425">
        <v>2080203</v>
      </c>
      <c r="B554" s="426" t="s">
        <v>227</v>
      </c>
      <c r="C554" s="197">
        <v>0</v>
      </c>
      <c r="D554" s="197"/>
      <c r="E554" s="424">
        <f t="shared" si="63"/>
        <v>0</v>
      </c>
      <c r="F554" s="287"/>
      <c r="G554" s="110" t="str">
        <f t="shared" si="64"/>
        <v>否</v>
      </c>
      <c r="H554" s="415" t="str">
        <f t="shared" si="65"/>
        <v>项</v>
      </c>
    </row>
    <row r="555" ht="33" hidden="1" customHeight="1" spans="1:8">
      <c r="A555" s="425">
        <v>2080206</v>
      </c>
      <c r="B555" s="426" t="s">
        <v>585</v>
      </c>
      <c r="C555" s="197">
        <v>0</v>
      </c>
      <c r="D555" s="197"/>
      <c r="E555" s="424">
        <f t="shared" si="63"/>
        <v>0</v>
      </c>
      <c r="F555" s="287"/>
      <c r="G555" s="110" t="str">
        <f t="shared" si="64"/>
        <v>否</v>
      </c>
      <c r="H555" s="415" t="str">
        <f t="shared" si="65"/>
        <v>项</v>
      </c>
    </row>
    <row r="556" ht="33" customHeight="1" spans="1:8">
      <c r="A556" s="425">
        <v>2080207</v>
      </c>
      <c r="B556" s="426" t="s">
        <v>586</v>
      </c>
      <c r="C556" s="197">
        <v>0</v>
      </c>
      <c r="D556" s="197">
        <v>118</v>
      </c>
      <c r="E556" s="424">
        <f t="shared" si="63"/>
        <v>118</v>
      </c>
      <c r="F556" s="287">
        <f t="shared" ref="F556:F558" si="69">(E556-D556)/D556</f>
        <v>0</v>
      </c>
      <c r="G556" s="110" t="str">
        <f t="shared" si="64"/>
        <v>是</v>
      </c>
      <c r="H556" s="415" t="str">
        <f t="shared" si="65"/>
        <v>项</v>
      </c>
    </row>
    <row r="557" ht="33" customHeight="1" spans="1:8">
      <c r="A557" s="425">
        <v>2080208</v>
      </c>
      <c r="B557" s="426" t="s">
        <v>587</v>
      </c>
      <c r="C557" s="197">
        <v>223</v>
      </c>
      <c r="D557" s="197">
        <v>225</v>
      </c>
      <c r="E557" s="424">
        <f t="shared" si="63"/>
        <v>2</v>
      </c>
      <c r="F557" s="287">
        <f t="shared" si="69"/>
        <v>-0.991</v>
      </c>
      <c r="G557" s="110" t="str">
        <f t="shared" si="64"/>
        <v>是</v>
      </c>
      <c r="H557" s="415" t="str">
        <f t="shared" si="65"/>
        <v>项</v>
      </c>
    </row>
    <row r="558" ht="33" customHeight="1" spans="1:8">
      <c r="A558" s="425">
        <v>2080299</v>
      </c>
      <c r="B558" s="426" t="s">
        <v>588</v>
      </c>
      <c r="C558" s="197">
        <v>834</v>
      </c>
      <c r="D558" s="197">
        <v>1</v>
      </c>
      <c r="E558" s="424">
        <f t="shared" si="63"/>
        <v>-833</v>
      </c>
      <c r="F558" s="287">
        <f t="shared" si="69"/>
        <v>-834</v>
      </c>
      <c r="G558" s="110" t="str">
        <f t="shared" si="64"/>
        <v>是</v>
      </c>
      <c r="H558" s="415" t="str">
        <f t="shared" si="65"/>
        <v>项</v>
      </c>
    </row>
    <row r="559" ht="33" hidden="1" customHeight="1" spans="1:8">
      <c r="A559" s="421">
        <v>20804</v>
      </c>
      <c r="B559" s="301" t="s">
        <v>589</v>
      </c>
      <c r="C559" s="423">
        <f>SUM(C560:C560)</f>
        <v>0</v>
      </c>
      <c r="D559" s="423">
        <f>((((SUM(D560:D560))+0)+0)+0)+0</f>
        <v>0</v>
      </c>
      <c r="E559" s="424">
        <f t="shared" si="63"/>
        <v>0</v>
      </c>
      <c r="F559" s="287"/>
      <c r="G559" s="110" t="str">
        <f t="shared" si="64"/>
        <v>否</v>
      </c>
      <c r="H559" s="415" t="str">
        <f t="shared" si="65"/>
        <v>款</v>
      </c>
    </row>
    <row r="560" ht="33" hidden="1" customHeight="1" spans="1:8">
      <c r="A560" s="425">
        <v>2080402</v>
      </c>
      <c r="B560" s="426" t="s">
        <v>590</v>
      </c>
      <c r="C560" s="197">
        <v>0</v>
      </c>
      <c r="D560" s="197"/>
      <c r="E560" s="424">
        <f t="shared" si="63"/>
        <v>0</v>
      </c>
      <c r="F560" s="287"/>
      <c r="G560" s="110" t="str">
        <f t="shared" si="64"/>
        <v>否</v>
      </c>
      <c r="H560" s="415" t="str">
        <f t="shared" si="65"/>
        <v>项</v>
      </c>
    </row>
    <row r="561" ht="33" customHeight="1" spans="1:8">
      <c r="A561" s="421">
        <v>20805</v>
      </c>
      <c r="B561" s="301" t="s">
        <v>591</v>
      </c>
      <c r="C561" s="423">
        <f>SUM(C562:C569)</f>
        <v>28545</v>
      </c>
      <c r="D561" s="423">
        <f>((((SUM(D562:D569))+0)+0)+0)+0</f>
        <v>29861</v>
      </c>
      <c r="E561" s="424">
        <f t="shared" si="63"/>
        <v>1316</v>
      </c>
      <c r="F561" s="281">
        <f t="shared" ref="F561:F563" si="70">(E561-D561)/D561</f>
        <v>-0.956</v>
      </c>
      <c r="G561" s="110" t="str">
        <f t="shared" si="64"/>
        <v>是</v>
      </c>
      <c r="H561" s="415" t="str">
        <f t="shared" si="65"/>
        <v>款</v>
      </c>
    </row>
    <row r="562" ht="33" customHeight="1" spans="1:8">
      <c r="A562" s="425">
        <v>2080501</v>
      </c>
      <c r="B562" s="426" t="s">
        <v>592</v>
      </c>
      <c r="C562" s="197">
        <v>9486</v>
      </c>
      <c r="D562" s="197">
        <v>9390</v>
      </c>
      <c r="E562" s="424">
        <f t="shared" si="63"/>
        <v>-96</v>
      </c>
      <c r="F562" s="287">
        <f t="shared" si="70"/>
        <v>-1.01</v>
      </c>
      <c r="G562" s="110" t="str">
        <f t="shared" si="64"/>
        <v>是</v>
      </c>
      <c r="H562" s="415" t="str">
        <f t="shared" si="65"/>
        <v>项</v>
      </c>
    </row>
    <row r="563" ht="33" customHeight="1" spans="1:8">
      <c r="A563" s="425">
        <v>2080502</v>
      </c>
      <c r="B563" s="426" t="s">
        <v>593</v>
      </c>
      <c r="C563" s="197">
        <v>617</v>
      </c>
      <c r="D563" s="197">
        <v>472</v>
      </c>
      <c r="E563" s="424">
        <f t="shared" ref="E563:E626" si="71">D563-C563</f>
        <v>-145</v>
      </c>
      <c r="F563" s="287">
        <f t="shared" si="70"/>
        <v>-1.307</v>
      </c>
      <c r="G563" s="110" t="str">
        <f t="shared" si="64"/>
        <v>是</v>
      </c>
      <c r="H563" s="415" t="str">
        <f t="shared" si="65"/>
        <v>项</v>
      </c>
    </row>
    <row r="564" ht="33" hidden="1" customHeight="1" spans="1:8">
      <c r="A564" s="425">
        <v>2080503</v>
      </c>
      <c r="B564" s="426" t="s">
        <v>594</v>
      </c>
      <c r="C564" s="197">
        <v>0</v>
      </c>
      <c r="D564" s="197"/>
      <c r="E564" s="424">
        <f t="shared" si="71"/>
        <v>0</v>
      </c>
      <c r="F564" s="287"/>
      <c r="G564" s="110" t="str">
        <f t="shared" si="64"/>
        <v>否</v>
      </c>
      <c r="H564" s="415" t="str">
        <f t="shared" si="65"/>
        <v>项</v>
      </c>
    </row>
    <row r="565" ht="33" customHeight="1" spans="1:8">
      <c r="A565" s="425">
        <v>2080505</v>
      </c>
      <c r="B565" s="426" t="s">
        <v>595</v>
      </c>
      <c r="C565" s="197">
        <v>9175</v>
      </c>
      <c r="D565" s="197">
        <v>9282</v>
      </c>
      <c r="E565" s="424">
        <f t="shared" si="71"/>
        <v>107</v>
      </c>
      <c r="F565" s="287">
        <f t="shared" ref="F565:F567" si="72">(E565-D565)/D565</f>
        <v>-0.988</v>
      </c>
      <c r="G565" s="110" t="str">
        <f t="shared" si="64"/>
        <v>是</v>
      </c>
      <c r="H565" s="415" t="str">
        <f t="shared" si="65"/>
        <v>项</v>
      </c>
    </row>
    <row r="566" ht="33" customHeight="1" spans="1:8">
      <c r="A566" s="425">
        <v>2080506</v>
      </c>
      <c r="B566" s="426" t="s">
        <v>596</v>
      </c>
      <c r="C566" s="197">
        <v>2330</v>
      </c>
      <c r="D566" s="197">
        <v>2048</v>
      </c>
      <c r="E566" s="424">
        <f t="shared" si="71"/>
        <v>-282</v>
      </c>
      <c r="F566" s="287">
        <f t="shared" si="72"/>
        <v>-1.138</v>
      </c>
      <c r="G566" s="110" t="str">
        <f t="shared" si="64"/>
        <v>是</v>
      </c>
      <c r="H566" s="415" t="str">
        <f t="shared" si="65"/>
        <v>项</v>
      </c>
    </row>
    <row r="567" ht="33" customHeight="1" spans="1:8">
      <c r="A567" s="425">
        <v>2080507</v>
      </c>
      <c r="B567" s="426" t="s">
        <v>597</v>
      </c>
      <c r="C567" s="197">
        <v>6543</v>
      </c>
      <c r="D567" s="197">
        <v>8035</v>
      </c>
      <c r="E567" s="424">
        <f t="shared" si="71"/>
        <v>1492</v>
      </c>
      <c r="F567" s="287">
        <f t="shared" si="72"/>
        <v>-0.814</v>
      </c>
      <c r="G567" s="110" t="str">
        <f t="shared" si="64"/>
        <v>是</v>
      </c>
      <c r="H567" s="415" t="str">
        <f t="shared" si="65"/>
        <v>项</v>
      </c>
    </row>
    <row r="568" ht="33" hidden="1" customHeight="1" spans="1:8">
      <c r="A568" s="448">
        <v>2080508</v>
      </c>
      <c r="B568" s="449" t="s">
        <v>598</v>
      </c>
      <c r="C568" s="286">
        <v>0</v>
      </c>
      <c r="D568" s="286"/>
      <c r="E568" s="288">
        <f t="shared" si="71"/>
        <v>0</v>
      </c>
      <c r="F568" s="287"/>
      <c r="G568" s="110" t="str">
        <f t="shared" si="64"/>
        <v>否</v>
      </c>
      <c r="H568" s="415" t="str">
        <f t="shared" si="65"/>
        <v>项</v>
      </c>
    </row>
    <row r="569" ht="33" customHeight="1" spans="1:8">
      <c r="A569" s="425">
        <v>2080599</v>
      </c>
      <c r="B569" s="426" t="s">
        <v>599</v>
      </c>
      <c r="C569" s="197">
        <v>394</v>
      </c>
      <c r="D569" s="197">
        <v>634</v>
      </c>
      <c r="E569" s="424">
        <f t="shared" si="71"/>
        <v>240</v>
      </c>
      <c r="F569" s="287">
        <f>(E569-D569)/D569</f>
        <v>-0.621</v>
      </c>
      <c r="G569" s="110" t="str">
        <f t="shared" si="64"/>
        <v>是</v>
      </c>
      <c r="H569" s="415" t="str">
        <f t="shared" si="65"/>
        <v>项</v>
      </c>
    </row>
    <row r="570" ht="33" hidden="1" customHeight="1" spans="1:8">
      <c r="A570" s="434">
        <v>20806</v>
      </c>
      <c r="B570" s="283" t="s">
        <v>600</v>
      </c>
      <c r="C570" s="288">
        <f>SUM(C571:C573)</f>
        <v>0</v>
      </c>
      <c r="D570" s="288">
        <f>((((SUM(D571:D573))+0)+0)+0)+0</f>
        <v>0</v>
      </c>
      <c r="E570" s="288">
        <f t="shared" si="71"/>
        <v>0</v>
      </c>
      <c r="F570" s="287"/>
      <c r="G570" s="110" t="str">
        <f t="shared" si="64"/>
        <v>否</v>
      </c>
      <c r="H570" s="415" t="str">
        <f t="shared" si="65"/>
        <v>款</v>
      </c>
    </row>
    <row r="571" ht="33" hidden="1" customHeight="1" spans="1:8">
      <c r="A571" s="427">
        <v>2080601</v>
      </c>
      <c r="B571" s="428" t="s">
        <v>601</v>
      </c>
      <c r="C571" s="286">
        <v>0</v>
      </c>
      <c r="D571" s="286"/>
      <c r="E571" s="288">
        <f t="shared" si="71"/>
        <v>0</v>
      </c>
      <c r="F571" s="287"/>
      <c r="G571" s="110" t="str">
        <f t="shared" si="64"/>
        <v>否</v>
      </c>
      <c r="H571" s="415" t="str">
        <f t="shared" si="65"/>
        <v>项</v>
      </c>
    </row>
    <row r="572" ht="33" hidden="1" customHeight="1" spans="1:8">
      <c r="A572" s="427">
        <v>2080602</v>
      </c>
      <c r="B572" s="428" t="s">
        <v>602</v>
      </c>
      <c r="C572" s="286">
        <v>0</v>
      </c>
      <c r="D572" s="286"/>
      <c r="E572" s="288">
        <f t="shared" si="71"/>
        <v>0</v>
      </c>
      <c r="F572" s="287"/>
      <c r="G572" s="110" t="str">
        <f t="shared" si="64"/>
        <v>否</v>
      </c>
      <c r="H572" s="415" t="str">
        <f t="shared" si="65"/>
        <v>项</v>
      </c>
    </row>
    <row r="573" ht="33" hidden="1" customHeight="1" spans="1:8">
      <c r="A573" s="427">
        <v>2080699</v>
      </c>
      <c r="B573" s="428" t="s">
        <v>603</v>
      </c>
      <c r="C573" s="286">
        <v>0</v>
      </c>
      <c r="D573" s="286"/>
      <c r="E573" s="288">
        <f t="shared" si="71"/>
        <v>0</v>
      </c>
      <c r="F573" s="287"/>
      <c r="G573" s="110" t="str">
        <f t="shared" si="64"/>
        <v>否</v>
      </c>
      <c r="H573" s="415" t="str">
        <f t="shared" si="65"/>
        <v>项</v>
      </c>
    </row>
    <row r="574" ht="33" customHeight="1" spans="1:8">
      <c r="A574" s="421">
        <v>20807</v>
      </c>
      <c r="B574" s="301" t="s">
        <v>604</v>
      </c>
      <c r="C574" s="423">
        <f>SUM(C575:C583)</f>
        <v>3678</v>
      </c>
      <c r="D574" s="423">
        <f>((((SUM(D575:D583))+0)+0)+0)+0</f>
        <v>1364</v>
      </c>
      <c r="E574" s="424">
        <f t="shared" si="71"/>
        <v>-2314</v>
      </c>
      <c r="F574" s="281">
        <f>(E574-D574)/D574</f>
        <v>-2.696</v>
      </c>
      <c r="G574" s="110" t="str">
        <f t="shared" si="64"/>
        <v>是</v>
      </c>
      <c r="H574" s="415" t="str">
        <f t="shared" si="65"/>
        <v>款</v>
      </c>
    </row>
    <row r="575" ht="33" hidden="1" customHeight="1" spans="1:8">
      <c r="A575" s="427">
        <v>2080701</v>
      </c>
      <c r="B575" s="428" t="s">
        <v>605</v>
      </c>
      <c r="C575" s="286">
        <v>0</v>
      </c>
      <c r="D575" s="286"/>
      <c r="E575" s="288">
        <f t="shared" si="71"/>
        <v>0</v>
      </c>
      <c r="F575" s="287"/>
      <c r="G575" s="110" t="str">
        <f t="shared" si="64"/>
        <v>否</v>
      </c>
      <c r="H575" s="415" t="str">
        <f t="shared" si="65"/>
        <v>项</v>
      </c>
    </row>
    <row r="576" ht="33" hidden="1" customHeight="1" spans="1:8">
      <c r="A576" s="427">
        <v>2080702</v>
      </c>
      <c r="B576" s="428" t="s">
        <v>606</v>
      </c>
      <c r="C576" s="286">
        <v>0</v>
      </c>
      <c r="D576" s="286"/>
      <c r="E576" s="288">
        <f t="shared" si="71"/>
        <v>0</v>
      </c>
      <c r="F576" s="287"/>
      <c r="G576" s="110" t="str">
        <f t="shared" si="64"/>
        <v>否</v>
      </c>
      <c r="H576" s="415" t="str">
        <f t="shared" si="65"/>
        <v>项</v>
      </c>
    </row>
    <row r="577" ht="33" hidden="1" customHeight="1" spans="1:8">
      <c r="A577" s="427">
        <v>2080704</v>
      </c>
      <c r="B577" s="428" t="s">
        <v>607</v>
      </c>
      <c r="C577" s="286">
        <v>0</v>
      </c>
      <c r="D577" s="286"/>
      <c r="E577" s="288">
        <f t="shared" si="71"/>
        <v>0</v>
      </c>
      <c r="F577" s="287"/>
      <c r="G577" s="110" t="str">
        <f t="shared" si="64"/>
        <v>否</v>
      </c>
      <c r="H577" s="415" t="str">
        <f t="shared" si="65"/>
        <v>项</v>
      </c>
    </row>
    <row r="578" ht="33" hidden="1" customHeight="1" spans="1:8">
      <c r="A578" s="427">
        <v>2080705</v>
      </c>
      <c r="B578" s="428" t="s">
        <v>608</v>
      </c>
      <c r="C578" s="286">
        <v>0</v>
      </c>
      <c r="D578" s="286"/>
      <c r="E578" s="288">
        <f t="shared" si="71"/>
        <v>0</v>
      </c>
      <c r="F578" s="287"/>
      <c r="G578" s="110" t="str">
        <f t="shared" si="64"/>
        <v>否</v>
      </c>
      <c r="H578" s="415" t="str">
        <f t="shared" si="65"/>
        <v>项</v>
      </c>
    </row>
    <row r="579" ht="33" hidden="1" customHeight="1" spans="1:8">
      <c r="A579" s="427">
        <v>2080709</v>
      </c>
      <c r="B579" s="428" t="s">
        <v>609</v>
      </c>
      <c r="C579" s="286">
        <v>0</v>
      </c>
      <c r="D579" s="286"/>
      <c r="E579" s="288">
        <f t="shared" si="71"/>
        <v>0</v>
      </c>
      <c r="F579" s="287"/>
      <c r="G579" s="110" t="str">
        <f t="shared" si="64"/>
        <v>否</v>
      </c>
      <c r="H579" s="415" t="str">
        <f t="shared" si="65"/>
        <v>项</v>
      </c>
    </row>
    <row r="580" ht="33" hidden="1" customHeight="1" spans="1:8">
      <c r="A580" s="427">
        <v>2080711</v>
      </c>
      <c r="B580" s="428" t="s">
        <v>610</v>
      </c>
      <c r="C580" s="286">
        <v>0</v>
      </c>
      <c r="D580" s="286"/>
      <c r="E580" s="288">
        <f t="shared" si="71"/>
        <v>0</v>
      </c>
      <c r="F580" s="287"/>
      <c r="G580" s="110" t="str">
        <f t="shared" ref="G580:G643" si="73">IF(LEN(A580)=3,"是",IF(B580&lt;&gt;"",IF(SUM(C580:D580)&lt;&gt;0,"是","否"),"是"))</f>
        <v>否</v>
      </c>
      <c r="H580" s="415" t="str">
        <f t="shared" ref="H580:H643" si="74">IF(LEN(A580)=3,"类",IF(LEN(A580)=5,"款","项"))</f>
        <v>项</v>
      </c>
    </row>
    <row r="581" ht="33" hidden="1" customHeight="1" spans="1:8">
      <c r="A581" s="427">
        <v>2080712</v>
      </c>
      <c r="B581" s="428" t="s">
        <v>611</v>
      </c>
      <c r="C581" s="286">
        <v>0</v>
      </c>
      <c r="D581" s="286"/>
      <c r="E581" s="288">
        <f t="shared" si="71"/>
        <v>0</v>
      </c>
      <c r="F581" s="287"/>
      <c r="G581" s="110" t="str">
        <f t="shared" si="73"/>
        <v>否</v>
      </c>
      <c r="H581" s="415" t="str">
        <f t="shared" si="74"/>
        <v>项</v>
      </c>
    </row>
    <row r="582" ht="33" hidden="1" customHeight="1" spans="1:8">
      <c r="A582" s="427">
        <v>2080713</v>
      </c>
      <c r="B582" s="428" t="s">
        <v>612</v>
      </c>
      <c r="C582" s="286">
        <v>0</v>
      </c>
      <c r="D582" s="286"/>
      <c r="E582" s="288">
        <f t="shared" si="71"/>
        <v>0</v>
      </c>
      <c r="F582" s="287"/>
      <c r="G582" s="110" t="str">
        <f t="shared" si="73"/>
        <v>否</v>
      </c>
      <c r="H582" s="415" t="str">
        <f t="shared" si="74"/>
        <v>项</v>
      </c>
    </row>
    <row r="583" ht="33" customHeight="1" spans="1:8">
      <c r="A583" s="425">
        <v>2080799</v>
      </c>
      <c r="B583" s="426" t="s">
        <v>613</v>
      </c>
      <c r="C583" s="197">
        <v>3678</v>
      </c>
      <c r="D583" s="197">
        <v>1364</v>
      </c>
      <c r="E583" s="424">
        <f t="shared" si="71"/>
        <v>-2314</v>
      </c>
      <c r="F583" s="287">
        <f t="shared" ref="F583:F588" si="75">(E583-D583)/D583</f>
        <v>-2.696</v>
      </c>
      <c r="G583" s="110" t="str">
        <f t="shared" si="73"/>
        <v>是</v>
      </c>
      <c r="H583" s="415" t="str">
        <f t="shared" si="74"/>
        <v>项</v>
      </c>
    </row>
    <row r="584" ht="33" customHeight="1" spans="1:8">
      <c r="A584" s="421">
        <v>20808</v>
      </c>
      <c r="B584" s="301" t="s">
        <v>614</v>
      </c>
      <c r="C584" s="423">
        <f>SUM(C585:C592)</f>
        <v>1854</v>
      </c>
      <c r="D584" s="423">
        <f>((((SUM(D585:D592))+0)+0)+0)+0</f>
        <v>2704</v>
      </c>
      <c r="E584" s="424">
        <f t="shared" si="71"/>
        <v>850</v>
      </c>
      <c r="F584" s="281">
        <f t="shared" si="75"/>
        <v>-0.686</v>
      </c>
      <c r="G584" s="110" t="str">
        <f t="shared" si="73"/>
        <v>是</v>
      </c>
      <c r="H584" s="415" t="str">
        <f t="shared" si="74"/>
        <v>款</v>
      </c>
    </row>
    <row r="585" ht="33" customHeight="1" spans="1:8">
      <c r="A585" s="425">
        <v>2080801</v>
      </c>
      <c r="B585" s="426" t="s">
        <v>615</v>
      </c>
      <c r="C585" s="197">
        <v>1354</v>
      </c>
      <c r="D585" s="197">
        <v>1934</v>
      </c>
      <c r="E585" s="424">
        <f t="shared" si="71"/>
        <v>580</v>
      </c>
      <c r="F585" s="287">
        <f t="shared" si="75"/>
        <v>-0.7</v>
      </c>
      <c r="G585" s="110" t="str">
        <f t="shared" si="73"/>
        <v>是</v>
      </c>
      <c r="H585" s="415" t="str">
        <f t="shared" si="74"/>
        <v>项</v>
      </c>
    </row>
    <row r="586" ht="33" customHeight="1" spans="1:8">
      <c r="A586" s="427">
        <v>2080802</v>
      </c>
      <c r="B586" s="428" t="s">
        <v>616</v>
      </c>
      <c r="C586" s="286">
        <v>68</v>
      </c>
      <c r="D586" s="286">
        <v>15</v>
      </c>
      <c r="E586" s="288">
        <f t="shared" si="71"/>
        <v>-53</v>
      </c>
      <c r="F586" s="287">
        <f t="shared" si="75"/>
        <v>-4.533</v>
      </c>
      <c r="G586" s="110" t="str">
        <f t="shared" si="73"/>
        <v>是</v>
      </c>
      <c r="H586" s="415" t="str">
        <f t="shared" si="74"/>
        <v>项</v>
      </c>
    </row>
    <row r="587" ht="33" customHeight="1" spans="1:8">
      <c r="A587" s="427">
        <v>2080803</v>
      </c>
      <c r="B587" s="428" t="s">
        <v>617</v>
      </c>
      <c r="C587" s="286">
        <v>40</v>
      </c>
      <c r="D587" s="286">
        <v>7</v>
      </c>
      <c r="E587" s="288">
        <f t="shared" si="71"/>
        <v>-33</v>
      </c>
      <c r="F587" s="287">
        <f t="shared" si="75"/>
        <v>-5.714</v>
      </c>
      <c r="G587" s="110" t="str">
        <f t="shared" si="73"/>
        <v>是</v>
      </c>
      <c r="H587" s="415" t="str">
        <f t="shared" si="74"/>
        <v>项</v>
      </c>
    </row>
    <row r="588" ht="33" customHeight="1" spans="1:8">
      <c r="A588" s="427">
        <v>2080805</v>
      </c>
      <c r="B588" s="428" t="s">
        <v>618</v>
      </c>
      <c r="C588" s="286">
        <v>171</v>
      </c>
      <c r="D588" s="286">
        <v>250</v>
      </c>
      <c r="E588" s="288">
        <f t="shared" si="71"/>
        <v>79</v>
      </c>
      <c r="F588" s="287">
        <f t="shared" si="75"/>
        <v>-0.684</v>
      </c>
      <c r="G588" s="110" t="str">
        <f t="shared" si="73"/>
        <v>是</v>
      </c>
      <c r="H588" s="415" t="str">
        <f t="shared" si="74"/>
        <v>项</v>
      </c>
    </row>
    <row r="589" ht="33" customHeight="1" spans="1:8">
      <c r="A589" s="427">
        <v>2080806</v>
      </c>
      <c r="B589" s="428" t="s">
        <v>619</v>
      </c>
      <c r="C589" s="286">
        <v>6</v>
      </c>
      <c r="D589" s="286"/>
      <c r="E589" s="288">
        <f t="shared" si="71"/>
        <v>-6</v>
      </c>
      <c r="F589" s="287"/>
      <c r="G589" s="110" t="str">
        <f t="shared" si="73"/>
        <v>是</v>
      </c>
      <c r="H589" s="415" t="str">
        <f t="shared" si="74"/>
        <v>项</v>
      </c>
    </row>
    <row r="590" ht="33" hidden="1" customHeight="1" spans="1:8">
      <c r="A590" s="427">
        <v>2080807</v>
      </c>
      <c r="B590" s="426" t="s">
        <v>620</v>
      </c>
      <c r="C590" s="286">
        <v>0</v>
      </c>
      <c r="D590" s="286"/>
      <c r="E590" s="288">
        <f t="shared" si="71"/>
        <v>0</v>
      </c>
      <c r="F590" s="287"/>
      <c r="G590" s="110" t="str">
        <f t="shared" si="73"/>
        <v>否</v>
      </c>
      <c r="H590" s="415" t="str">
        <f t="shared" si="74"/>
        <v>项</v>
      </c>
    </row>
    <row r="591" ht="33" customHeight="1" spans="1:8">
      <c r="A591" s="454">
        <v>2080808</v>
      </c>
      <c r="B591" s="455" t="s">
        <v>621</v>
      </c>
      <c r="C591" s="286">
        <v>2</v>
      </c>
      <c r="D591" s="286">
        <v>2</v>
      </c>
      <c r="E591" s="288">
        <f t="shared" si="71"/>
        <v>0</v>
      </c>
      <c r="F591" s="287">
        <f t="shared" ref="F591:F598" si="76">(E591-D591)/D591</f>
        <v>-1</v>
      </c>
      <c r="G591" s="110" t="str">
        <f t="shared" si="73"/>
        <v>是</v>
      </c>
      <c r="H591" s="415" t="str">
        <f t="shared" si="74"/>
        <v>项</v>
      </c>
    </row>
    <row r="592" ht="33" customHeight="1" spans="1:8">
      <c r="A592" s="425">
        <v>2080899</v>
      </c>
      <c r="B592" s="426" t="s">
        <v>622</v>
      </c>
      <c r="C592" s="197">
        <v>213</v>
      </c>
      <c r="D592" s="197">
        <v>496</v>
      </c>
      <c r="E592" s="424">
        <f t="shared" si="71"/>
        <v>283</v>
      </c>
      <c r="F592" s="287">
        <f t="shared" si="76"/>
        <v>-0.429</v>
      </c>
      <c r="G592" s="110" t="str">
        <f t="shared" si="73"/>
        <v>是</v>
      </c>
      <c r="H592" s="415" t="str">
        <f t="shared" si="74"/>
        <v>项</v>
      </c>
    </row>
    <row r="593" ht="33" customHeight="1" spans="1:8">
      <c r="A593" s="421">
        <v>20809</v>
      </c>
      <c r="B593" s="301" t="s">
        <v>623</v>
      </c>
      <c r="C593" s="423">
        <f>SUM(C594:C599)</f>
        <v>351</v>
      </c>
      <c r="D593" s="423">
        <f>((((SUM(D594:D599))+0)+0)+0)+0</f>
        <v>774</v>
      </c>
      <c r="E593" s="424">
        <f t="shared" si="71"/>
        <v>423</v>
      </c>
      <c r="F593" s="281">
        <f t="shared" si="76"/>
        <v>-0.453</v>
      </c>
      <c r="G593" s="110" t="str">
        <f t="shared" si="73"/>
        <v>是</v>
      </c>
      <c r="H593" s="415" t="str">
        <f t="shared" si="74"/>
        <v>款</v>
      </c>
    </row>
    <row r="594" ht="33" customHeight="1" spans="1:8">
      <c r="A594" s="425">
        <v>2080901</v>
      </c>
      <c r="B594" s="426" t="s">
        <v>624</v>
      </c>
      <c r="C594" s="197">
        <v>56</v>
      </c>
      <c r="D594" s="197">
        <v>53</v>
      </c>
      <c r="E594" s="424">
        <f t="shared" si="71"/>
        <v>-3</v>
      </c>
      <c r="F594" s="287">
        <f t="shared" si="76"/>
        <v>-1.057</v>
      </c>
      <c r="G594" s="110" t="str">
        <f t="shared" si="73"/>
        <v>是</v>
      </c>
      <c r="H594" s="415" t="str">
        <f t="shared" si="74"/>
        <v>项</v>
      </c>
    </row>
    <row r="595" ht="33" customHeight="1" spans="1:8">
      <c r="A595" s="427">
        <v>2080902</v>
      </c>
      <c r="B595" s="428" t="s">
        <v>625</v>
      </c>
      <c r="C595" s="286">
        <v>223</v>
      </c>
      <c r="D595" s="286">
        <v>268</v>
      </c>
      <c r="E595" s="288">
        <f t="shared" si="71"/>
        <v>45</v>
      </c>
      <c r="F595" s="287">
        <f t="shared" si="76"/>
        <v>-0.832</v>
      </c>
      <c r="G595" s="110" t="str">
        <f t="shared" si="73"/>
        <v>是</v>
      </c>
      <c r="H595" s="415" t="str">
        <f t="shared" si="74"/>
        <v>项</v>
      </c>
    </row>
    <row r="596" ht="33" customHeight="1" spans="1:8">
      <c r="A596" s="425">
        <v>2080903</v>
      </c>
      <c r="B596" s="426" t="s">
        <v>626</v>
      </c>
      <c r="C596" s="197">
        <v>37</v>
      </c>
      <c r="D596" s="197">
        <v>79</v>
      </c>
      <c r="E596" s="424">
        <f t="shared" si="71"/>
        <v>42</v>
      </c>
      <c r="F596" s="287">
        <f t="shared" si="76"/>
        <v>-0.468</v>
      </c>
      <c r="G596" s="110" t="str">
        <f t="shared" si="73"/>
        <v>是</v>
      </c>
      <c r="H596" s="415" t="str">
        <f t="shared" si="74"/>
        <v>项</v>
      </c>
    </row>
    <row r="597" s="413" customFormat="1" ht="33" customHeight="1" spans="1:8">
      <c r="A597" s="425">
        <v>2080904</v>
      </c>
      <c r="B597" s="426" t="s">
        <v>627</v>
      </c>
      <c r="C597" s="197">
        <v>15</v>
      </c>
      <c r="D597" s="197">
        <v>69</v>
      </c>
      <c r="E597" s="424">
        <f t="shared" si="71"/>
        <v>54</v>
      </c>
      <c r="F597" s="287">
        <f t="shared" si="76"/>
        <v>-0.217</v>
      </c>
      <c r="G597" s="110" t="str">
        <f t="shared" si="73"/>
        <v>是</v>
      </c>
      <c r="H597" s="415" t="str">
        <f t="shared" si="74"/>
        <v>项</v>
      </c>
    </row>
    <row r="598" ht="33" customHeight="1" spans="1:8">
      <c r="A598" s="425">
        <v>2080905</v>
      </c>
      <c r="B598" s="426" t="s">
        <v>628</v>
      </c>
      <c r="C598" s="197">
        <v>20</v>
      </c>
      <c r="D598" s="197">
        <v>305</v>
      </c>
      <c r="E598" s="424">
        <f t="shared" si="71"/>
        <v>285</v>
      </c>
      <c r="F598" s="287">
        <f t="shared" si="76"/>
        <v>-0.066</v>
      </c>
      <c r="G598" s="110" t="str">
        <f t="shared" si="73"/>
        <v>是</v>
      </c>
      <c r="H598" s="415" t="str">
        <f t="shared" si="74"/>
        <v>项</v>
      </c>
    </row>
    <row r="599" ht="33" hidden="1" customHeight="1" spans="1:8">
      <c r="A599" s="425">
        <v>2080999</v>
      </c>
      <c r="B599" s="426" t="s">
        <v>629</v>
      </c>
      <c r="C599" s="197">
        <v>0</v>
      </c>
      <c r="D599" s="197">
        <v>0</v>
      </c>
      <c r="E599" s="424">
        <f t="shared" si="71"/>
        <v>0</v>
      </c>
      <c r="F599" s="287"/>
      <c r="G599" s="110" t="str">
        <f t="shared" si="73"/>
        <v>否</v>
      </c>
      <c r="H599" s="415" t="str">
        <f t="shared" si="74"/>
        <v>项</v>
      </c>
    </row>
    <row r="600" ht="33" customHeight="1" spans="1:8">
      <c r="A600" s="421">
        <v>20810</v>
      </c>
      <c r="B600" s="301" t="s">
        <v>630</v>
      </c>
      <c r="C600" s="423">
        <f>SUM(C601:C607)</f>
        <v>862</v>
      </c>
      <c r="D600" s="423">
        <f>((((SUM(D601:D607))+0)+0)+0)+0</f>
        <v>991</v>
      </c>
      <c r="E600" s="424">
        <f t="shared" si="71"/>
        <v>129</v>
      </c>
      <c r="F600" s="281">
        <f t="shared" ref="F600:F602" si="77">(E600-D600)/D600</f>
        <v>-0.87</v>
      </c>
      <c r="G600" s="110" t="str">
        <f t="shared" si="73"/>
        <v>是</v>
      </c>
      <c r="H600" s="415" t="str">
        <f t="shared" si="74"/>
        <v>款</v>
      </c>
    </row>
    <row r="601" ht="33" customHeight="1" spans="1:8">
      <c r="A601" s="425">
        <v>2081001</v>
      </c>
      <c r="B601" s="426" t="s">
        <v>631</v>
      </c>
      <c r="C601" s="197">
        <v>232</v>
      </c>
      <c r="D601" s="197">
        <v>397</v>
      </c>
      <c r="E601" s="424">
        <f t="shared" si="71"/>
        <v>165</v>
      </c>
      <c r="F601" s="287">
        <f t="shared" si="77"/>
        <v>-0.584</v>
      </c>
      <c r="G601" s="110" t="str">
        <f t="shared" si="73"/>
        <v>是</v>
      </c>
      <c r="H601" s="415" t="str">
        <f t="shared" si="74"/>
        <v>项</v>
      </c>
    </row>
    <row r="602" s="413" customFormat="1" ht="33" customHeight="1" spans="1:8">
      <c r="A602" s="427">
        <v>2081002</v>
      </c>
      <c r="B602" s="428" t="s">
        <v>632</v>
      </c>
      <c r="C602" s="286">
        <v>302</v>
      </c>
      <c r="D602" s="286">
        <v>262</v>
      </c>
      <c r="E602" s="288">
        <f t="shared" si="71"/>
        <v>-40</v>
      </c>
      <c r="F602" s="287">
        <f t="shared" si="77"/>
        <v>-1.153</v>
      </c>
      <c r="G602" s="110" t="str">
        <f t="shared" si="73"/>
        <v>是</v>
      </c>
      <c r="H602" s="415" t="str">
        <f t="shared" si="74"/>
        <v>项</v>
      </c>
    </row>
    <row r="603" ht="33" hidden="1" customHeight="1" spans="1:8">
      <c r="A603" s="425">
        <v>2081003</v>
      </c>
      <c r="B603" s="426" t="s">
        <v>633</v>
      </c>
      <c r="C603" s="197">
        <v>0</v>
      </c>
      <c r="D603" s="197"/>
      <c r="E603" s="424">
        <f t="shared" si="71"/>
        <v>0</v>
      </c>
      <c r="F603" s="287"/>
      <c r="G603" s="110" t="str">
        <f t="shared" si="73"/>
        <v>否</v>
      </c>
      <c r="H603" s="415" t="str">
        <f t="shared" si="74"/>
        <v>项</v>
      </c>
    </row>
    <row r="604" ht="33" customHeight="1" spans="1:8">
      <c r="A604" s="425">
        <v>2081004</v>
      </c>
      <c r="B604" s="426" t="s">
        <v>634</v>
      </c>
      <c r="C604" s="197">
        <v>328</v>
      </c>
      <c r="D604" s="197">
        <v>330</v>
      </c>
      <c r="E604" s="424">
        <f t="shared" si="71"/>
        <v>2</v>
      </c>
      <c r="F604" s="287">
        <f t="shared" ref="F604:F609" si="78">(E604-D604)/D604</f>
        <v>-0.994</v>
      </c>
      <c r="G604" s="110" t="str">
        <f t="shared" si="73"/>
        <v>是</v>
      </c>
      <c r="H604" s="415" t="str">
        <f t="shared" si="74"/>
        <v>项</v>
      </c>
    </row>
    <row r="605" ht="33" hidden="1" customHeight="1" spans="1:8">
      <c r="A605" s="427">
        <v>2081005</v>
      </c>
      <c r="B605" s="428" t="s">
        <v>635</v>
      </c>
      <c r="C605" s="286">
        <v>0</v>
      </c>
      <c r="D605" s="286"/>
      <c r="E605" s="288">
        <f t="shared" si="71"/>
        <v>0</v>
      </c>
      <c r="F605" s="287"/>
      <c r="G605" s="110" t="str">
        <f t="shared" si="73"/>
        <v>否</v>
      </c>
      <c r="H605" s="415" t="str">
        <f t="shared" si="74"/>
        <v>项</v>
      </c>
    </row>
    <row r="606" ht="33" customHeight="1" spans="1:8">
      <c r="A606" s="427">
        <v>2081006</v>
      </c>
      <c r="B606" s="428" t="s">
        <v>636</v>
      </c>
      <c r="C606" s="286">
        <v>0</v>
      </c>
      <c r="D606" s="286">
        <v>2</v>
      </c>
      <c r="E606" s="288">
        <f t="shared" si="71"/>
        <v>2</v>
      </c>
      <c r="F606" s="287">
        <f t="shared" si="78"/>
        <v>0</v>
      </c>
      <c r="G606" s="110" t="str">
        <f t="shared" si="73"/>
        <v>是</v>
      </c>
      <c r="H606" s="415" t="str">
        <f t="shared" si="74"/>
        <v>项</v>
      </c>
    </row>
    <row r="607" ht="33" hidden="1" customHeight="1" spans="1:8">
      <c r="A607" s="427">
        <v>2081099</v>
      </c>
      <c r="B607" s="428" t="s">
        <v>637</v>
      </c>
      <c r="C607" s="286">
        <v>0</v>
      </c>
      <c r="D607" s="286"/>
      <c r="E607" s="288">
        <f t="shared" si="71"/>
        <v>0</v>
      </c>
      <c r="F607" s="287"/>
      <c r="G607" s="110" t="str">
        <f t="shared" si="73"/>
        <v>否</v>
      </c>
      <c r="H607" s="415" t="str">
        <f t="shared" si="74"/>
        <v>项</v>
      </c>
    </row>
    <row r="608" ht="33" customHeight="1" spans="1:8">
      <c r="A608" s="421">
        <v>20811</v>
      </c>
      <c r="B608" s="301" t="s">
        <v>638</v>
      </c>
      <c r="C608" s="423">
        <f>SUM(C609:C616)</f>
        <v>1958</v>
      </c>
      <c r="D608" s="423">
        <f>((((SUM(D609:D616))+0)+0)+0)+0</f>
        <v>2186</v>
      </c>
      <c r="E608" s="424">
        <f t="shared" si="71"/>
        <v>228</v>
      </c>
      <c r="F608" s="281">
        <f t="shared" si="78"/>
        <v>-0.896</v>
      </c>
      <c r="G608" s="110" t="str">
        <f t="shared" si="73"/>
        <v>是</v>
      </c>
      <c r="H608" s="415" t="str">
        <f t="shared" si="74"/>
        <v>款</v>
      </c>
    </row>
    <row r="609" ht="33" customHeight="1" spans="1:8">
      <c r="A609" s="425">
        <v>2081101</v>
      </c>
      <c r="B609" s="426" t="s">
        <v>225</v>
      </c>
      <c r="C609" s="197">
        <v>175</v>
      </c>
      <c r="D609" s="197">
        <v>152</v>
      </c>
      <c r="E609" s="424">
        <f t="shared" si="71"/>
        <v>-23</v>
      </c>
      <c r="F609" s="287">
        <f t="shared" si="78"/>
        <v>-1.151</v>
      </c>
      <c r="G609" s="110" t="str">
        <f t="shared" si="73"/>
        <v>是</v>
      </c>
      <c r="H609" s="415" t="str">
        <f t="shared" si="74"/>
        <v>项</v>
      </c>
    </row>
    <row r="610" ht="33" hidden="1" customHeight="1" spans="1:8">
      <c r="A610" s="427">
        <v>2081102</v>
      </c>
      <c r="B610" s="428" t="s">
        <v>226</v>
      </c>
      <c r="C610" s="286">
        <v>0</v>
      </c>
      <c r="D610" s="286"/>
      <c r="E610" s="288">
        <f t="shared" si="71"/>
        <v>0</v>
      </c>
      <c r="F610" s="287"/>
      <c r="G610" s="110" t="str">
        <f t="shared" si="73"/>
        <v>否</v>
      </c>
      <c r="H610" s="415" t="str">
        <f t="shared" si="74"/>
        <v>项</v>
      </c>
    </row>
    <row r="611" ht="33" hidden="1" customHeight="1" spans="1:8">
      <c r="A611" s="427">
        <v>2081103</v>
      </c>
      <c r="B611" s="428" t="s">
        <v>227</v>
      </c>
      <c r="C611" s="286">
        <v>0</v>
      </c>
      <c r="D611" s="286"/>
      <c r="E611" s="288">
        <f t="shared" si="71"/>
        <v>0</v>
      </c>
      <c r="F611" s="287"/>
      <c r="G611" s="110" t="str">
        <f t="shared" si="73"/>
        <v>否</v>
      </c>
      <c r="H611" s="415" t="str">
        <f t="shared" si="74"/>
        <v>项</v>
      </c>
    </row>
    <row r="612" ht="33" customHeight="1" spans="1:8">
      <c r="A612" s="425">
        <v>2081104</v>
      </c>
      <c r="B612" s="426" t="s">
        <v>639</v>
      </c>
      <c r="C612" s="197">
        <v>352</v>
      </c>
      <c r="D612" s="197">
        <v>541</v>
      </c>
      <c r="E612" s="424">
        <f t="shared" si="71"/>
        <v>189</v>
      </c>
      <c r="F612" s="287">
        <f t="shared" ref="F612:F618" si="79">(E612-D612)/D612</f>
        <v>-0.651</v>
      </c>
      <c r="G612" s="110" t="str">
        <f t="shared" si="73"/>
        <v>是</v>
      </c>
      <c r="H612" s="415" t="str">
        <f t="shared" si="74"/>
        <v>项</v>
      </c>
    </row>
    <row r="613" ht="33" customHeight="1" spans="1:8">
      <c r="A613" s="425">
        <v>2081105</v>
      </c>
      <c r="B613" s="426" t="s">
        <v>640</v>
      </c>
      <c r="C613" s="197">
        <v>762</v>
      </c>
      <c r="D613" s="197">
        <v>801</v>
      </c>
      <c r="E613" s="424">
        <f t="shared" si="71"/>
        <v>39</v>
      </c>
      <c r="F613" s="287">
        <f t="shared" si="79"/>
        <v>-0.951</v>
      </c>
      <c r="G613" s="110" t="str">
        <f t="shared" si="73"/>
        <v>是</v>
      </c>
      <c r="H613" s="415" t="str">
        <f t="shared" si="74"/>
        <v>项</v>
      </c>
    </row>
    <row r="614" ht="33" hidden="1" customHeight="1" spans="1:8">
      <c r="A614" s="425">
        <v>2081106</v>
      </c>
      <c r="B614" s="426" t="s">
        <v>641</v>
      </c>
      <c r="C614" s="197">
        <v>0</v>
      </c>
      <c r="D614" s="197"/>
      <c r="E614" s="424">
        <f t="shared" si="71"/>
        <v>0</v>
      </c>
      <c r="F614" s="287"/>
      <c r="G614" s="110" t="str">
        <f t="shared" si="73"/>
        <v>否</v>
      </c>
      <c r="H614" s="415" t="str">
        <f t="shared" si="74"/>
        <v>项</v>
      </c>
    </row>
    <row r="615" ht="33" customHeight="1" spans="1:8">
      <c r="A615" s="427">
        <v>2081107</v>
      </c>
      <c r="B615" s="428" t="s">
        <v>642</v>
      </c>
      <c r="C615" s="286">
        <v>221</v>
      </c>
      <c r="D615" s="286">
        <v>284</v>
      </c>
      <c r="E615" s="288">
        <f t="shared" si="71"/>
        <v>63</v>
      </c>
      <c r="F615" s="287">
        <f t="shared" si="79"/>
        <v>-0.778</v>
      </c>
      <c r="G615" s="110" t="str">
        <f t="shared" si="73"/>
        <v>是</v>
      </c>
      <c r="H615" s="415" t="str">
        <f t="shared" si="74"/>
        <v>项</v>
      </c>
    </row>
    <row r="616" ht="33" customHeight="1" spans="1:8">
      <c r="A616" s="425">
        <v>2081199</v>
      </c>
      <c r="B616" s="426" t="s">
        <v>643</v>
      </c>
      <c r="C616" s="197">
        <v>448</v>
      </c>
      <c r="D616" s="197">
        <v>408</v>
      </c>
      <c r="E616" s="424">
        <f t="shared" si="71"/>
        <v>-40</v>
      </c>
      <c r="F616" s="287">
        <f t="shared" si="79"/>
        <v>-1.098</v>
      </c>
      <c r="G616" s="110" t="str">
        <f t="shared" si="73"/>
        <v>是</v>
      </c>
      <c r="H616" s="415" t="str">
        <f t="shared" si="74"/>
        <v>项</v>
      </c>
    </row>
    <row r="617" ht="33" customHeight="1" spans="1:8">
      <c r="A617" s="421">
        <v>20816</v>
      </c>
      <c r="B617" s="301" t="s">
        <v>644</v>
      </c>
      <c r="C617" s="423">
        <f>SUM(C618:C622)</f>
        <v>79</v>
      </c>
      <c r="D617" s="423">
        <f>((((SUM(D618:D622))+0)+0)+0)+0</f>
        <v>63</v>
      </c>
      <c r="E617" s="424">
        <f t="shared" si="71"/>
        <v>-16</v>
      </c>
      <c r="F617" s="281">
        <f t="shared" si="79"/>
        <v>-1.254</v>
      </c>
      <c r="G617" s="110" t="str">
        <f t="shared" si="73"/>
        <v>是</v>
      </c>
      <c r="H617" s="415" t="str">
        <f t="shared" si="74"/>
        <v>款</v>
      </c>
    </row>
    <row r="618" ht="33" customHeight="1" spans="1:8">
      <c r="A618" s="425">
        <v>2081601</v>
      </c>
      <c r="B618" s="426" t="s">
        <v>225</v>
      </c>
      <c r="C618" s="197">
        <v>73</v>
      </c>
      <c r="D618" s="197">
        <v>57</v>
      </c>
      <c r="E618" s="424">
        <f t="shared" si="71"/>
        <v>-16</v>
      </c>
      <c r="F618" s="287">
        <f t="shared" si="79"/>
        <v>-1.281</v>
      </c>
      <c r="G618" s="110" t="str">
        <f t="shared" si="73"/>
        <v>是</v>
      </c>
      <c r="H618" s="415" t="str">
        <f t="shared" si="74"/>
        <v>项</v>
      </c>
    </row>
    <row r="619" ht="33" hidden="1" customHeight="1" spans="1:8">
      <c r="A619" s="427">
        <v>2081602</v>
      </c>
      <c r="B619" s="428" t="s">
        <v>226</v>
      </c>
      <c r="C619" s="286">
        <v>0</v>
      </c>
      <c r="D619" s="286"/>
      <c r="E619" s="288">
        <f t="shared" si="71"/>
        <v>0</v>
      </c>
      <c r="F619" s="287"/>
      <c r="G619" s="110" t="str">
        <f t="shared" si="73"/>
        <v>否</v>
      </c>
      <c r="H619" s="415" t="str">
        <f t="shared" si="74"/>
        <v>项</v>
      </c>
    </row>
    <row r="620" ht="33" hidden="1" customHeight="1" spans="1:8">
      <c r="A620" s="427">
        <v>2081603</v>
      </c>
      <c r="B620" s="428" t="s">
        <v>227</v>
      </c>
      <c r="C620" s="286">
        <v>0</v>
      </c>
      <c r="D620" s="286"/>
      <c r="E620" s="288">
        <f t="shared" si="71"/>
        <v>0</v>
      </c>
      <c r="F620" s="287"/>
      <c r="G620" s="110" t="str">
        <f t="shared" si="73"/>
        <v>否</v>
      </c>
      <c r="H620" s="415" t="str">
        <f t="shared" si="74"/>
        <v>项</v>
      </c>
    </row>
    <row r="621" ht="33" hidden="1" customHeight="1" spans="1:8">
      <c r="A621" s="433">
        <v>2081650</v>
      </c>
      <c r="B621" s="428" t="s">
        <v>234</v>
      </c>
      <c r="C621" s="286">
        <v>0</v>
      </c>
      <c r="D621" s="286"/>
      <c r="E621" s="288">
        <f t="shared" si="71"/>
        <v>0</v>
      </c>
      <c r="F621" s="287"/>
      <c r="G621" s="110" t="str">
        <f t="shared" si="73"/>
        <v>否</v>
      </c>
      <c r="H621" s="415" t="str">
        <f t="shared" si="74"/>
        <v>项</v>
      </c>
    </row>
    <row r="622" ht="33" customHeight="1" spans="1:8">
      <c r="A622" s="425">
        <v>2081699</v>
      </c>
      <c r="B622" s="426" t="s">
        <v>645</v>
      </c>
      <c r="C622" s="197">
        <v>6</v>
      </c>
      <c r="D622" s="197">
        <v>6</v>
      </c>
      <c r="E622" s="424">
        <f t="shared" si="71"/>
        <v>0</v>
      </c>
      <c r="F622" s="287">
        <f t="shared" ref="F622:F631" si="80">(E622-D622)/D622</f>
        <v>-1</v>
      </c>
      <c r="G622" s="110" t="str">
        <f t="shared" si="73"/>
        <v>是</v>
      </c>
      <c r="H622" s="415" t="str">
        <f t="shared" si="74"/>
        <v>项</v>
      </c>
    </row>
    <row r="623" ht="33" customHeight="1" spans="1:8">
      <c r="A623" s="434">
        <v>20819</v>
      </c>
      <c r="B623" s="283" t="s">
        <v>646</v>
      </c>
      <c r="C623" s="288">
        <f>SUM(C624:C625)</f>
        <v>1105</v>
      </c>
      <c r="D623" s="288">
        <f>((((SUM(D624:D625))+0)+0)+0)+0</f>
        <v>1928</v>
      </c>
      <c r="E623" s="288">
        <f t="shared" si="71"/>
        <v>823</v>
      </c>
      <c r="F623" s="281">
        <f t="shared" si="80"/>
        <v>-0.573</v>
      </c>
      <c r="G623" s="110" t="str">
        <f t="shared" si="73"/>
        <v>是</v>
      </c>
      <c r="H623" s="415" t="str">
        <f t="shared" si="74"/>
        <v>款</v>
      </c>
    </row>
    <row r="624" ht="33" customHeight="1" spans="1:8">
      <c r="A624" s="427">
        <v>2081901</v>
      </c>
      <c r="B624" s="428" t="s">
        <v>647</v>
      </c>
      <c r="C624" s="286">
        <v>216</v>
      </c>
      <c r="D624" s="286">
        <v>364</v>
      </c>
      <c r="E624" s="288">
        <f t="shared" si="71"/>
        <v>148</v>
      </c>
      <c r="F624" s="287">
        <f t="shared" si="80"/>
        <v>-0.593</v>
      </c>
      <c r="G624" s="110" t="str">
        <f t="shared" si="73"/>
        <v>是</v>
      </c>
      <c r="H624" s="415" t="str">
        <f t="shared" si="74"/>
        <v>项</v>
      </c>
    </row>
    <row r="625" ht="33" customHeight="1" spans="1:8">
      <c r="A625" s="427">
        <v>2081902</v>
      </c>
      <c r="B625" s="428" t="s">
        <v>648</v>
      </c>
      <c r="C625" s="286">
        <v>889</v>
      </c>
      <c r="D625" s="286">
        <v>1564</v>
      </c>
      <c r="E625" s="288">
        <f t="shared" si="71"/>
        <v>675</v>
      </c>
      <c r="F625" s="287">
        <f t="shared" si="80"/>
        <v>-0.568</v>
      </c>
      <c r="G625" s="110" t="str">
        <f t="shared" si="73"/>
        <v>是</v>
      </c>
      <c r="H625" s="415" t="str">
        <f t="shared" si="74"/>
        <v>项</v>
      </c>
    </row>
    <row r="626" ht="33" customHeight="1" spans="1:8">
      <c r="A626" s="421">
        <v>20820</v>
      </c>
      <c r="B626" s="301" t="s">
        <v>649</v>
      </c>
      <c r="C626" s="423">
        <f>SUM(C627:C628)</f>
        <v>3440</v>
      </c>
      <c r="D626" s="423">
        <f>((((SUM(D627:D628))+0)+0)+0)+0</f>
        <v>397</v>
      </c>
      <c r="E626" s="424">
        <f t="shared" si="71"/>
        <v>-3043</v>
      </c>
      <c r="F626" s="281">
        <f t="shared" si="80"/>
        <v>-8.665</v>
      </c>
      <c r="G626" s="110" t="str">
        <f t="shared" si="73"/>
        <v>是</v>
      </c>
      <c r="H626" s="415" t="str">
        <f t="shared" si="74"/>
        <v>款</v>
      </c>
    </row>
    <row r="627" ht="33" customHeight="1" spans="1:8">
      <c r="A627" s="427">
        <v>2082001</v>
      </c>
      <c r="B627" s="428" t="s">
        <v>650</v>
      </c>
      <c r="C627" s="286">
        <v>3287</v>
      </c>
      <c r="D627" s="286">
        <v>337</v>
      </c>
      <c r="E627" s="288">
        <f t="shared" ref="E627:E651" si="81">D627-C627</f>
        <v>-2950</v>
      </c>
      <c r="F627" s="287">
        <f t="shared" si="80"/>
        <v>-9.754</v>
      </c>
      <c r="G627" s="110" t="str">
        <f t="shared" si="73"/>
        <v>是</v>
      </c>
      <c r="H627" s="415" t="str">
        <f t="shared" si="74"/>
        <v>项</v>
      </c>
    </row>
    <row r="628" ht="33" customHeight="1" spans="1:8">
      <c r="A628" s="425">
        <v>2082002</v>
      </c>
      <c r="B628" s="426" t="s">
        <v>651</v>
      </c>
      <c r="C628" s="197">
        <v>153</v>
      </c>
      <c r="D628" s="197">
        <v>60</v>
      </c>
      <c r="E628" s="424">
        <f t="shared" si="81"/>
        <v>-93</v>
      </c>
      <c r="F628" s="287">
        <f t="shared" si="80"/>
        <v>-2.55</v>
      </c>
      <c r="G628" s="110" t="str">
        <f t="shared" si="73"/>
        <v>是</v>
      </c>
      <c r="H628" s="415" t="str">
        <f t="shared" si="74"/>
        <v>项</v>
      </c>
    </row>
    <row r="629" ht="33" customHeight="1" spans="1:8">
      <c r="A629" s="434">
        <v>20821</v>
      </c>
      <c r="B629" s="283" t="s">
        <v>652</v>
      </c>
      <c r="C629" s="288">
        <f>SUM(C630:C631)</f>
        <v>79</v>
      </c>
      <c r="D629" s="288">
        <f>((((SUM(D630:D631))+0)+0)+0)+0</f>
        <v>129</v>
      </c>
      <c r="E629" s="288">
        <f t="shared" si="81"/>
        <v>50</v>
      </c>
      <c r="F629" s="281">
        <f t="shared" si="80"/>
        <v>-0.612</v>
      </c>
      <c r="G629" s="110" t="str">
        <f t="shared" si="73"/>
        <v>是</v>
      </c>
      <c r="H629" s="415" t="str">
        <f t="shared" si="74"/>
        <v>款</v>
      </c>
    </row>
    <row r="630" ht="33" customHeight="1" spans="1:8">
      <c r="A630" s="427">
        <v>2082101</v>
      </c>
      <c r="B630" s="428" t="s">
        <v>653</v>
      </c>
      <c r="C630" s="286">
        <v>17</v>
      </c>
      <c r="D630" s="286">
        <v>25</v>
      </c>
      <c r="E630" s="288">
        <f t="shared" si="81"/>
        <v>8</v>
      </c>
      <c r="F630" s="287">
        <f t="shared" si="80"/>
        <v>-0.68</v>
      </c>
      <c r="G630" s="110" t="str">
        <f t="shared" si="73"/>
        <v>是</v>
      </c>
      <c r="H630" s="415" t="str">
        <f t="shared" si="74"/>
        <v>项</v>
      </c>
    </row>
    <row r="631" ht="33" customHeight="1" spans="1:8">
      <c r="A631" s="427">
        <v>2082102</v>
      </c>
      <c r="B631" s="428" t="s">
        <v>654</v>
      </c>
      <c r="C631" s="286">
        <v>62</v>
      </c>
      <c r="D631" s="286">
        <v>104</v>
      </c>
      <c r="E631" s="288">
        <f t="shared" si="81"/>
        <v>42</v>
      </c>
      <c r="F631" s="287">
        <f t="shared" si="80"/>
        <v>-0.596</v>
      </c>
      <c r="G631" s="110" t="str">
        <f t="shared" si="73"/>
        <v>是</v>
      </c>
      <c r="H631" s="415" t="str">
        <f t="shared" si="74"/>
        <v>项</v>
      </c>
    </row>
    <row r="632" ht="33" hidden="1" customHeight="1" spans="1:8">
      <c r="A632" s="434">
        <v>20824</v>
      </c>
      <c r="B632" s="283" t="s">
        <v>655</v>
      </c>
      <c r="C632" s="288">
        <f>SUM(C633:C634)</f>
        <v>0</v>
      </c>
      <c r="D632" s="288">
        <f>((((SUM(D633:D634))+0)+0)+0)+0</f>
        <v>0</v>
      </c>
      <c r="E632" s="288">
        <f t="shared" si="81"/>
        <v>0</v>
      </c>
      <c r="F632" s="287"/>
      <c r="G632" s="110" t="str">
        <f t="shared" si="73"/>
        <v>否</v>
      </c>
      <c r="H632" s="415" t="str">
        <f t="shared" si="74"/>
        <v>款</v>
      </c>
    </row>
    <row r="633" ht="33" hidden="1" customHeight="1" spans="1:8">
      <c r="A633" s="454">
        <v>2082401</v>
      </c>
      <c r="B633" s="455" t="s">
        <v>656</v>
      </c>
      <c r="C633" s="286">
        <v>0</v>
      </c>
      <c r="D633" s="286"/>
      <c r="E633" s="288">
        <f t="shared" si="81"/>
        <v>0</v>
      </c>
      <c r="F633" s="287"/>
      <c r="G633" s="110" t="str">
        <f t="shared" si="73"/>
        <v>否</v>
      </c>
      <c r="H633" s="415" t="str">
        <f t="shared" si="74"/>
        <v>项</v>
      </c>
    </row>
    <row r="634" ht="33" hidden="1" customHeight="1" spans="1:8">
      <c r="A634" s="427">
        <v>2082402</v>
      </c>
      <c r="B634" s="428" t="s">
        <v>657</v>
      </c>
      <c r="C634" s="286">
        <v>0</v>
      </c>
      <c r="D634" s="286"/>
      <c r="E634" s="288">
        <f t="shared" si="81"/>
        <v>0</v>
      </c>
      <c r="F634" s="287"/>
      <c r="G634" s="110" t="str">
        <f t="shared" si="73"/>
        <v>否</v>
      </c>
      <c r="H634" s="415" t="str">
        <f t="shared" si="74"/>
        <v>项</v>
      </c>
    </row>
    <row r="635" ht="33" customHeight="1" spans="1:8">
      <c r="A635" s="434">
        <v>20825</v>
      </c>
      <c r="B635" s="283" t="s">
        <v>658</v>
      </c>
      <c r="C635" s="288">
        <f>SUM(C636:C637)</f>
        <v>4</v>
      </c>
      <c r="D635" s="288">
        <f>((((SUM(D636:D637))+0)+0)+0)+0</f>
        <v>2</v>
      </c>
      <c r="E635" s="288">
        <f t="shared" si="81"/>
        <v>-2</v>
      </c>
      <c r="F635" s="281">
        <f t="shared" ref="F635:F638" si="82">(E635-D635)/D635</f>
        <v>-2</v>
      </c>
      <c r="G635" s="110" t="str">
        <f t="shared" si="73"/>
        <v>是</v>
      </c>
      <c r="H635" s="415" t="str">
        <f t="shared" si="74"/>
        <v>款</v>
      </c>
    </row>
    <row r="636" ht="33" customHeight="1" spans="1:8">
      <c r="A636" s="427">
        <v>2082501</v>
      </c>
      <c r="B636" s="428" t="s">
        <v>659</v>
      </c>
      <c r="C636" s="286">
        <v>4</v>
      </c>
      <c r="D636" s="286">
        <v>2</v>
      </c>
      <c r="E636" s="288">
        <f t="shared" si="81"/>
        <v>-2</v>
      </c>
      <c r="F636" s="287">
        <f t="shared" si="82"/>
        <v>-2</v>
      </c>
      <c r="G636" s="110" t="str">
        <f t="shared" si="73"/>
        <v>是</v>
      </c>
      <c r="H636" s="415" t="str">
        <f t="shared" si="74"/>
        <v>项</v>
      </c>
    </row>
    <row r="637" ht="33" hidden="1" customHeight="1" spans="1:8">
      <c r="A637" s="427">
        <v>2082502</v>
      </c>
      <c r="B637" s="428" t="s">
        <v>660</v>
      </c>
      <c r="C637" s="286">
        <v>0</v>
      </c>
      <c r="D637" s="286"/>
      <c r="E637" s="288">
        <f t="shared" si="81"/>
        <v>0</v>
      </c>
      <c r="F637" s="287"/>
      <c r="G637" s="110" t="str">
        <f t="shared" si="73"/>
        <v>否</v>
      </c>
      <c r="H637" s="415" t="str">
        <f t="shared" si="74"/>
        <v>项</v>
      </c>
    </row>
    <row r="638" ht="33" customHeight="1" spans="1:8">
      <c r="A638" s="421">
        <v>20826</v>
      </c>
      <c r="B638" s="301" t="s">
        <v>661</v>
      </c>
      <c r="C638" s="423">
        <f>SUM(C639:C641)</f>
        <v>1207</v>
      </c>
      <c r="D638" s="423">
        <f>((((SUM(D639:D641))+0)+0)+0)+0</f>
        <v>195</v>
      </c>
      <c r="E638" s="424">
        <f t="shared" si="81"/>
        <v>-1012</v>
      </c>
      <c r="F638" s="281">
        <f t="shared" si="82"/>
        <v>-6.19</v>
      </c>
      <c r="G638" s="110" t="str">
        <f t="shared" si="73"/>
        <v>是</v>
      </c>
      <c r="H638" s="415" t="str">
        <f t="shared" si="74"/>
        <v>款</v>
      </c>
    </row>
    <row r="639" ht="33" hidden="1" customHeight="1" spans="1:8">
      <c r="A639" s="425">
        <v>2082601</v>
      </c>
      <c r="B639" s="426" t="s">
        <v>662</v>
      </c>
      <c r="C639" s="197">
        <v>0</v>
      </c>
      <c r="D639" s="197"/>
      <c r="E639" s="424">
        <f t="shared" si="81"/>
        <v>0</v>
      </c>
      <c r="F639" s="287"/>
      <c r="G639" s="110" t="str">
        <f t="shared" si="73"/>
        <v>否</v>
      </c>
      <c r="H639" s="415" t="str">
        <f t="shared" si="74"/>
        <v>项</v>
      </c>
    </row>
    <row r="640" ht="33" customHeight="1" spans="1:8">
      <c r="A640" s="427">
        <v>2082602</v>
      </c>
      <c r="B640" s="428" t="s">
        <v>663</v>
      </c>
      <c r="C640" s="286">
        <v>1207</v>
      </c>
      <c r="D640" s="286">
        <v>195</v>
      </c>
      <c r="E640" s="288">
        <f t="shared" si="81"/>
        <v>-1012</v>
      </c>
      <c r="F640" s="287">
        <f>(E640-D640)/D640</f>
        <v>-6.19</v>
      </c>
      <c r="G640" s="110" t="str">
        <f t="shared" si="73"/>
        <v>是</v>
      </c>
      <c r="H640" s="415" t="str">
        <f t="shared" si="74"/>
        <v>项</v>
      </c>
    </row>
    <row r="641" ht="33" hidden="1" customHeight="1" spans="1:8">
      <c r="A641" s="427">
        <v>2082699</v>
      </c>
      <c r="B641" s="428" t="s">
        <v>664</v>
      </c>
      <c r="C641" s="286">
        <v>0</v>
      </c>
      <c r="D641" s="286"/>
      <c r="E641" s="288">
        <f t="shared" si="81"/>
        <v>0</v>
      </c>
      <c r="F641" s="287"/>
      <c r="G641" s="110" t="str">
        <f t="shared" si="73"/>
        <v>否</v>
      </c>
      <c r="H641" s="415" t="str">
        <f t="shared" si="74"/>
        <v>项</v>
      </c>
    </row>
    <row r="642" ht="33" hidden="1" customHeight="1" spans="1:8">
      <c r="A642" s="421">
        <v>20827</v>
      </c>
      <c r="B642" s="301" t="s">
        <v>665</v>
      </c>
      <c r="C642" s="424">
        <f>SUM(C643:C645)</f>
        <v>0</v>
      </c>
      <c r="D642" s="424">
        <f>((((SUM(D643:D645))+0)+0)+0)+0</f>
        <v>0</v>
      </c>
      <c r="E642" s="424">
        <f t="shared" si="81"/>
        <v>0</v>
      </c>
      <c r="F642" s="287"/>
      <c r="G642" s="110" t="str">
        <f t="shared" si="73"/>
        <v>否</v>
      </c>
      <c r="H642" s="415" t="str">
        <f t="shared" si="74"/>
        <v>款</v>
      </c>
    </row>
    <row r="643" s="410" customFormat="1" ht="33" hidden="1" customHeight="1" spans="1:9">
      <c r="A643" s="425">
        <v>2082701</v>
      </c>
      <c r="B643" s="426" t="s">
        <v>666</v>
      </c>
      <c r="C643" s="456">
        <v>0</v>
      </c>
      <c r="D643" s="456"/>
      <c r="E643" s="424">
        <f t="shared" si="81"/>
        <v>0</v>
      </c>
      <c r="F643" s="287"/>
      <c r="G643" s="110" t="str">
        <f t="shared" si="73"/>
        <v>否</v>
      </c>
      <c r="H643" s="415" t="str">
        <f t="shared" si="74"/>
        <v>项</v>
      </c>
      <c r="I643" s="415"/>
    </row>
    <row r="644" ht="33" hidden="1" customHeight="1" spans="1:8">
      <c r="A644" s="427">
        <v>2082702</v>
      </c>
      <c r="B644" s="428" t="s">
        <v>667</v>
      </c>
      <c r="C644" s="286">
        <v>0</v>
      </c>
      <c r="D644" s="286"/>
      <c r="E644" s="288">
        <f t="shared" si="81"/>
        <v>0</v>
      </c>
      <c r="F644" s="287"/>
      <c r="G644" s="110" t="str">
        <f t="shared" ref="G644:G707" si="83">IF(LEN(A644)=3,"是",IF(B644&lt;&gt;"",IF(SUM(C644:D644)&lt;&gt;0,"是","否"),"是"))</f>
        <v>否</v>
      </c>
      <c r="H644" s="415" t="str">
        <f t="shared" ref="H644:H707" si="84">IF(LEN(A644)=3,"类",IF(LEN(A644)=5,"款","项"))</f>
        <v>项</v>
      </c>
    </row>
    <row r="645" ht="33" hidden="1" customHeight="1" spans="1:8">
      <c r="A645" s="427">
        <v>2082799</v>
      </c>
      <c r="B645" s="428" t="s">
        <v>668</v>
      </c>
      <c r="C645" s="286">
        <v>0</v>
      </c>
      <c r="D645" s="286"/>
      <c r="E645" s="288">
        <f t="shared" si="81"/>
        <v>0</v>
      </c>
      <c r="F645" s="287"/>
      <c r="G645" s="110" t="str">
        <f t="shared" si="83"/>
        <v>否</v>
      </c>
      <c r="H645" s="415" t="str">
        <f t="shared" si="84"/>
        <v>项</v>
      </c>
    </row>
    <row r="646" ht="33" customHeight="1" spans="1:8">
      <c r="A646" s="421">
        <v>20828</v>
      </c>
      <c r="B646" s="301" t="s">
        <v>669</v>
      </c>
      <c r="C646" s="423">
        <f>SUM(C647:C654)</f>
        <v>227</v>
      </c>
      <c r="D646" s="423">
        <f>((((SUM(D647:D654))+0)+0)+0)+0</f>
        <v>224</v>
      </c>
      <c r="E646" s="424">
        <f t="shared" si="81"/>
        <v>-3</v>
      </c>
      <c r="F646" s="281">
        <f t="shared" ref="F646:F650" si="85">(E646-D646)/D646</f>
        <v>-1.013</v>
      </c>
      <c r="G646" s="110" t="str">
        <f t="shared" si="83"/>
        <v>是</v>
      </c>
      <c r="H646" s="415" t="str">
        <f t="shared" si="84"/>
        <v>款</v>
      </c>
    </row>
    <row r="647" ht="33" customHeight="1" spans="1:8">
      <c r="A647" s="425">
        <v>2082801</v>
      </c>
      <c r="B647" s="426" t="s">
        <v>225</v>
      </c>
      <c r="C647" s="197">
        <v>138</v>
      </c>
      <c r="D647" s="197">
        <v>113</v>
      </c>
      <c r="E647" s="424">
        <f t="shared" si="81"/>
        <v>-25</v>
      </c>
      <c r="F647" s="287">
        <f t="shared" si="85"/>
        <v>-1.221</v>
      </c>
      <c r="G647" s="110" t="str">
        <f t="shared" si="83"/>
        <v>是</v>
      </c>
      <c r="H647" s="415" t="str">
        <f t="shared" si="84"/>
        <v>项</v>
      </c>
    </row>
    <row r="648" ht="33" hidden="1" customHeight="1" spans="1:8">
      <c r="A648" s="425">
        <v>2082802</v>
      </c>
      <c r="B648" s="426" t="s">
        <v>226</v>
      </c>
      <c r="C648" s="197">
        <v>0</v>
      </c>
      <c r="D648" s="197"/>
      <c r="E648" s="424">
        <f t="shared" si="81"/>
        <v>0</v>
      </c>
      <c r="F648" s="287"/>
      <c r="G648" s="110" t="str">
        <f t="shared" si="83"/>
        <v>否</v>
      </c>
      <c r="H648" s="415" t="str">
        <f t="shared" si="84"/>
        <v>项</v>
      </c>
    </row>
    <row r="649" ht="33" hidden="1" customHeight="1" spans="1:8">
      <c r="A649" s="427">
        <v>2082803</v>
      </c>
      <c r="B649" s="428" t="s">
        <v>227</v>
      </c>
      <c r="C649" s="286">
        <v>0</v>
      </c>
      <c r="D649" s="286"/>
      <c r="E649" s="288">
        <f t="shared" si="81"/>
        <v>0</v>
      </c>
      <c r="F649" s="287"/>
      <c r="G649" s="110" t="str">
        <f t="shared" si="83"/>
        <v>否</v>
      </c>
      <c r="H649" s="415" t="str">
        <f t="shared" si="84"/>
        <v>项</v>
      </c>
    </row>
    <row r="650" ht="33" customHeight="1" spans="1:8">
      <c r="A650" s="425">
        <v>2082804</v>
      </c>
      <c r="B650" s="426" t="s">
        <v>670</v>
      </c>
      <c r="C650" s="197">
        <v>37</v>
      </c>
      <c r="D650" s="197">
        <v>54</v>
      </c>
      <c r="E650" s="424">
        <f t="shared" si="81"/>
        <v>17</v>
      </c>
      <c r="F650" s="287">
        <f t="shared" si="85"/>
        <v>-0.685</v>
      </c>
      <c r="G650" s="110" t="str">
        <f t="shared" si="83"/>
        <v>是</v>
      </c>
      <c r="H650" s="415" t="str">
        <f t="shared" si="84"/>
        <v>项</v>
      </c>
    </row>
    <row r="651" ht="33" hidden="1" customHeight="1" spans="1:8">
      <c r="A651" s="425">
        <v>2082805</v>
      </c>
      <c r="B651" s="426" t="s">
        <v>671</v>
      </c>
      <c r="C651" s="197">
        <v>0</v>
      </c>
      <c r="D651" s="197"/>
      <c r="E651" s="424">
        <f t="shared" si="81"/>
        <v>0</v>
      </c>
      <c r="F651" s="287"/>
      <c r="G651" s="110" t="str">
        <f t="shared" si="83"/>
        <v>否</v>
      </c>
      <c r="H651" s="415" t="str">
        <f t="shared" si="84"/>
        <v>项</v>
      </c>
    </row>
    <row r="652" ht="33" hidden="1" customHeight="1" spans="1:8">
      <c r="A652" s="425">
        <v>2082806</v>
      </c>
      <c r="B652" s="437" t="s">
        <v>672</v>
      </c>
      <c r="C652" s="197"/>
      <c r="D652" s="197"/>
      <c r="E652" s="424"/>
      <c r="F652" s="287"/>
      <c r="G652" s="110" t="str">
        <f t="shared" si="83"/>
        <v>否</v>
      </c>
      <c r="H652" s="415" t="str">
        <f t="shared" si="84"/>
        <v>项</v>
      </c>
    </row>
    <row r="653" ht="33" customHeight="1" spans="1:8">
      <c r="A653" s="425">
        <v>2082850</v>
      </c>
      <c r="B653" s="426" t="s">
        <v>234</v>
      </c>
      <c r="C653" s="197">
        <v>52</v>
      </c>
      <c r="D653" s="197">
        <v>57</v>
      </c>
      <c r="E653" s="424">
        <f t="shared" ref="E653:E716" si="86">D653-C653</f>
        <v>5</v>
      </c>
      <c r="F653" s="287">
        <f t="shared" ref="F653:F656" si="87">(E653-D653)/D653</f>
        <v>-0.912</v>
      </c>
      <c r="G653" s="110" t="str">
        <f t="shared" si="83"/>
        <v>是</v>
      </c>
      <c r="H653" s="415" t="str">
        <f t="shared" si="84"/>
        <v>项</v>
      </c>
    </row>
    <row r="654" ht="33" hidden="1" customHeight="1" spans="1:8">
      <c r="A654" s="425">
        <v>2082899</v>
      </c>
      <c r="B654" s="426" t="s">
        <v>673</v>
      </c>
      <c r="C654" s="197">
        <v>0</v>
      </c>
      <c r="D654" s="197"/>
      <c r="E654" s="424">
        <f t="shared" si="86"/>
        <v>0</v>
      </c>
      <c r="F654" s="287"/>
      <c r="G654" s="110" t="str">
        <f t="shared" si="83"/>
        <v>否</v>
      </c>
      <c r="H654" s="415" t="str">
        <f t="shared" si="84"/>
        <v>项</v>
      </c>
    </row>
    <row r="655" ht="33" customHeight="1" spans="1:8">
      <c r="A655" s="434">
        <v>20830</v>
      </c>
      <c r="B655" s="283" t="s">
        <v>674</v>
      </c>
      <c r="C655" s="288">
        <f>SUM(C656:C657)</f>
        <v>25</v>
      </c>
      <c r="D655" s="288">
        <f>((((SUM(D656:D657))+0)+0)+0)+0</f>
        <v>30</v>
      </c>
      <c r="E655" s="288">
        <f t="shared" si="86"/>
        <v>5</v>
      </c>
      <c r="F655" s="281">
        <f t="shared" si="87"/>
        <v>-0.833</v>
      </c>
      <c r="G655" s="110" t="str">
        <f t="shared" si="83"/>
        <v>是</v>
      </c>
      <c r="H655" s="415" t="str">
        <f t="shared" si="84"/>
        <v>款</v>
      </c>
    </row>
    <row r="656" ht="33" customHeight="1" spans="1:8">
      <c r="A656" s="427">
        <v>2083001</v>
      </c>
      <c r="B656" s="428" t="s">
        <v>675</v>
      </c>
      <c r="C656" s="286">
        <v>25</v>
      </c>
      <c r="D656" s="286">
        <v>30</v>
      </c>
      <c r="E656" s="288">
        <f t="shared" si="86"/>
        <v>5</v>
      </c>
      <c r="F656" s="287">
        <f t="shared" si="87"/>
        <v>-0.833</v>
      </c>
      <c r="G656" s="110" t="str">
        <f t="shared" si="83"/>
        <v>是</v>
      </c>
      <c r="H656" s="415" t="str">
        <f t="shared" si="84"/>
        <v>项</v>
      </c>
    </row>
    <row r="657" ht="33" hidden="1" customHeight="1" spans="1:8">
      <c r="A657" s="427">
        <v>2083099</v>
      </c>
      <c r="B657" s="428" t="s">
        <v>676</v>
      </c>
      <c r="C657" s="286">
        <v>0</v>
      </c>
      <c r="D657" s="286"/>
      <c r="E657" s="288">
        <f t="shared" si="86"/>
        <v>0</v>
      </c>
      <c r="F657" s="287"/>
      <c r="G657" s="110" t="str">
        <f t="shared" si="83"/>
        <v>否</v>
      </c>
      <c r="H657" s="415" t="str">
        <f t="shared" si="84"/>
        <v>项</v>
      </c>
    </row>
    <row r="658" ht="33" customHeight="1" spans="1:8">
      <c r="A658" s="421">
        <v>20899</v>
      </c>
      <c r="B658" s="301" t="s">
        <v>677</v>
      </c>
      <c r="C658" s="423">
        <f>C659</f>
        <v>855</v>
      </c>
      <c r="D658" s="423">
        <f>((((D659)+0)+0)+0)+0</f>
        <v>985</v>
      </c>
      <c r="E658" s="424">
        <f t="shared" si="86"/>
        <v>130</v>
      </c>
      <c r="F658" s="281">
        <f t="shared" ref="F658:F664" si="88">(E658-D658)/D658</f>
        <v>-0.868</v>
      </c>
      <c r="G658" s="110" t="str">
        <f t="shared" si="83"/>
        <v>是</v>
      </c>
      <c r="H658" s="415" t="str">
        <f t="shared" si="84"/>
        <v>款</v>
      </c>
    </row>
    <row r="659" ht="33" customHeight="1" spans="1:8">
      <c r="A659" s="447">
        <v>2089999</v>
      </c>
      <c r="B659" s="426" t="s">
        <v>677</v>
      </c>
      <c r="C659" s="197">
        <v>855</v>
      </c>
      <c r="D659" s="197">
        <v>985</v>
      </c>
      <c r="E659" s="424">
        <f t="shared" si="86"/>
        <v>130</v>
      </c>
      <c r="F659" s="287">
        <f t="shared" si="88"/>
        <v>-0.868</v>
      </c>
      <c r="G659" s="110" t="str">
        <f t="shared" si="83"/>
        <v>是</v>
      </c>
      <c r="H659" s="415" t="str">
        <f t="shared" si="84"/>
        <v>项</v>
      </c>
    </row>
    <row r="660" ht="33" hidden="1" customHeight="1" spans="1:8">
      <c r="A660" s="422" t="s">
        <v>678</v>
      </c>
      <c r="B660" s="439" t="s">
        <v>361</v>
      </c>
      <c r="C660" s="423">
        <v>0</v>
      </c>
      <c r="D660" s="423"/>
      <c r="E660" s="424">
        <f t="shared" si="86"/>
        <v>0</v>
      </c>
      <c r="F660" s="287"/>
      <c r="G660" s="110" t="str">
        <f t="shared" si="83"/>
        <v>否</v>
      </c>
      <c r="H660" s="415" t="str">
        <f t="shared" si="84"/>
        <v>项</v>
      </c>
    </row>
    <row r="661" ht="33" hidden="1" customHeight="1" spans="1:8">
      <c r="A661" s="279" t="s">
        <v>679</v>
      </c>
      <c r="B661" s="439" t="s">
        <v>680</v>
      </c>
      <c r="C661" s="288">
        <v>0</v>
      </c>
      <c r="D661" s="288"/>
      <c r="E661" s="288">
        <f t="shared" si="86"/>
        <v>0</v>
      </c>
      <c r="F661" s="287"/>
      <c r="G661" s="110" t="str">
        <f t="shared" si="83"/>
        <v>否</v>
      </c>
      <c r="H661" s="415" t="str">
        <f t="shared" si="84"/>
        <v>项</v>
      </c>
    </row>
    <row r="662" ht="33" customHeight="1" spans="1:8">
      <c r="A662" s="421">
        <v>210</v>
      </c>
      <c r="B662" s="422" t="s">
        <v>129</v>
      </c>
      <c r="C662" s="423">
        <f>SUM(C663,C668,C683,C687,C699,C702,C706,C711,C715,C719,C722,C731,C733,C739,C744,C746:C747)</f>
        <v>66715</v>
      </c>
      <c r="D662" s="423">
        <f>SUM(D663,D668,D683,D687,D699,D702,D706,D711,D715,D719,D722,D731,D733,D739,D744,D746:D747)</f>
        <v>75532</v>
      </c>
      <c r="E662" s="424">
        <f t="shared" si="86"/>
        <v>8817</v>
      </c>
      <c r="F662" s="281">
        <f t="shared" si="88"/>
        <v>-0.883</v>
      </c>
      <c r="G662" s="110" t="str">
        <f t="shared" si="83"/>
        <v>是</v>
      </c>
      <c r="H662" s="415" t="str">
        <f t="shared" si="84"/>
        <v>类</v>
      </c>
    </row>
    <row r="663" ht="33" customHeight="1" spans="1:8">
      <c r="A663" s="421">
        <v>21001</v>
      </c>
      <c r="B663" s="301" t="s">
        <v>681</v>
      </c>
      <c r="C663" s="423">
        <f>SUM(C664:C667)</f>
        <v>913</v>
      </c>
      <c r="D663" s="423">
        <f>((((SUM(D664:D667))+0)+0)+0)+0</f>
        <v>652</v>
      </c>
      <c r="E663" s="424">
        <f t="shared" si="86"/>
        <v>-261</v>
      </c>
      <c r="F663" s="281">
        <f t="shared" si="88"/>
        <v>-1.4</v>
      </c>
      <c r="G663" s="110" t="str">
        <f t="shared" si="83"/>
        <v>是</v>
      </c>
      <c r="H663" s="415" t="str">
        <f t="shared" si="84"/>
        <v>款</v>
      </c>
    </row>
    <row r="664" ht="33" customHeight="1" spans="1:8">
      <c r="A664" s="425">
        <v>2100101</v>
      </c>
      <c r="B664" s="426" t="s">
        <v>225</v>
      </c>
      <c r="C664" s="197">
        <v>879</v>
      </c>
      <c r="D664" s="197">
        <v>652</v>
      </c>
      <c r="E664" s="424">
        <f t="shared" si="86"/>
        <v>-227</v>
      </c>
      <c r="F664" s="287">
        <f t="shared" si="88"/>
        <v>-1.348</v>
      </c>
      <c r="G664" s="110" t="str">
        <f t="shared" si="83"/>
        <v>是</v>
      </c>
      <c r="H664" s="415" t="str">
        <f t="shared" si="84"/>
        <v>项</v>
      </c>
    </row>
    <row r="665" ht="33" hidden="1" customHeight="1" spans="1:8">
      <c r="A665" s="427">
        <v>2100102</v>
      </c>
      <c r="B665" s="428" t="s">
        <v>226</v>
      </c>
      <c r="C665" s="286">
        <v>0</v>
      </c>
      <c r="D665" s="286"/>
      <c r="E665" s="288">
        <f t="shared" si="86"/>
        <v>0</v>
      </c>
      <c r="F665" s="287"/>
      <c r="G665" s="110" t="str">
        <f t="shared" si="83"/>
        <v>否</v>
      </c>
      <c r="H665" s="415" t="str">
        <f t="shared" si="84"/>
        <v>项</v>
      </c>
    </row>
    <row r="666" ht="33" hidden="1" customHeight="1" spans="1:8">
      <c r="A666" s="425">
        <v>2100103</v>
      </c>
      <c r="B666" s="426" t="s">
        <v>227</v>
      </c>
      <c r="C666" s="197">
        <v>0</v>
      </c>
      <c r="D666" s="197"/>
      <c r="E666" s="424">
        <f t="shared" si="86"/>
        <v>0</v>
      </c>
      <c r="F666" s="287"/>
      <c r="G666" s="110" t="str">
        <f t="shared" si="83"/>
        <v>否</v>
      </c>
      <c r="H666" s="415" t="str">
        <f t="shared" si="84"/>
        <v>项</v>
      </c>
    </row>
    <row r="667" ht="33" customHeight="1" spans="1:8">
      <c r="A667" s="425">
        <v>2100199</v>
      </c>
      <c r="B667" s="426" t="s">
        <v>682</v>
      </c>
      <c r="C667" s="197">
        <v>34</v>
      </c>
      <c r="D667" s="197"/>
      <c r="E667" s="424">
        <f t="shared" si="86"/>
        <v>-34</v>
      </c>
      <c r="F667" s="287"/>
      <c r="G667" s="110" t="str">
        <f t="shared" si="83"/>
        <v>是</v>
      </c>
      <c r="H667" s="415" t="str">
        <f t="shared" si="84"/>
        <v>项</v>
      </c>
    </row>
    <row r="668" ht="33" customHeight="1" spans="1:8">
      <c r="A668" s="421">
        <v>21002</v>
      </c>
      <c r="B668" s="301" t="s">
        <v>683</v>
      </c>
      <c r="C668" s="423">
        <f>SUM(C669:C682)</f>
        <v>7741</v>
      </c>
      <c r="D668" s="423">
        <f>((((SUM(D669:D682))+0)+0)+0)+0</f>
        <v>4839</v>
      </c>
      <c r="E668" s="424">
        <f t="shared" si="86"/>
        <v>-2902</v>
      </c>
      <c r="F668" s="281">
        <f t="shared" ref="F668:F670" si="89">(E668-D668)/D668</f>
        <v>-1.6</v>
      </c>
      <c r="G668" s="110" t="str">
        <f t="shared" si="83"/>
        <v>是</v>
      </c>
      <c r="H668" s="415" t="str">
        <f t="shared" si="84"/>
        <v>款</v>
      </c>
    </row>
    <row r="669" ht="33" customHeight="1" spans="1:8">
      <c r="A669" s="425">
        <v>2100201</v>
      </c>
      <c r="B669" s="426" t="s">
        <v>684</v>
      </c>
      <c r="C669" s="197">
        <v>5740</v>
      </c>
      <c r="D669" s="197">
        <v>2635</v>
      </c>
      <c r="E669" s="424">
        <f t="shared" si="86"/>
        <v>-3105</v>
      </c>
      <c r="F669" s="287">
        <f t="shared" si="89"/>
        <v>-2.178</v>
      </c>
      <c r="G669" s="110" t="str">
        <f t="shared" si="83"/>
        <v>是</v>
      </c>
      <c r="H669" s="415" t="str">
        <f t="shared" si="84"/>
        <v>项</v>
      </c>
    </row>
    <row r="670" ht="33" customHeight="1" spans="1:8">
      <c r="A670" s="425">
        <v>2100202</v>
      </c>
      <c r="B670" s="426" t="s">
        <v>685</v>
      </c>
      <c r="C670" s="197">
        <v>821</v>
      </c>
      <c r="D670" s="197">
        <v>1928</v>
      </c>
      <c r="E670" s="424">
        <f t="shared" si="86"/>
        <v>1107</v>
      </c>
      <c r="F670" s="287">
        <f t="shared" si="89"/>
        <v>-0.426</v>
      </c>
      <c r="G670" s="110" t="str">
        <f t="shared" si="83"/>
        <v>是</v>
      </c>
      <c r="H670" s="415" t="str">
        <f t="shared" si="84"/>
        <v>项</v>
      </c>
    </row>
    <row r="671" ht="33" hidden="1" customHeight="1" spans="1:8">
      <c r="A671" s="425">
        <v>2100203</v>
      </c>
      <c r="B671" s="426" t="s">
        <v>686</v>
      </c>
      <c r="C671" s="197">
        <v>0</v>
      </c>
      <c r="D671" s="197"/>
      <c r="E671" s="424">
        <f t="shared" si="86"/>
        <v>0</v>
      </c>
      <c r="F671" s="287"/>
      <c r="G671" s="110" t="str">
        <f t="shared" si="83"/>
        <v>否</v>
      </c>
      <c r="H671" s="415" t="str">
        <f t="shared" si="84"/>
        <v>项</v>
      </c>
    </row>
    <row r="672" ht="33" hidden="1" customHeight="1" spans="1:8">
      <c r="A672" s="427">
        <v>2100204</v>
      </c>
      <c r="B672" s="428" t="s">
        <v>687</v>
      </c>
      <c r="C672" s="286">
        <v>0</v>
      </c>
      <c r="D672" s="286"/>
      <c r="E672" s="288">
        <f t="shared" si="86"/>
        <v>0</v>
      </c>
      <c r="F672" s="287"/>
      <c r="G672" s="110" t="str">
        <f t="shared" si="83"/>
        <v>否</v>
      </c>
      <c r="H672" s="415" t="str">
        <f t="shared" si="84"/>
        <v>项</v>
      </c>
    </row>
    <row r="673" ht="33" hidden="1" customHeight="1" spans="1:8">
      <c r="A673" s="427">
        <v>2100205</v>
      </c>
      <c r="B673" s="428" t="s">
        <v>688</v>
      </c>
      <c r="C673" s="286">
        <v>0</v>
      </c>
      <c r="D673" s="286"/>
      <c r="E673" s="288">
        <f t="shared" si="86"/>
        <v>0</v>
      </c>
      <c r="F673" s="287"/>
      <c r="G673" s="110" t="str">
        <f t="shared" si="83"/>
        <v>否</v>
      </c>
      <c r="H673" s="415" t="str">
        <f t="shared" si="84"/>
        <v>项</v>
      </c>
    </row>
    <row r="674" ht="33" hidden="1" customHeight="1" spans="1:8">
      <c r="A674" s="427">
        <v>2100206</v>
      </c>
      <c r="B674" s="428" t="s">
        <v>689</v>
      </c>
      <c r="C674" s="286">
        <v>0</v>
      </c>
      <c r="D674" s="286"/>
      <c r="E674" s="288">
        <f t="shared" si="86"/>
        <v>0</v>
      </c>
      <c r="F674" s="287"/>
      <c r="G674" s="110" t="str">
        <f t="shared" si="83"/>
        <v>否</v>
      </c>
      <c r="H674" s="415" t="str">
        <f t="shared" si="84"/>
        <v>项</v>
      </c>
    </row>
    <row r="675" ht="33" hidden="1" customHeight="1" spans="1:8">
      <c r="A675" s="427">
        <v>2100207</v>
      </c>
      <c r="B675" s="428" t="s">
        <v>690</v>
      </c>
      <c r="C675" s="286">
        <v>0</v>
      </c>
      <c r="D675" s="286"/>
      <c r="E675" s="288">
        <f t="shared" si="86"/>
        <v>0</v>
      </c>
      <c r="F675" s="287"/>
      <c r="G675" s="110" t="str">
        <f t="shared" si="83"/>
        <v>否</v>
      </c>
      <c r="H675" s="415" t="str">
        <f t="shared" si="84"/>
        <v>项</v>
      </c>
    </row>
    <row r="676" ht="33" hidden="1" customHeight="1" spans="1:8">
      <c r="A676" s="425">
        <v>2100208</v>
      </c>
      <c r="B676" s="426" t="s">
        <v>691</v>
      </c>
      <c r="C676" s="197">
        <v>0</v>
      </c>
      <c r="D676" s="197"/>
      <c r="E676" s="424">
        <f t="shared" si="86"/>
        <v>0</v>
      </c>
      <c r="F676" s="287"/>
      <c r="G676" s="110" t="str">
        <f t="shared" si="83"/>
        <v>否</v>
      </c>
      <c r="H676" s="415" t="str">
        <f t="shared" si="84"/>
        <v>项</v>
      </c>
    </row>
    <row r="677" ht="33" hidden="1" customHeight="1" spans="1:8">
      <c r="A677" s="427">
        <v>2100209</v>
      </c>
      <c r="B677" s="428" t="s">
        <v>692</v>
      </c>
      <c r="C677" s="286">
        <v>0</v>
      </c>
      <c r="D677" s="286"/>
      <c r="E677" s="288">
        <f t="shared" si="86"/>
        <v>0</v>
      </c>
      <c r="F677" s="287"/>
      <c r="G677" s="110" t="str">
        <f t="shared" si="83"/>
        <v>否</v>
      </c>
      <c r="H677" s="415" t="str">
        <f t="shared" si="84"/>
        <v>项</v>
      </c>
    </row>
    <row r="678" ht="33" hidden="1" customHeight="1" spans="1:8">
      <c r="A678" s="425">
        <v>2100210</v>
      </c>
      <c r="B678" s="426" t="s">
        <v>693</v>
      </c>
      <c r="C678" s="197">
        <v>0</v>
      </c>
      <c r="D678" s="197"/>
      <c r="E678" s="424">
        <f t="shared" si="86"/>
        <v>0</v>
      </c>
      <c r="F678" s="287"/>
      <c r="G678" s="110" t="str">
        <f t="shared" si="83"/>
        <v>否</v>
      </c>
      <c r="H678" s="415" t="str">
        <f t="shared" si="84"/>
        <v>项</v>
      </c>
    </row>
    <row r="679" ht="33" hidden="1" customHeight="1" spans="1:8">
      <c r="A679" s="427">
        <v>2100211</v>
      </c>
      <c r="B679" s="428" t="s">
        <v>694</v>
      </c>
      <c r="C679" s="286">
        <v>0</v>
      </c>
      <c r="D679" s="286"/>
      <c r="E679" s="288">
        <f t="shared" si="86"/>
        <v>0</v>
      </c>
      <c r="F679" s="287"/>
      <c r="G679" s="110" t="str">
        <f t="shared" si="83"/>
        <v>否</v>
      </c>
      <c r="H679" s="415" t="str">
        <f t="shared" si="84"/>
        <v>项</v>
      </c>
    </row>
    <row r="680" ht="33" hidden="1" customHeight="1" spans="1:8">
      <c r="A680" s="425">
        <v>2100212</v>
      </c>
      <c r="B680" s="426" t="s">
        <v>695</v>
      </c>
      <c r="C680" s="197">
        <v>0</v>
      </c>
      <c r="D680" s="197"/>
      <c r="E680" s="424">
        <f t="shared" si="86"/>
        <v>0</v>
      </c>
      <c r="F680" s="287"/>
      <c r="G680" s="110" t="str">
        <f t="shared" si="83"/>
        <v>否</v>
      </c>
      <c r="H680" s="415" t="str">
        <f t="shared" si="84"/>
        <v>项</v>
      </c>
    </row>
    <row r="681" ht="33" hidden="1" customHeight="1" spans="1:8">
      <c r="A681" s="425">
        <v>2100213</v>
      </c>
      <c r="B681" s="426" t="s">
        <v>696</v>
      </c>
      <c r="C681" s="197">
        <v>0</v>
      </c>
      <c r="D681" s="197"/>
      <c r="E681" s="424">
        <f t="shared" si="86"/>
        <v>0</v>
      </c>
      <c r="F681" s="287"/>
      <c r="G681" s="110" t="str">
        <f t="shared" si="83"/>
        <v>否</v>
      </c>
      <c r="H681" s="415" t="str">
        <f t="shared" si="84"/>
        <v>项</v>
      </c>
    </row>
    <row r="682" ht="33" customHeight="1" spans="1:8">
      <c r="A682" s="425">
        <v>2100299</v>
      </c>
      <c r="B682" s="426" t="s">
        <v>697</v>
      </c>
      <c r="C682" s="197">
        <v>1180</v>
      </c>
      <c r="D682" s="197">
        <v>276</v>
      </c>
      <c r="E682" s="424">
        <f t="shared" si="86"/>
        <v>-904</v>
      </c>
      <c r="F682" s="287">
        <f t="shared" ref="F682:F690" si="90">(E682-D682)/D682</f>
        <v>-4.275</v>
      </c>
      <c r="G682" s="110" t="str">
        <f t="shared" si="83"/>
        <v>是</v>
      </c>
      <c r="H682" s="415" t="str">
        <f t="shared" si="84"/>
        <v>项</v>
      </c>
    </row>
    <row r="683" ht="33" customHeight="1" spans="1:8">
      <c r="A683" s="434">
        <v>21003</v>
      </c>
      <c r="B683" s="283" t="s">
        <v>698</v>
      </c>
      <c r="C683" s="288">
        <f>SUM(C684:C686)</f>
        <v>3974</v>
      </c>
      <c r="D683" s="288">
        <f>((((SUM(D684:D686))+0)+0)+0)+0</f>
        <v>3263</v>
      </c>
      <c r="E683" s="288">
        <f t="shared" si="86"/>
        <v>-711</v>
      </c>
      <c r="F683" s="281">
        <f t="shared" si="90"/>
        <v>-1.218</v>
      </c>
      <c r="G683" s="110" t="str">
        <f t="shared" si="83"/>
        <v>是</v>
      </c>
      <c r="H683" s="415" t="str">
        <f t="shared" si="84"/>
        <v>款</v>
      </c>
    </row>
    <row r="684" ht="33" customHeight="1" spans="1:8">
      <c r="A684" s="427">
        <v>2100301</v>
      </c>
      <c r="B684" s="428" t="s">
        <v>699</v>
      </c>
      <c r="C684" s="286">
        <v>443</v>
      </c>
      <c r="D684" s="286">
        <v>381</v>
      </c>
      <c r="E684" s="288">
        <f t="shared" si="86"/>
        <v>-62</v>
      </c>
      <c r="F684" s="287">
        <f t="shared" si="90"/>
        <v>-1.163</v>
      </c>
      <c r="G684" s="110" t="str">
        <f t="shared" si="83"/>
        <v>是</v>
      </c>
      <c r="H684" s="415" t="str">
        <f t="shared" si="84"/>
        <v>项</v>
      </c>
    </row>
    <row r="685" ht="33" customHeight="1" spans="1:8">
      <c r="A685" s="427">
        <v>2100302</v>
      </c>
      <c r="B685" s="428" t="s">
        <v>700</v>
      </c>
      <c r="C685" s="286">
        <v>2595</v>
      </c>
      <c r="D685" s="286">
        <v>2760</v>
      </c>
      <c r="E685" s="288">
        <f t="shared" si="86"/>
        <v>165</v>
      </c>
      <c r="F685" s="287">
        <f t="shared" si="90"/>
        <v>-0.94</v>
      </c>
      <c r="G685" s="110" t="str">
        <f t="shared" si="83"/>
        <v>是</v>
      </c>
      <c r="H685" s="415" t="str">
        <f t="shared" si="84"/>
        <v>项</v>
      </c>
    </row>
    <row r="686" ht="33" customHeight="1" spans="1:8">
      <c r="A686" s="427">
        <v>2100399</v>
      </c>
      <c r="B686" s="428" t="s">
        <v>701</v>
      </c>
      <c r="C686" s="286">
        <v>936</v>
      </c>
      <c r="D686" s="286">
        <v>122</v>
      </c>
      <c r="E686" s="288">
        <f t="shared" si="86"/>
        <v>-814</v>
      </c>
      <c r="F686" s="287">
        <f t="shared" si="90"/>
        <v>-7.672</v>
      </c>
      <c r="G686" s="110" t="str">
        <f t="shared" si="83"/>
        <v>是</v>
      </c>
      <c r="H686" s="415" t="str">
        <f t="shared" si="84"/>
        <v>项</v>
      </c>
    </row>
    <row r="687" ht="33" customHeight="1" spans="1:8">
      <c r="A687" s="421">
        <v>21004</v>
      </c>
      <c r="B687" s="301" t="s">
        <v>702</v>
      </c>
      <c r="C687" s="423">
        <f>SUM(C688:C698)</f>
        <v>41656</v>
      </c>
      <c r="D687" s="423">
        <f>((((SUM(D688:D698))+0)+0)+0)+0</f>
        <v>53381</v>
      </c>
      <c r="E687" s="424">
        <f t="shared" si="86"/>
        <v>11725</v>
      </c>
      <c r="F687" s="281">
        <f t="shared" si="90"/>
        <v>-0.78</v>
      </c>
      <c r="G687" s="110" t="str">
        <f t="shared" si="83"/>
        <v>是</v>
      </c>
      <c r="H687" s="415" t="str">
        <f t="shared" si="84"/>
        <v>款</v>
      </c>
    </row>
    <row r="688" ht="33" customHeight="1" spans="1:8">
      <c r="A688" s="425">
        <v>2100401</v>
      </c>
      <c r="B688" s="426" t="s">
        <v>703</v>
      </c>
      <c r="C688" s="197">
        <v>2224</v>
      </c>
      <c r="D688" s="197">
        <v>1181</v>
      </c>
      <c r="E688" s="424">
        <f t="shared" si="86"/>
        <v>-1043</v>
      </c>
      <c r="F688" s="287">
        <f t="shared" si="90"/>
        <v>-1.883</v>
      </c>
      <c r="G688" s="110" t="str">
        <f t="shared" si="83"/>
        <v>是</v>
      </c>
      <c r="H688" s="415" t="str">
        <f t="shared" si="84"/>
        <v>项</v>
      </c>
    </row>
    <row r="689" ht="33" customHeight="1" spans="1:8">
      <c r="A689" s="425">
        <v>2100402</v>
      </c>
      <c r="B689" s="426" t="s">
        <v>704</v>
      </c>
      <c r="C689" s="197">
        <v>15</v>
      </c>
      <c r="D689" s="197">
        <v>15</v>
      </c>
      <c r="E689" s="424">
        <f t="shared" si="86"/>
        <v>0</v>
      </c>
      <c r="F689" s="287">
        <f t="shared" si="90"/>
        <v>-1</v>
      </c>
      <c r="G689" s="110" t="str">
        <f t="shared" si="83"/>
        <v>是</v>
      </c>
      <c r="H689" s="415" t="str">
        <f t="shared" si="84"/>
        <v>项</v>
      </c>
    </row>
    <row r="690" ht="33" customHeight="1" spans="1:8">
      <c r="A690" s="425">
        <v>2100403</v>
      </c>
      <c r="B690" s="426" t="s">
        <v>705</v>
      </c>
      <c r="C690" s="197">
        <v>822</v>
      </c>
      <c r="D690" s="197">
        <v>819</v>
      </c>
      <c r="E690" s="424">
        <f t="shared" si="86"/>
        <v>-3</v>
      </c>
      <c r="F690" s="287">
        <f t="shared" si="90"/>
        <v>-1.004</v>
      </c>
      <c r="G690" s="110" t="str">
        <f t="shared" si="83"/>
        <v>是</v>
      </c>
      <c r="H690" s="415" t="str">
        <f t="shared" si="84"/>
        <v>项</v>
      </c>
    </row>
    <row r="691" ht="33" hidden="1" customHeight="1" spans="1:8">
      <c r="A691" s="427">
        <v>2100404</v>
      </c>
      <c r="B691" s="428" t="s">
        <v>706</v>
      </c>
      <c r="C691" s="286">
        <v>0</v>
      </c>
      <c r="D691" s="286"/>
      <c r="E691" s="288">
        <f t="shared" si="86"/>
        <v>0</v>
      </c>
      <c r="F691" s="287"/>
      <c r="G691" s="110" t="str">
        <f t="shared" si="83"/>
        <v>否</v>
      </c>
      <c r="H691" s="415" t="str">
        <f t="shared" si="84"/>
        <v>项</v>
      </c>
    </row>
    <row r="692" ht="33" hidden="1" customHeight="1" spans="1:8">
      <c r="A692" s="425">
        <v>2100405</v>
      </c>
      <c r="B692" s="426" t="s">
        <v>707</v>
      </c>
      <c r="C692" s="197">
        <v>0</v>
      </c>
      <c r="D692" s="197"/>
      <c r="E692" s="424">
        <f t="shared" si="86"/>
        <v>0</v>
      </c>
      <c r="F692" s="287"/>
      <c r="G692" s="110" t="str">
        <f t="shared" si="83"/>
        <v>否</v>
      </c>
      <c r="H692" s="415" t="str">
        <f t="shared" si="84"/>
        <v>项</v>
      </c>
    </row>
    <row r="693" ht="33" hidden="1" customHeight="1" spans="1:8">
      <c r="A693" s="427">
        <v>2100406</v>
      </c>
      <c r="B693" s="428" t="s">
        <v>708</v>
      </c>
      <c r="C693" s="286">
        <v>0</v>
      </c>
      <c r="D693" s="286"/>
      <c r="E693" s="288">
        <f t="shared" si="86"/>
        <v>0</v>
      </c>
      <c r="F693" s="287"/>
      <c r="G693" s="110" t="str">
        <f t="shared" si="83"/>
        <v>否</v>
      </c>
      <c r="H693" s="415" t="str">
        <f t="shared" si="84"/>
        <v>项</v>
      </c>
    </row>
    <row r="694" ht="33" hidden="1" customHeight="1" spans="1:8">
      <c r="A694" s="427">
        <v>2100407</v>
      </c>
      <c r="B694" s="428" t="s">
        <v>709</v>
      </c>
      <c r="C694" s="286">
        <v>0</v>
      </c>
      <c r="D694" s="286"/>
      <c r="E694" s="288">
        <f t="shared" si="86"/>
        <v>0</v>
      </c>
      <c r="F694" s="287"/>
      <c r="G694" s="110" t="str">
        <f t="shared" si="83"/>
        <v>否</v>
      </c>
      <c r="H694" s="415" t="str">
        <f t="shared" si="84"/>
        <v>项</v>
      </c>
    </row>
    <row r="695" ht="33" customHeight="1" spans="1:8">
      <c r="A695" s="425">
        <v>2100408</v>
      </c>
      <c r="B695" s="426" t="s">
        <v>710</v>
      </c>
      <c r="C695" s="197">
        <v>1840</v>
      </c>
      <c r="D695" s="197">
        <v>3431</v>
      </c>
      <c r="E695" s="424">
        <f t="shared" si="86"/>
        <v>1591</v>
      </c>
      <c r="F695" s="287">
        <f t="shared" ref="F695:F698" si="91">(E695-D695)/D695</f>
        <v>-0.536</v>
      </c>
      <c r="G695" s="110" t="str">
        <f t="shared" si="83"/>
        <v>是</v>
      </c>
      <c r="H695" s="415" t="str">
        <f t="shared" si="84"/>
        <v>项</v>
      </c>
    </row>
    <row r="696" ht="33" customHeight="1" spans="1:8">
      <c r="A696" s="425">
        <v>2100409</v>
      </c>
      <c r="B696" s="426" t="s">
        <v>711</v>
      </c>
      <c r="C696" s="197">
        <v>180</v>
      </c>
      <c r="D696" s="197">
        <v>4196</v>
      </c>
      <c r="E696" s="424">
        <f t="shared" si="86"/>
        <v>4016</v>
      </c>
      <c r="F696" s="287">
        <f t="shared" si="91"/>
        <v>-0.043</v>
      </c>
      <c r="G696" s="110" t="str">
        <f t="shared" si="83"/>
        <v>是</v>
      </c>
      <c r="H696" s="415" t="str">
        <f t="shared" si="84"/>
        <v>项</v>
      </c>
    </row>
    <row r="697" ht="33" customHeight="1" spans="1:8">
      <c r="A697" s="454">
        <v>2100410</v>
      </c>
      <c r="B697" s="455" t="s">
        <v>712</v>
      </c>
      <c r="C697" s="286">
        <v>33209</v>
      </c>
      <c r="D697" s="286">
        <v>43691</v>
      </c>
      <c r="E697" s="288">
        <f t="shared" si="86"/>
        <v>10482</v>
      </c>
      <c r="F697" s="287">
        <f t="shared" si="91"/>
        <v>-0.76</v>
      </c>
      <c r="G697" s="110" t="str">
        <f t="shared" si="83"/>
        <v>是</v>
      </c>
      <c r="H697" s="415" t="str">
        <f t="shared" si="84"/>
        <v>项</v>
      </c>
    </row>
    <row r="698" ht="33" customHeight="1" spans="1:8">
      <c r="A698" s="425">
        <v>2100499</v>
      </c>
      <c r="B698" s="426" t="s">
        <v>713</v>
      </c>
      <c r="C698" s="197">
        <v>3366</v>
      </c>
      <c r="D698" s="197">
        <v>48</v>
      </c>
      <c r="E698" s="424">
        <f t="shared" si="86"/>
        <v>-3318</v>
      </c>
      <c r="F698" s="287">
        <f t="shared" si="91"/>
        <v>-70.125</v>
      </c>
      <c r="G698" s="110" t="str">
        <f t="shared" si="83"/>
        <v>是</v>
      </c>
      <c r="H698" s="415" t="str">
        <f t="shared" si="84"/>
        <v>项</v>
      </c>
    </row>
    <row r="699" ht="33" customHeight="1" spans="1:8">
      <c r="A699" s="457">
        <v>21006</v>
      </c>
      <c r="B699" s="291" t="s">
        <v>714</v>
      </c>
      <c r="C699" s="423">
        <f>SUM(C700:C701)</f>
        <v>25</v>
      </c>
      <c r="D699" s="423">
        <f>((((SUM(D700:D701))+0)+0)+0)+0</f>
        <v>0</v>
      </c>
      <c r="E699" s="424">
        <f t="shared" si="86"/>
        <v>-25</v>
      </c>
      <c r="F699" s="287"/>
      <c r="G699" s="110" t="str">
        <f t="shared" si="83"/>
        <v>是</v>
      </c>
      <c r="H699" s="415" t="str">
        <f t="shared" si="84"/>
        <v>款</v>
      </c>
    </row>
    <row r="700" ht="33" customHeight="1" spans="1:8">
      <c r="A700" s="429">
        <v>2100601</v>
      </c>
      <c r="B700" s="430" t="s">
        <v>715</v>
      </c>
      <c r="C700" s="197">
        <v>21</v>
      </c>
      <c r="D700" s="197"/>
      <c r="E700" s="424">
        <f t="shared" si="86"/>
        <v>-21</v>
      </c>
      <c r="F700" s="287"/>
      <c r="G700" s="110" t="str">
        <f t="shared" si="83"/>
        <v>是</v>
      </c>
      <c r="H700" s="415" t="str">
        <f t="shared" si="84"/>
        <v>项</v>
      </c>
    </row>
    <row r="701" ht="33" customHeight="1" spans="1:8">
      <c r="A701" s="429">
        <v>2100699</v>
      </c>
      <c r="B701" s="430" t="s">
        <v>716</v>
      </c>
      <c r="C701" s="286">
        <v>4</v>
      </c>
      <c r="D701" s="286"/>
      <c r="E701" s="288">
        <f t="shared" si="86"/>
        <v>-4</v>
      </c>
      <c r="F701" s="287"/>
      <c r="G701" s="110" t="str">
        <f t="shared" si="83"/>
        <v>是</v>
      </c>
      <c r="H701" s="415" t="str">
        <f t="shared" si="84"/>
        <v>项</v>
      </c>
    </row>
    <row r="702" ht="33" customHeight="1" spans="1:8">
      <c r="A702" s="421">
        <v>21007</v>
      </c>
      <c r="B702" s="301" t="s">
        <v>717</v>
      </c>
      <c r="C702" s="423">
        <f>SUM(C703:C705)</f>
        <v>559</v>
      </c>
      <c r="D702" s="423">
        <f>((((SUM(D703:D705))+0)+0)+0)+0</f>
        <v>899</v>
      </c>
      <c r="E702" s="424">
        <f t="shared" si="86"/>
        <v>340</v>
      </c>
      <c r="F702" s="281">
        <f t="shared" ref="F702:F711" si="92">(E702-D702)/D702</f>
        <v>-0.622</v>
      </c>
      <c r="G702" s="110" t="str">
        <f t="shared" si="83"/>
        <v>是</v>
      </c>
      <c r="H702" s="415" t="str">
        <f t="shared" si="84"/>
        <v>款</v>
      </c>
    </row>
    <row r="703" ht="33" hidden="1" customHeight="1" spans="1:8">
      <c r="A703" s="425">
        <v>2100716</v>
      </c>
      <c r="B703" s="426" t="s">
        <v>718</v>
      </c>
      <c r="C703" s="197">
        <v>0</v>
      </c>
      <c r="D703" s="197"/>
      <c r="E703" s="424">
        <f t="shared" si="86"/>
        <v>0</v>
      </c>
      <c r="F703" s="287"/>
      <c r="G703" s="110" t="str">
        <f t="shared" si="83"/>
        <v>否</v>
      </c>
      <c r="H703" s="415" t="str">
        <f t="shared" si="84"/>
        <v>项</v>
      </c>
    </row>
    <row r="704" ht="33" customHeight="1" spans="1:8">
      <c r="A704" s="427">
        <v>2100717</v>
      </c>
      <c r="B704" s="428" t="s">
        <v>719</v>
      </c>
      <c r="C704" s="286">
        <v>251</v>
      </c>
      <c r="D704" s="286">
        <v>201</v>
      </c>
      <c r="E704" s="288">
        <f t="shared" si="86"/>
        <v>-50</v>
      </c>
      <c r="F704" s="287">
        <f t="shared" si="92"/>
        <v>-1.249</v>
      </c>
      <c r="G704" s="110" t="str">
        <f t="shared" si="83"/>
        <v>是</v>
      </c>
      <c r="H704" s="415" t="str">
        <f t="shared" si="84"/>
        <v>项</v>
      </c>
    </row>
    <row r="705" ht="33" customHeight="1" spans="1:8">
      <c r="A705" s="425">
        <v>2100799</v>
      </c>
      <c r="B705" s="426" t="s">
        <v>720</v>
      </c>
      <c r="C705" s="197">
        <v>308</v>
      </c>
      <c r="D705" s="197">
        <v>698</v>
      </c>
      <c r="E705" s="424">
        <f t="shared" si="86"/>
        <v>390</v>
      </c>
      <c r="F705" s="287">
        <f t="shared" si="92"/>
        <v>-0.441</v>
      </c>
      <c r="G705" s="110" t="str">
        <f t="shared" si="83"/>
        <v>是</v>
      </c>
      <c r="H705" s="415" t="str">
        <f t="shared" si="84"/>
        <v>项</v>
      </c>
    </row>
    <row r="706" ht="33" customHeight="1" spans="1:8">
      <c r="A706" s="421">
        <v>21011</v>
      </c>
      <c r="B706" s="301" t="s">
        <v>721</v>
      </c>
      <c r="C706" s="423">
        <f>SUM(C707:C710)</f>
        <v>10819</v>
      </c>
      <c r="D706" s="423">
        <f>((((SUM(D707:D710))+0)+0)+0)+0</f>
        <v>9584</v>
      </c>
      <c r="E706" s="424">
        <f t="shared" si="86"/>
        <v>-1235</v>
      </c>
      <c r="F706" s="281">
        <f t="shared" si="92"/>
        <v>-1.129</v>
      </c>
      <c r="G706" s="110" t="str">
        <f t="shared" si="83"/>
        <v>是</v>
      </c>
      <c r="H706" s="415" t="str">
        <f t="shared" si="84"/>
        <v>款</v>
      </c>
    </row>
    <row r="707" ht="33" customHeight="1" spans="1:8">
      <c r="A707" s="425">
        <v>2101101</v>
      </c>
      <c r="B707" s="426" t="s">
        <v>722</v>
      </c>
      <c r="C707" s="197">
        <v>2935</v>
      </c>
      <c r="D707" s="197">
        <v>3137</v>
      </c>
      <c r="E707" s="424">
        <f t="shared" si="86"/>
        <v>202</v>
      </c>
      <c r="F707" s="287">
        <f t="shared" si="92"/>
        <v>-0.936</v>
      </c>
      <c r="G707" s="110" t="str">
        <f t="shared" si="83"/>
        <v>是</v>
      </c>
      <c r="H707" s="415" t="str">
        <f t="shared" si="84"/>
        <v>项</v>
      </c>
    </row>
    <row r="708" ht="33" customHeight="1" spans="1:8">
      <c r="A708" s="425">
        <v>2101102</v>
      </c>
      <c r="B708" s="426" t="s">
        <v>723</v>
      </c>
      <c r="C708" s="197">
        <v>3952</v>
      </c>
      <c r="D708" s="197">
        <v>2644</v>
      </c>
      <c r="E708" s="424">
        <f t="shared" si="86"/>
        <v>-1308</v>
      </c>
      <c r="F708" s="287">
        <f t="shared" si="92"/>
        <v>-1.495</v>
      </c>
      <c r="G708" s="110" t="str">
        <f t="shared" ref="G708:G771" si="93">IF(LEN(A708)=3,"是",IF(B708&lt;&gt;"",IF(SUM(C708:D708)&lt;&gt;0,"是","否"),"是"))</f>
        <v>是</v>
      </c>
      <c r="H708" s="415" t="str">
        <f t="shared" ref="H708:H771" si="94">IF(LEN(A708)=3,"类",IF(LEN(A708)=5,"款","项"))</f>
        <v>项</v>
      </c>
    </row>
    <row r="709" ht="33" customHeight="1" spans="1:8">
      <c r="A709" s="425">
        <v>2101103</v>
      </c>
      <c r="B709" s="426" t="s">
        <v>724</v>
      </c>
      <c r="C709" s="197">
        <v>3079</v>
      </c>
      <c r="D709" s="197">
        <v>3256</v>
      </c>
      <c r="E709" s="424">
        <f t="shared" si="86"/>
        <v>177</v>
      </c>
      <c r="F709" s="287">
        <f t="shared" si="92"/>
        <v>-0.946</v>
      </c>
      <c r="G709" s="110" t="str">
        <f t="shared" si="93"/>
        <v>是</v>
      </c>
      <c r="H709" s="415" t="str">
        <f t="shared" si="94"/>
        <v>项</v>
      </c>
    </row>
    <row r="710" ht="33" customHeight="1" spans="1:8">
      <c r="A710" s="425">
        <v>2101199</v>
      </c>
      <c r="B710" s="426" t="s">
        <v>725</v>
      </c>
      <c r="C710" s="197">
        <v>853</v>
      </c>
      <c r="D710" s="197">
        <v>547</v>
      </c>
      <c r="E710" s="424">
        <f t="shared" si="86"/>
        <v>-306</v>
      </c>
      <c r="F710" s="287">
        <f t="shared" si="92"/>
        <v>-1.559</v>
      </c>
      <c r="G710" s="110" t="str">
        <f t="shared" si="93"/>
        <v>是</v>
      </c>
      <c r="H710" s="415" t="str">
        <f t="shared" si="94"/>
        <v>项</v>
      </c>
    </row>
    <row r="711" ht="33" customHeight="1" spans="1:8">
      <c r="A711" s="421">
        <v>21012</v>
      </c>
      <c r="B711" s="301" t="s">
        <v>726</v>
      </c>
      <c r="C711" s="423">
        <f>SUM(C712:C714)</f>
        <v>279</v>
      </c>
      <c r="D711" s="423">
        <f>((((SUM(D712:D714))+0)+0)+0)+0</f>
        <v>263</v>
      </c>
      <c r="E711" s="424">
        <f t="shared" si="86"/>
        <v>-16</v>
      </c>
      <c r="F711" s="281">
        <f t="shared" si="92"/>
        <v>-1.061</v>
      </c>
      <c r="G711" s="110" t="str">
        <f t="shared" si="93"/>
        <v>是</v>
      </c>
      <c r="H711" s="415" t="str">
        <f t="shared" si="94"/>
        <v>款</v>
      </c>
    </row>
    <row r="712" ht="33" hidden="1" customHeight="1" spans="1:8">
      <c r="A712" s="427">
        <v>2101201</v>
      </c>
      <c r="B712" s="428" t="s">
        <v>727</v>
      </c>
      <c r="C712" s="286">
        <v>0</v>
      </c>
      <c r="D712" s="286"/>
      <c r="E712" s="288">
        <f t="shared" si="86"/>
        <v>0</v>
      </c>
      <c r="F712" s="287"/>
      <c r="G712" s="110" t="str">
        <f t="shared" si="93"/>
        <v>否</v>
      </c>
      <c r="H712" s="415" t="str">
        <f t="shared" si="94"/>
        <v>项</v>
      </c>
    </row>
    <row r="713" ht="33" customHeight="1" spans="1:8">
      <c r="A713" s="425">
        <v>2101202</v>
      </c>
      <c r="B713" s="426" t="s">
        <v>728</v>
      </c>
      <c r="C713" s="197">
        <v>269</v>
      </c>
      <c r="D713" s="197">
        <v>260</v>
      </c>
      <c r="E713" s="424">
        <f t="shared" si="86"/>
        <v>-9</v>
      </c>
      <c r="F713" s="287">
        <f t="shared" ref="F713:F716" si="95">(E713-D713)/D713</f>
        <v>-1.035</v>
      </c>
      <c r="G713" s="110" t="str">
        <f t="shared" si="93"/>
        <v>是</v>
      </c>
      <c r="H713" s="415" t="str">
        <f t="shared" si="94"/>
        <v>项</v>
      </c>
    </row>
    <row r="714" ht="33" customHeight="1" spans="1:8">
      <c r="A714" s="427">
        <v>2101299</v>
      </c>
      <c r="B714" s="428" t="s">
        <v>729</v>
      </c>
      <c r="C714" s="286">
        <v>10</v>
      </c>
      <c r="D714" s="286">
        <v>3</v>
      </c>
      <c r="E714" s="288">
        <f t="shared" si="86"/>
        <v>-7</v>
      </c>
      <c r="F714" s="287">
        <f t="shared" si="95"/>
        <v>-3.333</v>
      </c>
      <c r="G714" s="110" t="str">
        <f t="shared" si="93"/>
        <v>是</v>
      </c>
      <c r="H714" s="415" t="str">
        <f t="shared" si="94"/>
        <v>项</v>
      </c>
    </row>
    <row r="715" ht="33" customHeight="1" spans="1:8">
      <c r="A715" s="434">
        <v>21013</v>
      </c>
      <c r="B715" s="283" t="s">
        <v>730</v>
      </c>
      <c r="C715" s="288">
        <f>SUM(C716:C718)</f>
        <v>202</v>
      </c>
      <c r="D715" s="288">
        <f>((((SUM(D716:D718))+0)+0)+0)+0</f>
        <v>210</v>
      </c>
      <c r="E715" s="288">
        <f t="shared" si="86"/>
        <v>8</v>
      </c>
      <c r="F715" s="281">
        <f t="shared" si="95"/>
        <v>-0.962</v>
      </c>
      <c r="G715" s="110" t="str">
        <f t="shared" si="93"/>
        <v>是</v>
      </c>
      <c r="H715" s="415" t="str">
        <f t="shared" si="94"/>
        <v>款</v>
      </c>
    </row>
    <row r="716" ht="33" customHeight="1" spans="1:8">
      <c r="A716" s="427">
        <v>2101301</v>
      </c>
      <c r="B716" s="428" t="s">
        <v>731</v>
      </c>
      <c r="C716" s="286">
        <v>202</v>
      </c>
      <c r="D716" s="286">
        <v>210</v>
      </c>
      <c r="E716" s="288">
        <f t="shared" si="86"/>
        <v>8</v>
      </c>
      <c r="F716" s="287">
        <f t="shared" si="95"/>
        <v>-0.962</v>
      </c>
      <c r="G716" s="110" t="str">
        <f t="shared" si="93"/>
        <v>是</v>
      </c>
      <c r="H716" s="415" t="str">
        <f t="shared" si="94"/>
        <v>项</v>
      </c>
    </row>
    <row r="717" ht="33" hidden="1" customHeight="1" spans="1:8">
      <c r="A717" s="427">
        <v>2101302</v>
      </c>
      <c r="B717" s="428" t="s">
        <v>732</v>
      </c>
      <c r="C717" s="286">
        <v>0</v>
      </c>
      <c r="D717" s="286"/>
      <c r="E717" s="288">
        <f t="shared" ref="E717:E732" si="96">D717-C717</f>
        <v>0</v>
      </c>
      <c r="F717" s="287"/>
      <c r="G717" s="110" t="str">
        <f t="shared" si="93"/>
        <v>否</v>
      </c>
      <c r="H717" s="415" t="str">
        <f t="shared" si="94"/>
        <v>项</v>
      </c>
    </row>
    <row r="718" ht="33" hidden="1" customHeight="1" spans="1:8">
      <c r="A718" s="427">
        <v>2101399</v>
      </c>
      <c r="B718" s="428" t="s">
        <v>733</v>
      </c>
      <c r="C718" s="286">
        <v>0</v>
      </c>
      <c r="D718" s="286"/>
      <c r="E718" s="288">
        <f t="shared" si="96"/>
        <v>0</v>
      </c>
      <c r="F718" s="287"/>
      <c r="G718" s="110" t="str">
        <f t="shared" si="93"/>
        <v>否</v>
      </c>
      <c r="H718" s="415" t="str">
        <f t="shared" si="94"/>
        <v>项</v>
      </c>
    </row>
    <row r="719" ht="33" customHeight="1" spans="1:8">
      <c r="A719" s="421">
        <v>21014</v>
      </c>
      <c r="B719" s="301" t="s">
        <v>734</v>
      </c>
      <c r="C719" s="423">
        <f>SUM(C720:C721)</f>
        <v>17</v>
      </c>
      <c r="D719" s="423">
        <f>((((SUM(D720:D721))+0)+0)+0)+0</f>
        <v>8</v>
      </c>
      <c r="E719" s="424">
        <f t="shared" si="96"/>
        <v>-9</v>
      </c>
      <c r="F719" s="281">
        <f t="shared" ref="F719:F723" si="97">(E719-D719)/D719</f>
        <v>-2.125</v>
      </c>
      <c r="G719" s="110" t="str">
        <f t="shared" si="93"/>
        <v>是</v>
      </c>
      <c r="H719" s="415" t="str">
        <f t="shared" si="94"/>
        <v>款</v>
      </c>
    </row>
    <row r="720" ht="33" customHeight="1" spans="1:8">
      <c r="A720" s="425">
        <v>2101401</v>
      </c>
      <c r="B720" s="426" t="s">
        <v>735</v>
      </c>
      <c r="C720" s="197">
        <v>17</v>
      </c>
      <c r="D720" s="197">
        <v>8</v>
      </c>
      <c r="E720" s="424">
        <f t="shared" si="96"/>
        <v>-9</v>
      </c>
      <c r="F720" s="287">
        <f t="shared" si="97"/>
        <v>-2.125</v>
      </c>
      <c r="G720" s="110" t="str">
        <f t="shared" si="93"/>
        <v>是</v>
      </c>
      <c r="H720" s="415" t="str">
        <f t="shared" si="94"/>
        <v>项</v>
      </c>
    </row>
    <row r="721" s="410" customFormat="1" ht="33" hidden="1" customHeight="1" spans="1:9">
      <c r="A721" s="425">
        <v>2101499</v>
      </c>
      <c r="B721" s="426" t="s">
        <v>736</v>
      </c>
      <c r="C721" s="456">
        <v>0</v>
      </c>
      <c r="D721" s="456"/>
      <c r="E721" s="424">
        <f t="shared" si="96"/>
        <v>0</v>
      </c>
      <c r="F721" s="287"/>
      <c r="G721" s="110" t="str">
        <f t="shared" si="93"/>
        <v>否</v>
      </c>
      <c r="H721" s="415" t="str">
        <f t="shared" si="94"/>
        <v>项</v>
      </c>
      <c r="I721" s="415"/>
    </row>
    <row r="722" ht="33" customHeight="1" spans="1:8">
      <c r="A722" s="421">
        <v>21015</v>
      </c>
      <c r="B722" s="301" t="s">
        <v>737</v>
      </c>
      <c r="C722" s="423">
        <f>SUM(C723:C730)</f>
        <v>304</v>
      </c>
      <c r="D722" s="423">
        <f>((((SUM(D723:D730))+0)+0)+0)+0</f>
        <v>285</v>
      </c>
      <c r="E722" s="424">
        <f t="shared" si="96"/>
        <v>-19</v>
      </c>
      <c r="F722" s="281">
        <f t="shared" si="97"/>
        <v>-1.067</v>
      </c>
      <c r="G722" s="110" t="str">
        <f t="shared" si="93"/>
        <v>是</v>
      </c>
      <c r="H722" s="415" t="str">
        <f t="shared" si="94"/>
        <v>款</v>
      </c>
    </row>
    <row r="723" ht="33" customHeight="1" spans="1:8">
      <c r="A723" s="425">
        <v>2101501</v>
      </c>
      <c r="B723" s="426" t="s">
        <v>225</v>
      </c>
      <c r="C723" s="197">
        <v>304</v>
      </c>
      <c r="D723" s="197">
        <v>220</v>
      </c>
      <c r="E723" s="424">
        <f t="shared" si="96"/>
        <v>-84</v>
      </c>
      <c r="F723" s="287">
        <f t="shared" si="97"/>
        <v>-1.382</v>
      </c>
      <c r="G723" s="110" t="str">
        <f t="shared" si="93"/>
        <v>是</v>
      </c>
      <c r="H723" s="415" t="str">
        <f t="shared" si="94"/>
        <v>项</v>
      </c>
    </row>
    <row r="724" ht="33" hidden="1" customHeight="1" spans="1:8">
      <c r="A724" s="427">
        <v>2101502</v>
      </c>
      <c r="B724" s="428" t="s">
        <v>226</v>
      </c>
      <c r="C724" s="286">
        <v>0</v>
      </c>
      <c r="D724" s="286"/>
      <c r="E724" s="288">
        <f t="shared" si="96"/>
        <v>0</v>
      </c>
      <c r="F724" s="287"/>
      <c r="G724" s="110" t="str">
        <f t="shared" si="93"/>
        <v>否</v>
      </c>
      <c r="H724" s="415" t="str">
        <f t="shared" si="94"/>
        <v>项</v>
      </c>
    </row>
    <row r="725" ht="33" hidden="1" customHeight="1" spans="1:8">
      <c r="A725" s="427">
        <v>2101503</v>
      </c>
      <c r="B725" s="428" t="s">
        <v>227</v>
      </c>
      <c r="C725" s="286">
        <v>0</v>
      </c>
      <c r="D725" s="286"/>
      <c r="E725" s="288">
        <f t="shared" si="96"/>
        <v>0</v>
      </c>
      <c r="F725" s="287"/>
      <c r="G725" s="110" t="str">
        <f t="shared" si="93"/>
        <v>否</v>
      </c>
      <c r="H725" s="415" t="str">
        <f t="shared" si="94"/>
        <v>项</v>
      </c>
    </row>
    <row r="726" ht="33" hidden="1" customHeight="1" spans="1:8">
      <c r="A726" s="425">
        <v>2101504</v>
      </c>
      <c r="B726" s="426" t="s">
        <v>266</v>
      </c>
      <c r="C726" s="197">
        <v>0</v>
      </c>
      <c r="D726" s="197"/>
      <c r="E726" s="424">
        <f t="shared" si="96"/>
        <v>0</v>
      </c>
      <c r="F726" s="287"/>
      <c r="G726" s="110" t="str">
        <f t="shared" si="93"/>
        <v>否</v>
      </c>
      <c r="H726" s="415" t="str">
        <f t="shared" si="94"/>
        <v>项</v>
      </c>
    </row>
    <row r="727" ht="33" hidden="1" customHeight="1" spans="1:8">
      <c r="A727" s="425">
        <v>2101505</v>
      </c>
      <c r="B727" s="426" t="s">
        <v>738</v>
      </c>
      <c r="C727" s="197">
        <v>0</v>
      </c>
      <c r="D727" s="197"/>
      <c r="E727" s="424">
        <f t="shared" si="96"/>
        <v>0</v>
      </c>
      <c r="F727" s="287"/>
      <c r="G727" s="110" t="str">
        <f t="shared" si="93"/>
        <v>否</v>
      </c>
      <c r="H727" s="415" t="str">
        <f t="shared" si="94"/>
        <v>项</v>
      </c>
    </row>
    <row r="728" ht="33" customHeight="1" spans="1:8">
      <c r="A728" s="425">
        <v>2101506</v>
      </c>
      <c r="B728" s="426" t="s">
        <v>739</v>
      </c>
      <c r="C728" s="197">
        <v>0</v>
      </c>
      <c r="D728" s="197">
        <v>65</v>
      </c>
      <c r="E728" s="424">
        <f t="shared" si="96"/>
        <v>65</v>
      </c>
      <c r="F728" s="287">
        <f t="shared" ref="F728:F733" si="98">(E728-D728)/D728</f>
        <v>0</v>
      </c>
      <c r="G728" s="110" t="str">
        <f t="shared" si="93"/>
        <v>是</v>
      </c>
      <c r="H728" s="415" t="str">
        <f t="shared" si="94"/>
        <v>项</v>
      </c>
    </row>
    <row r="729" ht="33" hidden="1" customHeight="1" spans="1:8">
      <c r="A729" s="425">
        <v>2101550</v>
      </c>
      <c r="B729" s="426" t="s">
        <v>234</v>
      </c>
      <c r="C729" s="197">
        <v>0</v>
      </c>
      <c r="D729" s="197"/>
      <c r="E729" s="424">
        <f t="shared" si="96"/>
        <v>0</v>
      </c>
      <c r="F729" s="287"/>
      <c r="G729" s="110" t="str">
        <f t="shared" si="93"/>
        <v>否</v>
      </c>
      <c r="H729" s="415" t="str">
        <f t="shared" si="94"/>
        <v>项</v>
      </c>
    </row>
    <row r="730" ht="33" hidden="1" customHeight="1" spans="1:8">
      <c r="A730" s="427">
        <v>2101599</v>
      </c>
      <c r="B730" s="428" t="s">
        <v>740</v>
      </c>
      <c r="C730" s="286">
        <v>0</v>
      </c>
      <c r="D730" s="286"/>
      <c r="E730" s="288">
        <f t="shared" si="96"/>
        <v>0</v>
      </c>
      <c r="F730" s="287"/>
      <c r="G730" s="110" t="str">
        <f t="shared" si="93"/>
        <v>否</v>
      </c>
      <c r="H730" s="415" t="str">
        <f t="shared" si="94"/>
        <v>项</v>
      </c>
    </row>
    <row r="731" ht="33" customHeight="1" spans="1:8">
      <c r="A731" s="434">
        <v>21016</v>
      </c>
      <c r="B731" s="283" t="s">
        <v>741</v>
      </c>
      <c r="C731" s="288">
        <f>SUM(C732)</f>
        <v>28</v>
      </c>
      <c r="D731" s="288">
        <f>((((SUM(D732))+0)+0)+0)+0</f>
        <v>17</v>
      </c>
      <c r="E731" s="288">
        <f t="shared" si="96"/>
        <v>-11</v>
      </c>
      <c r="F731" s="281">
        <f t="shared" si="98"/>
        <v>-1.647</v>
      </c>
      <c r="G731" s="110" t="str">
        <f t="shared" si="93"/>
        <v>是</v>
      </c>
      <c r="H731" s="415" t="str">
        <f t="shared" si="94"/>
        <v>款</v>
      </c>
    </row>
    <row r="732" ht="33" customHeight="1" spans="1:8">
      <c r="A732" s="427">
        <v>2101601</v>
      </c>
      <c r="B732" s="428" t="s">
        <v>741</v>
      </c>
      <c r="C732" s="286">
        <v>28</v>
      </c>
      <c r="D732" s="286">
        <v>17</v>
      </c>
      <c r="E732" s="288">
        <f t="shared" si="96"/>
        <v>-11</v>
      </c>
      <c r="F732" s="287">
        <f t="shared" si="98"/>
        <v>-1.647</v>
      </c>
      <c r="G732" s="110" t="str">
        <f t="shared" si="93"/>
        <v>是</v>
      </c>
      <c r="H732" s="415" t="str">
        <f t="shared" si="94"/>
        <v>项</v>
      </c>
    </row>
    <row r="733" ht="33" customHeight="1" spans="1:8">
      <c r="A733" s="436">
        <v>21017</v>
      </c>
      <c r="B733" s="299" t="s">
        <v>742</v>
      </c>
      <c r="C733" s="288">
        <f>SUM(C734:C738)</f>
        <v>0</v>
      </c>
      <c r="D733" s="288">
        <f>SUM(D734:D738)</f>
        <v>3</v>
      </c>
      <c r="E733" s="288"/>
      <c r="F733" s="281">
        <f t="shared" si="98"/>
        <v>-1</v>
      </c>
      <c r="G733" s="110" t="str">
        <f t="shared" si="93"/>
        <v>是</v>
      </c>
      <c r="H733" s="415" t="str">
        <f t="shared" si="94"/>
        <v>款</v>
      </c>
    </row>
    <row r="734" ht="33" hidden="1" customHeight="1" spans="1:8">
      <c r="A734" s="436">
        <v>2101701</v>
      </c>
      <c r="B734" s="437" t="s">
        <v>349</v>
      </c>
      <c r="C734" s="286"/>
      <c r="D734" s="286"/>
      <c r="E734" s="288"/>
      <c r="F734" s="287"/>
      <c r="G734" s="110" t="str">
        <f t="shared" si="93"/>
        <v>否</v>
      </c>
      <c r="H734" s="415" t="str">
        <f t="shared" si="94"/>
        <v>项</v>
      </c>
    </row>
    <row r="735" ht="33" hidden="1" customHeight="1" spans="1:8">
      <c r="A735" s="436">
        <v>2101702</v>
      </c>
      <c r="B735" s="437" t="s">
        <v>350</v>
      </c>
      <c r="C735" s="286"/>
      <c r="D735" s="286"/>
      <c r="E735" s="288"/>
      <c r="F735" s="287"/>
      <c r="G735" s="110" t="str">
        <f t="shared" si="93"/>
        <v>否</v>
      </c>
      <c r="H735" s="415" t="str">
        <f t="shared" si="94"/>
        <v>项</v>
      </c>
    </row>
    <row r="736" ht="33" hidden="1" customHeight="1" spans="1:8">
      <c r="A736" s="436">
        <v>2101703</v>
      </c>
      <c r="B736" s="437" t="s">
        <v>351</v>
      </c>
      <c r="C736" s="286"/>
      <c r="D736" s="286"/>
      <c r="E736" s="288"/>
      <c r="F736" s="287"/>
      <c r="G736" s="110" t="str">
        <f t="shared" si="93"/>
        <v>否</v>
      </c>
      <c r="H736" s="415" t="str">
        <f t="shared" si="94"/>
        <v>项</v>
      </c>
    </row>
    <row r="737" ht="33" hidden="1" customHeight="1" spans="1:8">
      <c r="A737" s="436">
        <v>2101704</v>
      </c>
      <c r="B737" s="437" t="s">
        <v>743</v>
      </c>
      <c r="C737" s="286"/>
      <c r="D737" s="286"/>
      <c r="E737" s="288"/>
      <c r="F737" s="287"/>
      <c r="G737" s="110" t="str">
        <f t="shared" si="93"/>
        <v>否</v>
      </c>
      <c r="H737" s="415" t="str">
        <f t="shared" si="94"/>
        <v>项</v>
      </c>
    </row>
    <row r="738" ht="33" customHeight="1" spans="1:8">
      <c r="A738" s="436">
        <v>2101799</v>
      </c>
      <c r="B738" s="437" t="s">
        <v>744</v>
      </c>
      <c r="C738" s="286"/>
      <c r="D738" s="286">
        <v>3</v>
      </c>
      <c r="E738" s="288"/>
      <c r="F738" s="287">
        <f>(E738-D738)/D738</f>
        <v>-1</v>
      </c>
      <c r="G738" s="110" t="str">
        <f t="shared" si="93"/>
        <v>是</v>
      </c>
      <c r="H738" s="415" t="str">
        <f t="shared" si="94"/>
        <v>项</v>
      </c>
    </row>
    <row r="739" ht="33" hidden="1" customHeight="1" spans="1:8">
      <c r="A739" s="436">
        <v>21018</v>
      </c>
      <c r="B739" s="299" t="s">
        <v>745</v>
      </c>
      <c r="C739" s="288">
        <f>SUM(C740:C743)</f>
        <v>0</v>
      </c>
      <c r="D739" s="288">
        <f>SUM(D740:D743)</f>
        <v>0</v>
      </c>
      <c r="E739" s="288"/>
      <c r="F739" s="287"/>
      <c r="G739" s="110" t="str">
        <f t="shared" si="93"/>
        <v>否</v>
      </c>
      <c r="H739" s="415" t="str">
        <f t="shared" si="94"/>
        <v>款</v>
      </c>
    </row>
    <row r="740" ht="33" hidden="1" customHeight="1" spans="1:8">
      <c r="A740" s="436">
        <v>2101801</v>
      </c>
      <c r="B740" s="437" t="s">
        <v>349</v>
      </c>
      <c r="C740" s="286"/>
      <c r="D740" s="286"/>
      <c r="E740" s="288"/>
      <c r="F740" s="287"/>
      <c r="G740" s="110" t="str">
        <f t="shared" si="93"/>
        <v>否</v>
      </c>
      <c r="H740" s="415" t="str">
        <f t="shared" si="94"/>
        <v>项</v>
      </c>
    </row>
    <row r="741" ht="33" hidden="1" customHeight="1" spans="1:8">
      <c r="A741" s="436">
        <v>2101802</v>
      </c>
      <c r="B741" s="437" t="s">
        <v>350</v>
      </c>
      <c r="C741" s="286"/>
      <c r="D741" s="286"/>
      <c r="E741" s="288"/>
      <c r="F741" s="287"/>
      <c r="G741" s="110" t="str">
        <f t="shared" si="93"/>
        <v>否</v>
      </c>
      <c r="H741" s="415" t="str">
        <f t="shared" si="94"/>
        <v>项</v>
      </c>
    </row>
    <row r="742" ht="33" hidden="1" customHeight="1" spans="1:8">
      <c r="A742" s="436">
        <v>2101803</v>
      </c>
      <c r="B742" s="437" t="s">
        <v>351</v>
      </c>
      <c r="C742" s="286"/>
      <c r="D742" s="286"/>
      <c r="E742" s="288"/>
      <c r="F742" s="287"/>
      <c r="G742" s="110" t="str">
        <f t="shared" si="93"/>
        <v>否</v>
      </c>
      <c r="H742" s="415" t="str">
        <f t="shared" si="94"/>
        <v>项</v>
      </c>
    </row>
    <row r="743" ht="33" hidden="1" customHeight="1" spans="1:8">
      <c r="A743" s="436">
        <v>2101899</v>
      </c>
      <c r="B743" s="437" t="s">
        <v>746</v>
      </c>
      <c r="C743" s="286"/>
      <c r="D743" s="286"/>
      <c r="E743" s="288"/>
      <c r="F743" s="287"/>
      <c r="G743" s="110" t="str">
        <f t="shared" si="93"/>
        <v>否</v>
      </c>
      <c r="H743" s="415" t="str">
        <f t="shared" si="94"/>
        <v>项</v>
      </c>
    </row>
    <row r="744" ht="33" customHeight="1" spans="1:8">
      <c r="A744" s="421">
        <v>21099</v>
      </c>
      <c r="B744" s="301" t="s">
        <v>747</v>
      </c>
      <c r="C744" s="423">
        <f>SUM(C745)</f>
        <v>198</v>
      </c>
      <c r="D744" s="423">
        <f>((((SUM(D745))+0)+0)+0)+0</f>
        <v>2128</v>
      </c>
      <c r="E744" s="424">
        <f t="shared" ref="E744:E807" si="99">D744-C744</f>
        <v>1930</v>
      </c>
      <c r="F744" s="281">
        <f t="shared" ref="F744:F749" si="100">(E744-D744)/D744</f>
        <v>-0.093</v>
      </c>
      <c r="G744" s="110" t="str">
        <f t="shared" si="93"/>
        <v>是</v>
      </c>
      <c r="H744" s="415" t="str">
        <f t="shared" si="94"/>
        <v>款</v>
      </c>
    </row>
    <row r="745" ht="33" customHeight="1" spans="1:8">
      <c r="A745" s="444">
        <v>2109999</v>
      </c>
      <c r="B745" s="426" t="s">
        <v>747</v>
      </c>
      <c r="C745" s="197">
        <v>198</v>
      </c>
      <c r="D745" s="197">
        <v>2128</v>
      </c>
      <c r="E745" s="424">
        <f t="shared" si="99"/>
        <v>1930</v>
      </c>
      <c r="F745" s="287">
        <f t="shared" si="100"/>
        <v>-0.093</v>
      </c>
      <c r="G745" s="110" t="str">
        <f t="shared" si="93"/>
        <v>是</v>
      </c>
      <c r="H745" s="415" t="str">
        <f t="shared" si="94"/>
        <v>项</v>
      </c>
    </row>
    <row r="746" ht="33" hidden="1" customHeight="1" spans="1:8">
      <c r="A746" s="438" t="s">
        <v>748</v>
      </c>
      <c r="B746" s="439" t="s">
        <v>361</v>
      </c>
      <c r="C746" s="423">
        <v>0</v>
      </c>
      <c r="D746" s="423"/>
      <c r="E746" s="424">
        <f t="shared" si="99"/>
        <v>0</v>
      </c>
      <c r="F746" s="287"/>
      <c r="G746" s="110" t="str">
        <f t="shared" si="93"/>
        <v>否</v>
      </c>
      <c r="H746" s="415" t="str">
        <f t="shared" si="94"/>
        <v>项</v>
      </c>
    </row>
    <row r="747" ht="33" hidden="1" customHeight="1" spans="1:8">
      <c r="A747" s="438" t="s">
        <v>749</v>
      </c>
      <c r="B747" s="439" t="s">
        <v>430</v>
      </c>
      <c r="C747" s="288">
        <v>0</v>
      </c>
      <c r="D747" s="288"/>
      <c r="E747" s="288">
        <f t="shared" si="99"/>
        <v>0</v>
      </c>
      <c r="F747" s="287"/>
      <c r="G747" s="110" t="str">
        <f t="shared" si="93"/>
        <v>否</v>
      </c>
      <c r="H747" s="415" t="str">
        <f t="shared" si="94"/>
        <v>项</v>
      </c>
    </row>
    <row r="748" ht="33" customHeight="1" spans="1:8">
      <c r="A748" s="421">
        <v>211</v>
      </c>
      <c r="B748" s="422" t="s">
        <v>130</v>
      </c>
      <c r="C748" s="423">
        <f>SUM(C749,C759,C763,C772,C779,C786,C792,C795,C798,C800,C802,C808,C810,C812,C823,C825)</f>
        <v>5037</v>
      </c>
      <c r="D748" s="423">
        <f>((((SUM(D749,D759,D763,D772,D779,D786,D792,D795,D798,D800,D802,D808,D810,D812,D823,D825))+0)+0)+0)+0</f>
        <v>4041</v>
      </c>
      <c r="E748" s="424">
        <f t="shared" si="99"/>
        <v>-996</v>
      </c>
      <c r="F748" s="281">
        <f t="shared" si="100"/>
        <v>-1.246</v>
      </c>
      <c r="G748" s="110" t="str">
        <f t="shared" si="93"/>
        <v>是</v>
      </c>
      <c r="H748" s="415" t="str">
        <f t="shared" si="94"/>
        <v>类</v>
      </c>
    </row>
    <row r="749" ht="33" customHeight="1" spans="1:8">
      <c r="A749" s="421">
        <v>21101</v>
      </c>
      <c r="B749" s="301" t="s">
        <v>750</v>
      </c>
      <c r="C749" s="423">
        <f>SUM(C750:C758)</f>
        <v>283</v>
      </c>
      <c r="D749" s="423">
        <f>((((SUM(D750:D758))+0)+0)+0)+0</f>
        <v>139</v>
      </c>
      <c r="E749" s="424">
        <f t="shared" si="99"/>
        <v>-144</v>
      </c>
      <c r="F749" s="281">
        <f t="shared" si="100"/>
        <v>-2.036</v>
      </c>
      <c r="G749" s="110" t="str">
        <f t="shared" si="93"/>
        <v>是</v>
      </c>
      <c r="H749" s="415" t="str">
        <f t="shared" si="94"/>
        <v>款</v>
      </c>
    </row>
    <row r="750" ht="33" hidden="1" customHeight="1" spans="1:8">
      <c r="A750" s="425">
        <v>2110101</v>
      </c>
      <c r="B750" s="426" t="s">
        <v>225</v>
      </c>
      <c r="C750" s="197">
        <v>0</v>
      </c>
      <c r="D750" s="197"/>
      <c r="E750" s="424">
        <f t="shared" si="99"/>
        <v>0</v>
      </c>
      <c r="F750" s="287"/>
      <c r="G750" s="110" t="str">
        <f t="shared" si="93"/>
        <v>否</v>
      </c>
      <c r="H750" s="415" t="str">
        <f t="shared" si="94"/>
        <v>项</v>
      </c>
    </row>
    <row r="751" ht="33" customHeight="1" spans="1:8">
      <c r="A751" s="425">
        <v>2110102</v>
      </c>
      <c r="B751" s="426" t="s">
        <v>226</v>
      </c>
      <c r="C751" s="197">
        <v>75</v>
      </c>
      <c r="D751" s="197">
        <v>139</v>
      </c>
      <c r="E751" s="424">
        <f t="shared" si="99"/>
        <v>64</v>
      </c>
      <c r="F751" s="287">
        <f>(E751-D751)/D751</f>
        <v>-0.54</v>
      </c>
      <c r="G751" s="110" t="str">
        <f t="shared" si="93"/>
        <v>是</v>
      </c>
      <c r="H751" s="415" t="str">
        <f t="shared" si="94"/>
        <v>项</v>
      </c>
    </row>
    <row r="752" ht="33" hidden="1" customHeight="1" spans="1:8">
      <c r="A752" s="425">
        <v>2110103</v>
      </c>
      <c r="B752" s="426" t="s">
        <v>227</v>
      </c>
      <c r="C752" s="197">
        <v>0</v>
      </c>
      <c r="D752" s="197"/>
      <c r="E752" s="424">
        <f t="shared" si="99"/>
        <v>0</v>
      </c>
      <c r="F752" s="287"/>
      <c r="G752" s="110" t="str">
        <f t="shared" si="93"/>
        <v>否</v>
      </c>
      <c r="H752" s="415" t="str">
        <f t="shared" si="94"/>
        <v>项</v>
      </c>
    </row>
    <row r="753" ht="33" customHeight="1" spans="1:8">
      <c r="A753" s="425">
        <v>2110104</v>
      </c>
      <c r="B753" s="426" t="s">
        <v>751</v>
      </c>
      <c r="C753" s="197">
        <v>10</v>
      </c>
      <c r="D753" s="197"/>
      <c r="E753" s="424">
        <f t="shared" si="99"/>
        <v>-10</v>
      </c>
      <c r="F753" s="287"/>
      <c r="G753" s="110" t="str">
        <f t="shared" si="93"/>
        <v>是</v>
      </c>
      <c r="H753" s="415" t="str">
        <f t="shared" si="94"/>
        <v>项</v>
      </c>
    </row>
    <row r="754" ht="33" customHeight="1" spans="1:8">
      <c r="A754" s="425">
        <v>2110105</v>
      </c>
      <c r="B754" s="426" t="s">
        <v>752</v>
      </c>
      <c r="C754" s="197">
        <v>65</v>
      </c>
      <c r="D754" s="197"/>
      <c r="E754" s="424">
        <f t="shared" si="99"/>
        <v>-65</v>
      </c>
      <c r="F754" s="287"/>
      <c r="G754" s="110" t="str">
        <f t="shared" si="93"/>
        <v>是</v>
      </c>
      <c r="H754" s="415" t="str">
        <f t="shared" si="94"/>
        <v>项</v>
      </c>
    </row>
    <row r="755" ht="33" hidden="1" customHeight="1" spans="1:8">
      <c r="A755" s="425">
        <v>2110106</v>
      </c>
      <c r="B755" s="426" t="s">
        <v>753</v>
      </c>
      <c r="C755" s="197">
        <v>0</v>
      </c>
      <c r="D755" s="197"/>
      <c r="E755" s="424">
        <f t="shared" si="99"/>
        <v>0</v>
      </c>
      <c r="F755" s="287"/>
      <c r="G755" s="110" t="str">
        <f t="shared" si="93"/>
        <v>否</v>
      </c>
      <c r="H755" s="415" t="str">
        <f t="shared" si="94"/>
        <v>项</v>
      </c>
    </row>
    <row r="756" ht="33" hidden="1" customHeight="1" spans="1:8">
      <c r="A756" s="425">
        <v>2110107</v>
      </c>
      <c r="B756" s="426" t="s">
        <v>754</v>
      </c>
      <c r="C756" s="197">
        <v>0</v>
      </c>
      <c r="D756" s="197"/>
      <c r="E756" s="424">
        <f t="shared" si="99"/>
        <v>0</v>
      </c>
      <c r="F756" s="287"/>
      <c r="G756" s="110" t="str">
        <f t="shared" si="93"/>
        <v>否</v>
      </c>
      <c r="H756" s="415" t="str">
        <f t="shared" si="94"/>
        <v>项</v>
      </c>
    </row>
    <row r="757" ht="33" customHeight="1" spans="1:8">
      <c r="A757" s="425">
        <v>2110108</v>
      </c>
      <c r="B757" s="426" t="s">
        <v>755</v>
      </c>
      <c r="C757" s="197">
        <v>133</v>
      </c>
      <c r="D757" s="197"/>
      <c r="E757" s="424">
        <f t="shared" si="99"/>
        <v>-133</v>
      </c>
      <c r="F757" s="287"/>
      <c r="G757" s="110" t="str">
        <f t="shared" si="93"/>
        <v>是</v>
      </c>
      <c r="H757" s="415" t="str">
        <f t="shared" si="94"/>
        <v>项</v>
      </c>
    </row>
    <row r="758" ht="33" hidden="1" customHeight="1" spans="1:8">
      <c r="A758" s="425">
        <v>2110199</v>
      </c>
      <c r="B758" s="426" t="s">
        <v>756</v>
      </c>
      <c r="C758" s="197">
        <v>0</v>
      </c>
      <c r="D758" s="197"/>
      <c r="E758" s="424">
        <f t="shared" si="99"/>
        <v>0</v>
      </c>
      <c r="F758" s="287"/>
      <c r="G758" s="110" t="str">
        <f t="shared" si="93"/>
        <v>否</v>
      </c>
      <c r="H758" s="415" t="str">
        <f t="shared" si="94"/>
        <v>项</v>
      </c>
    </row>
    <row r="759" ht="33" hidden="1" customHeight="1" spans="1:8">
      <c r="A759" s="421">
        <v>21102</v>
      </c>
      <c r="B759" s="301" t="s">
        <v>757</v>
      </c>
      <c r="C759" s="423">
        <f>SUM(C760:C762)</f>
        <v>0</v>
      </c>
      <c r="D759" s="423">
        <f>((((SUM(D760:D762))+0)+0)+0)+0</f>
        <v>0</v>
      </c>
      <c r="E759" s="424">
        <f t="shared" si="99"/>
        <v>0</v>
      </c>
      <c r="F759" s="287"/>
      <c r="G759" s="110" t="str">
        <f t="shared" si="93"/>
        <v>否</v>
      </c>
      <c r="H759" s="415" t="str">
        <f t="shared" si="94"/>
        <v>款</v>
      </c>
    </row>
    <row r="760" ht="33" hidden="1" customHeight="1" spans="1:8">
      <c r="A760" s="427">
        <v>2110203</v>
      </c>
      <c r="B760" s="428" t="s">
        <v>758</v>
      </c>
      <c r="C760" s="286">
        <v>0</v>
      </c>
      <c r="D760" s="286"/>
      <c r="E760" s="288">
        <f t="shared" si="99"/>
        <v>0</v>
      </c>
      <c r="F760" s="287"/>
      <c r="G760" s="110" t="str">
        <f t="shared" si="93"/>
        <v>否</v>
      </c>
      <c r="H760" s="415" t="str">
        <f t="shared" si="94"/>
        <v>项</v>
      </c>
    </row>
    <row r="761" ht="33" hidden="1" customHeight="1" spans="1:8">
      <c r="A761" s="425">
        <v>2110204</v>
      </c>
      <c r="B761" s="426" t="s">
        <v>759</v>
      </c>
      <c r="C761" s="197">
        <v>0</v>
      </c>
      <c r="D761" s="197"/>
      <c r="E761" s="424">
        <f t="shared" si="99"/>
        <v>0</v>
      </c>
      <c r="F761" s="287"/>
      <c r="G761" s="110" t="str">
        <f t="shared" si="93"/>
        <v>否</v>
      </c>
      <c r="H761" s="415" t="str">
        <f t="shared" si="94"/>
        <v>项</v>
      </c>
    </row>
    <row r="762" ht="33" hidden="1" customHeight="1" spans="1:8">
      <c r="A762" s="425">
        <v>2110299</v>
      </c>
      <c r="B762" s="426" t="s">
        <v>760</v>
      </c>
      <c r="C762" s="197">
        <v>0</v>
      </c>
      <c r="D762" s="197"/>
      <c r="E762" s="424">
        <f t="shared" si="99"/>
        <v>0</v>
      </c>
      <c r="F762" s="287"/>
      <c r="G762" s="110" t="str">
        <f t="shared" si="93"/>
        <v>否</v>
      </c>
      <c r="H762" s="415" t="str">
        <f t="shared" si="94"/>
        <v>项</v>
      </c>
    </row>
    <row r="763" ht="33" customHeight="1" spans="1:8">
      <c r="A763" s="421">
        <v>21103</v>
      </c>
      <c r="B763" s="301" t="s">
        <v>761</v>
      </c>
      <c r="C763" s="423">
        <f>SUM(C764:C771)</f>
        <v>39</v>
      </c>
      <c r="D763" s="423">
        <f>((((SUM(D764:D771))+0)+0)+0)+0</f>
        <v>3901</v>
      </c>
      <c r="E763" s="424">
        <f t="shared" si="99"/>
        <v>3862</v>
      </c>
      <c r="F763" s="281">
        <f t="shared" ref="F763:F765" si="101">(E763-D763)/D763</f>
        <v>-0.01</v>
      </c>
      <c r="G763" s="110" t="str">
        <f t="shared" si="93"/>
        <v>是</v>
      </c>
      <c r="H763" s="415" t="str">
        <f t="shared" si="94"/>
        <v>款</v>
      </c>
    </row>
    <row r="764" ht="33" customHeight="1" spans="1:8">
      <c r="A764" s="425">
        <v>2110301</v>
      </c>
      <c r="B764" s="426" t="s">
        <v>762</v>
      </c>
      <c r="C764" s="197">
        <v>29</v>
      </c>
      <c r="D764" s="197">
        <v>68</v>
      </c>
      <c r="E764" s="424">
        <f t="shared" si="99"/>
        <v>39</v>
      </c>
      <c r="F764" s="287">
        <f t="shared" si="101"/>
        <v>-0.426</v>
      </c>
      <c r="G764" s="110" t="str">
        <f t="shared" si="93"/>
        <v>是</v>
      </c>
      <c r="H764" s="415" t="str">
        <f t="shared" si="94"/>
        <v>项</v>
      </c>
    </row>
    <row r="765" ht="33" customHeight="1" spans="1:8">
      <c r="A765" s="425">
        <v>2110302</v>
      </c>
      <c r="B765" s="426" t="s">
        <v>763</v>
      </c>
      <c r="C765" s="197">
        <v>10</v>
      </c>
      <c r="D765" s="197">
        <v>3823</v>
      </c>
      <c r="E765" s="424">
        <f t="shared" si="99"/>
        <v>3813</v>
      </c>
      <c r="F765" s="287">
        <f t="shared" si="101"/>
        <v>-0.003</v>
      </c>
      <c r="G765" s="110" t="str">
        <f t="shared" si="93"/>
        <v>是</v>
      </c>
      <c r="H765" s="415" t="str">
        <f t="shared" si="94"/>
        <v>项</v>
      </c>
    </row>
    <row r="766" ht="33" hidden="1" customHeight="1" spans="1:8">
      <c r="A766" s="427">
        <v>2110303</v>
      </c>
      <c r="B766" s="428" t="s">
        <v>764</v>
      </c>
      <c r="C766" s="286">
        <v>0</v>
      </c>
      <c r="D766" s="286"/>
      <c r="E766" s="288">
        <f t="shared" si="99"/>
        <v>0</v>
      </c>
      <c r="F766" s="287"/>
      <c r="G766" s="110" t="str">
        <f t="shared" si="93"/>
        <v>否</v>
      </c>
      <c r="H766" s="415" t="str">
        <f t="shared" si="94"/>
        <v>项</v>
      </c>
    </row>
    <row r="767" ht="33" hidden="1" customHeight="1" spans="1:8">
      <c r="A767" s="425">
        <v>2110304</v>
      </c>
      <c r="B767" s="426" t="s">
        <v>765</v>
      </c>
      <c r="C767" s="197">
        <v>0</v>
      </c>
      <c r="D767" s="197"/>
      <c r="E767" s="424">
        <f t="shared" si="99"/>
        <v>0</v>
      </c>
      <c r="F767" s="287"/>
      <c r="G767" s="110" t="str">
        <f t="shared" si="93"/>
        <v>否</v>
      </c>
      <c r="H767" s="415" t="str">
        <f t="shared" si="94"/>
        <v>项</v>
      </c>
    </row>
    <row r="768" ht="33" hidden="1" customHeight="1" spans="1:8">
      <c r="A768" s="427">
        <v>2110305</v>
      </c>
      <c r="B768" s="428" t="s">
        <v>766</v>
      </c>
      <c r="C768" s="286">
        <v>0</v>
      </c>
      <c r="D768" s="286"/>
      <c r="E768" s="288">
        <f t="shared" si="99"/>
        <v>0</v>
      </c>
      <c r="F768" s="287"/>
      <c r="G768" s="110" t="str">
        <f t="shared" si="93"/>
        <v>否</v>
      </c>
      <c r="H768" s="415" t="str">
        <f t="shared" si="94"/>
        <v>项</v>
      </c>
    </row>
    <row r="769" ht="33" hidden="1" customHeight="1" spans="1:8">
      <c r="A769" s="425">
        <v>2110306</v>
      </c>
      <c r="B769" s="426" t="s">
        <v>767</v>
      </c>
      <c r="C769" s="197">
        <v>0</v>
      </c>
      <c r="D769" s="197"/>
      <c r="E769" s="424">
        <f t="shared" si="99"/>
        <v>0</v>
      </c>
      <c r="F769" s="287"/>
      <c r="G769" s="110" t="str">
        <f t="shared" si="93"/>
        <v>否</v>
      </c>
      <c r="H769" s="415" t="str">
        <f t="shared" si="94"/>
        <v>项</v>
      </c>
    </row>
    <row r="770" ht="33" customHeight="1" spans="1:8">
      <c r="A770" s="443">
        <v>2110307</v>
      </c>
      <c r="B770" s="426" t="s">
        <v>768</v>
      </c>
      <c r="C770" s="197">
        <v>0</v>
      </c>
      <c r="D770" s="197">
        <v>10</v>
      </c>
      <c r="E770" s="424">
        <f t="shared" si="99"/>
        <v>10</v>
      </c>
      <c r="F770" s="287">
        <f>(E770-D770)/D770</f>
        <v>0</v>
      </c>
      <c r="G770" s="110" t="str">
        <f t="shared" si="93"/>
        <v>是</v>
      </c>
      <c r="H770" s="415" t="str">
        <f t="shared" si="94"/>
        <v>项</v>
      </c>
    </row>
    <row r="771" ht="33" hidden="1" customHeight="1" spans="1:8">
      <c r="A771" s="425">
        <v>2110399</v>
      </c>
      <c r="B771" s="426" t="s">
        <v>769</v>
      </c>
      <c r="C771" s="197">
        <v>0</v>
      </c>
      <c r="D771" s="197"/>
      <c r="E771" s="424">
        <f t="shared" si="99"/>
        <v>0</v>
      </c>
      <c r="F771" s="287"/>
      <c r="G771" s="110" t="str">
        <f t="shared" si="93"/>
        <v>否</v>
      </c>
      <c r="H771" s="415" t="str">
        <f t="shared" si="94"/>
        <v>项</v>
      </c>
    </row>
    <row r="772" ht="33" customHeight="1" spans="1:8">
      <c r="A772" s="421">
        <v>21104</v>
      </c>
      <c r="B772" s="301" t="s">
        <v>770</v>
      </c>
      <c r="C772" s="423">
        <f>SUM(C773:C778)</f>
        <v>19</v>
      </c>
      <c r="D772" s="423">
        <f>((((SUM(D773:D778))+0)+0)+0)+0</f>
        <v>1</v>
      </c>
      <c r="E772" s="424">
        <f t="shared" si="99"/>
        <v>-18</v>
      </c>
      <c r="F772" s="281">
        <f>(E772-D772)/D772</f>
        <v>-19</v>
      </c>
      <c r="G772" s="110" t="str">
        <f t="shared" ref="G772:G835" si="102">IF(LEN(A772)=3,"是",IF(B772&lt;&gt;"",IF(SUM(C772:D772)&lt;&gt;0,"是","否"),"是"))</f>
        <v>是</v>
      </c>
      <c r="H772" s="415" t="str">
        <f t="shared" ref="H772:H835" si="103">IF(LEN(A772)=3,"类",IF(LEN(A772)=5,"款","项"))</f>
        <v>款</v>
      </c>
    </row>
    <row r="773" ht="33" hidden="1" customHeight="1" spans="1:8">
      <c r="A773" s="425">
        <v>2110401</v>
      </c>
      <c r="B773" s="426" t="s">
        <v>771</v>
      </c>
      <c r="C773" s="197">
        <v>0</v>
      </c>
      <c r="D773" s="197"/>
      <c r="E773" s="424">
        <f t="shared" si="99"/>
        <v>0</v>
      </c>
      <c r="F773" s="287"/>
      <c r="G773" s="110" t="str">
        <f t="shared" si="102"/>
        <v>否</v>
      </c>
      <c r="H773" s="415" t="str">
        <f t="shared" si="103"/>
        <v>项</v>
      </c>
    </row>
    <row r="774" ht="33" hidden="1" customHeight="1" spans="1:8">
      <c r="A774" s="425">
        <v>2110402</v>
      </c>
      <c r="B774" s="426" t="s">
        <v>772</v>
      </c>
      <c r="C774" s="197">
        <v>0</v>
      </c>
      <c r="D774" s="197"/>
      <c r="E774" s="424">
        <f t="shared" si="99"/>
        <v>0</v>
      </c>
      <c r="F774" s="287"/>
      <c r="G774" s="110" t="str">
        <f t="shared" si="102"/>
        <v>否</v>
      </c>
      <c r="H774" s="415" t="str">
        <f t="shared" si="103"/>
        <v>项</v>
      </c>
    </row>
    <row r="775" ht="33" hidden="1" customHeight="1" spans="1:8">
      <c r="A775" s="425">
        <v>2110404</v>
      </c>
      <c r="B775" s="426" t="s">
        <v>773</v>
      </c>
      <c r="C775" s="197">
        <v>0</v>
      </c>
      <c r="D775" s="197"/>
      <c r="E775" s="424">
        <f t="shared" si="99"/>
        <v>0</v>
      </c>
      <c r="F775" s="287"/>
      <c r="G775" s="110" t="str">
        <f t="shared" si="102"/>
        <v>否</v>
      </c>
      <c r="H775" s="415" t="str">
        <f t="shared" si="103"/>
        <v>项</v>
      </c>
    </row>
    <row r="776" ht="33" customHeight="1" spans="1:8">
      <c r="A776" s="427">
        <v>2110405</v>
      </c>
      <c r="B776" s="426" t="s">
        <v>774</v>
      </c>
      <c r="C776" s="286">
        <v>1</v>
      </c>
      <c r="D776" s="286"/>
      <c r="E776" s="288">
        <f t="shared" si="99"/>
        <v>-1</v>
      </c>
      <c r="F776" s="287"/>
      <c r="G776" s="110" t="str">
        <f t="shared" si="102"/>
        <v>是</v>
      </c>
      <c r="H776" s="415" t="str">
        <f t="shared" si="103"/>
        <v>项</v>
      </c>
    </row>
    <row r="777" ht="33" hidden="1" customHeight="1" spans="1:8">
      <c r="A777" s="425">
        <v>2110406</v>
      </c>
      <c r="B777" s="426" t="s">
        <v>775</v>
      </c>
      <c r="C777" s="197">
        <v>0</v>
      </c>
      <c r="D777" s="197"/>
      <c r="E777" s="424">
        <f t="shared" si="99"/>
        <v>0</v>
      </c>
      <c r="F777" s="287"/>
      <c r="G777" s="110" t="str">
        <f t="shared" si="102"/>
        <v>否</v>
      </c>
      <c r="H777" s="415" t="str">
        <f t="shared" si="103"/>
        <v>项</v>
      </c>
    </row>
    <row r="778" ht="33" customHeight="1" spans="1:8">
      <c r="A778" s="425">
        <v>2110499</v>
      </c>
      <c r="B778" s="426" t="s">
        <v>776</v>
      </c>
      <c r="C778" s="197">
        <v>18</v>
      </c>
      <c r="D778" s="197">
        <v>1</v>
      </c>
      <c r="E778" s="424">
        <f t="shared" si="99"/>
        <v>-17</v>
      </c>
      <c r="F778" s="287">
        <f>(E778-D778)/D778</f>
        <v>-18</v>
      </c>
      <c r="G778" s="110" t="str">
        <f t="shared" si="102"/>
        <v>是</v>
      </c>
      <c r="H778" s="415" t="str">
        <f t="shared" si="103"/>
        <v>项</v>
      </c>
    </row>
    <row r="779" ht="33" hidden="1" customHeight="1" spans="1:8">
      <c r="A779" s="458">
        <v>21105</v>
      </c>
      <c r="B779" s="459" t="s">
        <v>777</v>
      </c>
      <c r="C779" s="288">
        <f>SUM(C780:C785)</f>
        <v>0</v>
      </c>
      <c r="D779" s="288">
        <f>((((SUM(D780:D785))+0)+0)+0)+0</f>
        <v>0</v>
      </c>
      <c r="E779" s="288">
        <f t="shared" si="99"/>
        <v>0</v>
      </c>
      <c r="F779" s="287"/>
      <c r="G779" s="110" t="str">
        <f t="shared" si="102"/>
        <v>否</v>
      </c>
      <c r="H779" s="415" t="str">
        <f t="shared" si="103"/>
        <v>款</v>
      </c>
    </row>
    <row r="780" ht="33" hidden="1" customHeight="1" spans="1:8">
      <c r="A780" s="427">
        <v>2110501</v>
      </c>
      <c r="B780" s="428" t="s">
        <v>778</v>
      </c>
      <c r="C780" s="286">
        <v>0</v>
      </c>
      <c r="D780" s="286"/>
      <c r="E780" s="288">
        <f t="shared" si="99"/>
        <v>0</v>
      </c>
      <c r="F780" s="287"/>
      <c r="G780" s="110" t="str">
        <f t="shared" si="102"/>
        <v>否</v>
      </c>
      <c r="H780" s="415" t="str">
        <f t="shared" si="103"/>
        <v>项</v>
      </c>
    </row>
    <row r="781" ht="33" hidden="1" customHeight="1" spans="1:8">
      <c r="A781" s="427">
        <v>2110502</v>
      </c>
      <c r="B781" s="428" t="s">
        <v>779</v>
      </c>
      <c r="C781" s="286">
        <v>0</v>
      </c>
      <c r="D781" s="286"/>
      <c r="E781" s="288">
        <f t="shared" si="99"/>
        <v>0</v>
      </c>
      <c r="F781" s="287"/>
      <c r="G781" s="110" t="str">
        <f t="shared" si="102"/>
        <v>否</v>
      </c>
      <c r="H781" s="415" t="str">
        <f t="shared" si="103"/>
        <v>项</v>
      </c>
    </row>
    <row r="782" ht="33" hidden="1" customHeight="1" spans="1:8">
      <c r="A782" s="427">
        <v>2110503</v>
      </c>
      <c r="B782" s="428" t="s">
        <v>780</v>
      </c>
      <c r="C782" s="286">
        <v>0</v>
      </c>
      <c r="D782" s="286"/>
      <c r="E782" s="288">
        <f t="shared" si="99"/>
        <v>0</v>
      </c>
      <c r="F782" s="287"/>
      <c r="G782" s="110" t="str">
        <f t="shared" si="102"/>
        <v>否</v>
      </c>
      <c r="H782" s="415" t="str">
        <f t="shared" si="103"/>
        <v>项</v>
      </c>
    </row>
    <row r="783" ht="33" hidden="1" customHeight="1" spans="1:8">
      <c r="A783" s="427">
        <v>2110506</v>
      </c>
      <c r="B783" s="428" t="s">
        <v>781</v>
      </c>
      <c r="C783" s="286">
        <v>0</v>
      </c>
      <c r="D783" s="286"/>
      <c r="E783" s="288">
        <f t="shared" si="99"/>
        <v>0</v>
      </c>
      <c r="F783" s="287"/>
      <c r="G783" s="110" t="str">
        <f t="shared" si="102"/>
        <v>否</v>
      </c>
      <c r="H783" s="415" t="str">
        <f t="shared" si="103"/>
        <v>项</v>
      </c>
    </row>
    <row r="784" ht="33" hidden="1" customHeight="1" spans="1:8">
      <c r="A784" s="427">
        <v>2110507</v>
      </c>
      <c r="B784" s="428" t="s">
        <v>782</v>
      </c>
      <c r="C784" s="286">
        <v>0</v>
      </c>
      <c r="D784" s="286"/>
      <c r="E784" s="288">
        <f t="shared" si="99"/>
        <v>0</v>
      </c>
      <c r="F784" s="287"/>
      <c r="G784" s="110" t="str">
        <f t="shared" si="102"/>
        <v>否</v>
      </c>
      <c r="H784" s="415" t="str">
        <f t="shared" si="103"/>
        <v>项</v>
      </c>
    </row>
    <row r="785" ht="33" hidden="1" customHeight="1" spans="1:8">
      <c r="A785" s="454">
        <v>2110599</v>
      </c>
      <c r="B785" s="455" t="s">
        <v>783</v>
      </c>
      <c r="C785" s="286">
        <v>0</v>
      </c>
      <c r="D785" s="286"/>
      <c r="E785" s="288">
        <f t="shared" si="99"/>
        <v>0</v>
      </c>
      <c r="F785" s="287"/>
      <c r="G785" s="110" t="str">
        <f t="shared" si="102"/>
        <v>否</v>
      </c>
      <c r="H785" s="415" t="str">
        <f t="shared" si="103"/>
        <v>项</v>
      </c>
    </row>
    <row r="786" ht="33" hidden="1" customHeight="1" spans="1:8">
      <c r="A786" s="457">
        <v>21106</v>
      </c>
      <c r="B786" s="291" t="s">
        <v>784</v>
      </c>
      <c r="C786" s="288">
        <f>SUM(C787:C791)</f>
        <v>0</v>
      </c>
      <c r="D786" s="288">
        <f>((((SUM(D787:D791))+0)+0)+0)+0</f>
        <v>0</v>
      </c>
      <c r="E786" s="288">
        <f t="shared" si="99"/>
        <v>0</v>
      </c>
      <c r="F786" s="287"/>
      <c r="G786" s="110" t="str">
        <f t="shared" si="102"/>
        <v>否</v>
      </c>
      <c r="H786" s="415" t="str">
        <f t="shared" si="103"/>
        <v>款</v>
      </c>
    </row>
    <row r="787" ht="33" hidden="1" customHeight="1" spans="1:8">
      <c r="A787" s="429">
        <v>2110602</v>
      </c>
      <c r="B787" s="430" t="s">
        <v>785</v>
      </c>
      <c r="C787" s="286">
        <v>0</v>
      </c>
      <c r="D787" s="286"/>
      <c r="E787" s="288">
        <f t="shared" si="99"/>
        <v>0</v>
      </c>
      <c r="F787" s="287"/>
      <c r="G787" s="110" t="str">
        <f t="shared" si="102"/>
        <v>否</v>
      </c>
      <c r="H787" s="415" t="str">
        <f t="shared" si="103"/>
        <v>项</v>
      </c>
    </row>
    <row r="788" ht="33" hidden="1" customHeight="1" spans="1:8">
      <c r="A788" s="429">
        <v>2110603</v>
      </c>
      <c r="B788" s="430" t="s">
        <v>786</v>
      </c>
      <c r="C788" s="286">
        <v>0</v>
      </c>
      <c r="D788" s="286"/>
      <c r="E788" s="288">
        <f t="shared" si="99"/>
        <v>0</v>
      </c>
      <c r="F788" s="287"/>
      <c r="G788" s="110" t="str">
        <f t="shared" si="102"/>
        <v>否</v>
      </c>
      <c r="H788" s="415" t="str">
        <f t="shared" si="103"/>
        <v>项</v>
      </c>
    </row>
    <row r="789" ht="33" hidden="1" customHeight="1" spans="1:8">
      <c r="A789" s="429">
        <v>2110604</v>
      </c>
      <c r="B789" s="430" t="s">
        <v>787</v>
      </c>
      <c r="C789" s="286">
        <v>0</v>
      </c>
      <c r="D789" s="286"/>
      <c r="E789" s="288">
        <f t="shared" si="99"/>
        <v>0</v>
      </c>
      <c r="F789" s="287"/>
      <c r="G789" s="110" t="str">
        <f t="shared" si="102"/>
        <v>否</v>
      </c>
      <c r="H789" s="415" t="str">
        <f t="shared" si="103"/>
        <v>项</v>
      </c>
    </row>
    <row r="790" ht="33" hidden="1" customHeight="1" spans="1:8">
      <c r="A790" s="429">
        <v>2110605</v>
      </c>
      <c r="B790" s="430" t="s">
        <v>788</v>
      </c>
      <c r="C790" s="286">
        <v>0</v>
      </c>
      <c r="D790" s="286"/>
      <c r="E790" s="288">
        <f t="shared" si="99"/>
        <v>0</v>
      </c>
      <c r="F790" s="287"/>
      <c r="G790" s="110" t="str">
        <f t="shared" si="102"/>
        <v>否</v>
      </c>
      <c r="H790" s="415" t="str">
        <f t="shared" si="103"/>
        <v>项</v>
      </c>
    </row>
    <row r="791" ht="33" hidden="1" customHeight="1" spans="1:8">
      <c r="A791" s="429">
        <v>2110699</v>
      </c>
      <c r="B791" s="430" t="s">
        <v>789</v>
      </c>
      <c r="C791" s="286">
        <v>0</v>
      </c>
      <c r="D791" s="286"/>
      <c r="E791" s="288">
        <f t="shared" si="99"/>
        <v>0</v>
      </c>
      <c r="F791" s="287"/>
      <c r="G791" s="110" t="str">
        <f t="shared" si="102"/>
        <v>否</v>
      </c>
      <c r="H791" s="415" t="str">
        <f t="shared" si="103"/>
        <v>项</v>
      </c>
    </row>
    <row r="792" ht="33" hidden="1" customHeight="1" spans="1:8">
      <c r="A792" s="434">
        <v>21107</v>
      </c>
      <c r="B792" s="283" t="s">
        <v>790</v>
      </c>
      <c r="C792" s="288">
        <f>SUM(C793:C794)</f>
        <v>0</v>
      </c>
      <c r="D792" s="288">
        <f>((((SUM(D793:D794))+0)+0)+0)+0</f>
        <v>0</v>
      </c>
      <c r="E792" s="288">
        <f t="shared" si="99"/>
        <v>0</v>
      </c>
      <c r="F792" s="287"/>
      <c r="G792" s="110" t="str">
        <f t="shared" si="102"/>
        <v>否</v>
      </c>
      <c r="H792" s="415" t="str">
        <f t="shared" si="103"/>
        <v>款</v>
      </c>
    </row>
    <row r="793" ht="33" hidden="1" customHeight="1" spans="1:8">
      <c r="A793" s="427">
        <v>2110704</v>
      </c>
      <c r="B793" s="428" t="s">
        <v>791</v>
      </c>
      <c r="C793" s="286">
        <v>0</v>
      </c>
      <c r="D793" s="286"/>
      <c r="E793" s="288">
        <f t="shared" si="99"/>
        <v>0</v>
      </c>
      <c r="F793" s="287"/>
      <c r="G793" s="110" t="str">
        <f t="shared" si="102"/>
        <v>否</v>
      </c>
      <c r="H793" s="415" t="str">
        <f t="shared" si="103"/>
        <v>项</v>
      </c>
    </row>
    <row r="794" ht="33" hidden="1" customHeight="1" spans="1:8">
      <c r="A794" s="427">
        <v>2110799</v>
      </c>
      <c r="B794" s="428" t="s">
        <v>792</v>
      </c>
      <c r="C794" s="286">
        <v>0</v>
      </c>
      <c r="D794" s="286"/>
      <c r="E794" s="288">
        <f t="shared" si="99"/>
        <v>0</v>
      </c>
      <c r="F794" s="287"/>
      <c r="G794" s="110" t="str">
        <f t="shared" si="102"/>
        <v>否</v>
      </c>
      <c r="H794" s="415" t="str">
        <f t="shared" si="103"/>
        <v>项</v>
      </c>
    </row>
    <row r="795" ht="33" hidden="1" customHeight="1" spans="1:8">
      <c r="A795" s="434">
        <v>21108</v>
      </c>
      <c r="B795" s="283" t="s">
        <v>793</v>
      </c>
      <c r="C795" s="288">
        <f>SUM(C796:C797)</f>
        <v>0</v>
      </c>
      <c r="D795" s="288">
        <f>((((SUM(D796:D797))+0)+0)+0)+0</f>
        <v>0</v>
      </c>
      <c r="E795" s="288">
        <f t="shared" si="99"/>
        <v>0</v>
      </c>
      <c r="F795" s="287"/>
      <c r="G795" s="110" t="str">
        <f t="shared" si="102"/>
        <v>否</v>
      </c>
      <c r="H795" s="415" t="str">
        <f t="shared" si="103"/>
        <v>款</v>
      </c>
    </row>
    <row r="796" ht="33" hidden="1" customHeight="1" spans="1:8">
      <c r="A796" s="427">
        <v>2110804</v>
      </c>
      <c r="B796" s="428" t="s">
        <v>794</v>
      </c>
      <c r="C796" s="286">
        <v>0</v>
      </c>
      <c r="D796" s="286"/>
      <c r="E796" s="288">
        <f t="shared" si="99"/>
        <v>0</v>
      </c>
      <c r="F796" s="287"/>
      <c r="G796" s="110" t="str">
        <f t="shared" si="102"/>
        <v>否</v>
      </c>
      <c r="H796" s="415" t="str">
        <f t="shared" si="103"/>
        <v>项</v>
      </c>
    </row>
    <row r="797" ht="33" hidden="1" customHeight="1" spans="1:8">
      <c r="A797" s="427">
        <v>2110899</v>
      </c>
      <c r="B797" s="428" t="s">
        <v>795</v>
      </c>
      <c r="C797" s="286">
        <v>0</v>
      </c>
      <c r="D797" s="286"/>
      <c r="E797" s="288">
        <f t="shared" si="99"/>
        <v>0</v>
      </c>
      <c r="F797" s="287"/>
      <c r="G797" s="110" t="str">
        <f t="shared" si="102"/>
        <v>否</v>
      </c>
      <c r="H797" s="415" t="str">
        <f t="shared" si="103"/>
        <v>项</v>
      </c>
    </row>
    <row r="798" ht="33" hidden="1" customHeight="1" spans="1:8">
      <c r="A798" s="434">
        <v>21109</v>
      </c>
      <c r="B798" s="283" t="s">
        <v>796</v>
      </c>
      <c r="C798" s="288">
        <f>C799</f>
        <v>0</v>
      </c>
      <c r="D798" s="288">
        <f>((((D799)+0)+0)+0)+0</f>
        <v>0</v>
      </c>
      <c r="E798" s="288">
        <f t="shared" si="99"/>
        <v>0</v>
      </c>
      <c r="F798" s="287"/>
      <c r="G798" s="110" t="str">
        <f t="shared" si="102"/>
        <v>否</v>
      </c>
      <c r="H798" s="415" t="str">
        <f t="shared" si="103"/>
        <v>款</v>
      </c>
    </row>
    <row r="799" ht="33" hidden="1" customHeight="1" spans="1:8">
      <c r="A799" s="433">
        <v>2110901</v>
      </c>
      <c r="B799" s="449" t="s">
        <v>796</v>
      </c>
      <c r="C799" s="286">
        <v>0</v>
      </c>
      <c r="D799" s="286"/>
      <c r="E799" s="288">
        <f t="shared" si="99"/>
        <v>0</v>
      </c>
      <c r="F799" s="287"/>
      <c r="G799" s="110" t="str">
        <f t="shared" si="102"/>
        <v>否</v>
      </c>
      <c r="H799" s="415" t="str">
        <f t="shared" si="103"/>
        <v>项</v>
      </c>
    </row>
    <row r="800" ht="33" customHeight="1" spans="1:8">
      <c r="A800" s="421">
        <v>21110</v>
      </c>
      <c r="B800" s="301" t="s">
        <v>797</v>
      </c>
      <c r="C800" s="423">
        <f>C801</f>
        <v>4</v>
      </c>
      <c r="D800" s="423">
        <f>((((D801)+0)+0)+0)+0</f>
        <v>0</v>
      </c>
      <c r="E800" s="424">
        <f t="shared" si="99"/>
        <v>-4</v>
      </c>
      <c r="F800" s="287"/>
      <c r="G800" s="110" t="str">
        <f t="shared" si="102"/>
        <v>是</v>
      </c>
      <c r="H800" s="415" t="str">
        <f t="shared" si="103"/>
        <v>款</v>
      </c>
    </row>
    <row r="801" ht="33" customHeight="1" spans="1:8">
      <c r="A801" s="444">
        <v>2111001</v>
      </c>
      <c r="B801" s="453" t="s">
        <v>797</v>
      </c>
      <c r="C801" s="197">
        <v>4</v>
      </c>
      <c r="D801" s="197"/>
      <c r="E801" s="424">
        <f t="shared" si="99"/>
        <v>-4</v>
      </c>
      <c r="F801" s="287"/>
      <c r="G801" s="110" t="str">
        <f t="shared" si="102"/>
        <v>是</v>
      </c>
      <c r="H801" s="415" t="str">
        <f t="shared" si="103"/>
        <v>项</v>
      </c>
    </row>
    <row r="802" ht="33" hidden="1" customHeight="1" spans="1:8">
      <c r="A802" s="421">
        <v>21111</v>
      </c>
      <c r="B802" s="301" t="s">
        <v>798</v>
      </c>
      <c r="C802" s="423">
        <f>SUM(C803:C807)</f>
        <v>0</v>
      </c>
      <c r="D802" s="423">
        <f>((((SUM(D803:D807))+0)+0)+0)+0</f>
        <v>0</v>
      </c>
      <c r="E802" s="424">
        <f t="shared" si="99"/>
        <v>0</v>
      </c>
      <c r="F802" s="287"/>
      <c r="G802" s="110" t="str">
        <f t="shared" si="102"/>
        <v>否</v>
      </c>
      <c r="H802" s="415" t="str">
        <f t="shared" si="103"/>
        <v>款</v>
      </c>
    </row>
    <row r="803" ht="33" hidden="1" customHeight="1" spans="1:8">
      <c r="A803" s="425">
        <v>2111101</v>
      </c>
      <c r="B803" s="426" t="s">
        <v>799</v>
      </c>
      <c r="C803" s="197">
        <v>0</v>
      </c>
      <c r="D803" s="197"/>
      <c r="E803" s="424">
        <f t="shared" si="99"/>
        <v>0</v>
      </c>
      <c r="F803" s="287"/>
      <c r="G803" s="110" t="str">
        <f t="shared" si="102"/>
        <v>否</v>
      </c>
      <c r="H803" s="415" t="str">
        <f t="shared" si="103"/>
        <v>项</v>
      </c>
    </row>
    <row r="804" ht="33" hidden="1" customHeight="1" spans="1:8">
      <c r="A804" s="425">
        <v>2111102</v>
      </c>
      <c r="B804" s="426" t="s">
        <v>800</v>
      </c>
      <c r="C804" s="197">
        <v>0</v>
      </c>
      <c r="D804" s="197"/>
      <c r="E804" s="424">
        <f t="shared" si="99"/>
        <v>0</v>
      </c>
      <c r="F804" s="287"/>
      <c r="G804" s="110" t="str">
        <f t="shared" si="102"/>
        <v>否</v>
      </c>
      <c r="H804" s="415" t="str">
        <f t="shared" si="103"/>
        <v>项</v>
      </c>
    </row>
    <row r="805" ht="33" hidden="1" customHeight="1" spans="1:8">
      <c r="A805" s="427">
        <v>2111103</v>
      </c>
      <c r="B805" s="428" t="s">
        <v>801</v>
      </c>
      <c r="C805" s="286">
        <v>0</v>
      </c>
      <c r="D805" s="286"/>
      <c r="E805" s="288">
        <f t="shared" si="99"/>
        <v>0</v>
      </c>
      <c r="F805" s="287"/>
      <c r="G805" s="110" t="str">
        <f t="shared" si="102"/>
        <v>否</v>
      </c>
      <c r="H805" s="415" t="str">
        <f t="shared" si="103"/>
        <v>项</v>
      </c>
    </row>
    <row r="806" ht="33" hidden="1" customHeight="1" spans="1:8">
      <c r="A806" s="427">
        <v>2111104</v>
      </c>
      <c r="B806" s="428" t="s">
        <v>802</v>
      </c>
      <c r="C806" s="286">
        <v>0</v>
      </c>
      <c r="D806" s="286"/>
      <c r="E806" s="288">
        <f t="shared" si="99"/>
        <v>0</v>
      </c>
      <c r="F806" s="287"/>
      <c r="G806" s="110" t="str">
        <f t="shared" si="102"/>
        <v>否</v>
      </c>
      <c r="H806" s="415" t="str">
        <f t="shared" si="103"/>
        <v>项</v>
      </c>
    </row>
    <row r="807" ht="33" hidden="1" customHeight="1" spans="1:8">
      <c r="A807" s="427">
        <v>2111199</v>
      </c>
      <c r="B807" s="428" t="s">
        <v>803</v>
      </c>
      <c r="C807" s="286">
        <v>0</v>
      </c>
      <c r="D807" s="286"/>
      <c r="E807" s="288">
        <f t="shared" si="99"/>
        <v>0</v>
      </c>
      <c r="F807" s="287"/>
      <c r="G807" s="110" t="str">
        <f t="shared" si="102"/>
        <v>否</v>
      </c>
      <c r="H807" s="415" t="str">
        <f t="shared" si="103"/>
        <v>项</v>
      </c>
    </row>
    <row r="808" ht="33" hidden="1" customHeight="1" spans="1:8">
      <c r="A808" s="434">
        <v>21112</v>
      </c>
      <c r="B808" s="283" t="s">
        <v>804</v>
      </c>
      <c r="C808" s="288">
        <f>C809</f>
        <v>0</v>
      </c>
      <c r="D808" s="288">
        <f>((((D809)+0)+0)+0)+0</f>
        <v>0</v>
      </c>
      <c r="E808" s="288">
        <f t="shared" ref="E808:E871" si="104">D808-C808</f>
        <v>0</v>
      </c>
      <c r="F808" s="287"/>
      <c r="G808" s="110" t="str">
        <f t="shared" si="102"/>
        <v>否</v>
      </c>
      <c r="H808" s="415" t="str">
        <f t="shared" si="103"/>
        <v>款</v>
      </c>
    </row>
    <row r="809" ht="33" hidden="1" customHeight="1" spans="1:8">
      <c r="A809" s="441">
        <v>2111201</v>
      </c>
      <c r="B809" s="428" t="s">
        <v>804</v>
      </c>
      <c r="C809" s="286">
        <v>0</v>
      </c>
      <c r="D809" s="286"/>
      <c r="E809" s="288">
        <f t="shared" si="104"/>
        <v>0</v>
      </c>
      <c r="F809" s="287"/>
      <c r="G809" s="110" t="str">
        <f t="shared" si="102"/>
        <v>否</v>
      </c>
      <c r="H809" s="415" t="str">
        <f t="shared" si="103"/>
        <v>项</v>
      </c>
    </row>
    <row r="810" ht="33" hidden="1" customHeight="1" spans="1:8">
      <c r="A810" s="434">
        <v>21113</v>
      </c>
      <c r="B810" s="283" t="s">
        <v>805</v>
      </c>
      <c r="C810" s="288">
        <f>C811</f>
        <v>0</v>
      </c>
      <c r="D810" s="288">
        <f>((((D811)+0)+0)+0)+0</f>
        <v>0</v>
      </c>
      <c r="E810" s="288">
        <f t="shared" si="104"/>
        <v>0</v>
      </c>
      <c r="F810" s="287"/>
      <c r="G810" s="110" t="str">
        <f t="shared" si="102"/>
        <v>否</v>
      </c>
      <c r="H810" s="415" t="str">
        <f t="shared" si="103"/>
        <v>款</v>
      </c>
    </row>
    <row r="811" ht="33" hidden="1" customHeight="1" spans="1:8">
      <c r="A811" s="441">
        <v>2111301</v>
      </c>
      <c r="B811" s="428" t="s">
        <v>805</v>
      </c>
      <c r="C811" s="286">
        <v>0</v>
      </c>
      <c r="D811" s="286"/>
      <c r="E811" s="288">
        <f t="shared" si="104"/>
        <v>0</v>
      </c>
      <c r="F811" s="287"/>
      <c r="G811" s="110" t="str">
        <f t="shared" si="102"/>
        <v>否</v>
      </c>
      <c r="H811" s="415" t="str">
        <f t="shared" si="103"/>
        <v>项</v>
      </c>
    </row>
    <row r="812" ht="33" customHeight="1" spans="1:8">
      <c r="A812" s="421">
        <v>21114</v>
      </c>
      <c r="B812" s="301" t="s">
        <v>806</v>
      </c>
      <c r="C812" s="423">
        <f>SUM(C813:C822)</f>
        <v>4692</v>
      </c>
      <c r="D812" s="423">
        <f>((((SUM(D813:D822))+0)+0)+0)+0</f>
        <v>0</v>
      </c>
      <c r="E812" s="424">
        <f t="shared" si="104"/>
        <v>-4692</v>
      </c>
      <c r="F812" s="287"/>
      <c r="G812" s="110" t="str">
        <f t="shared" si="102"/>
        <v>是</v>
      </c>
      <c r="H812" s="415" t="str">
        <f t="shared" si="103"/>
        <v>款</v>
      </c>
    </row>
    <row r="813" ht="33" hidden="1" customHeight="1" spans="1:8">
      <c r="A813" s="427">
        <v>2111401</v>
      </c>
      <c r="B813" s="428" t="s">
        <v>225</v>
      </c>
      <c r="C813" s="286">
        <v>0</v>
      </c>
      <c r="D813" s="286"/>
      <c r="E813" s="288">
        <f t="shared" si="104"/>
        <v>0</v>
      </c>
      <c r="F813" s="287"/>
      <c r="G813" s="110" t="str">
        <f t="shared" si="102"/>
        <v>否</v>
      </c>
      <c r="H813" s="415" t="str">
        <f t="shared" si="103"/>
        <v>项</v>
      </c>
    </row>
    <row r="814" ht="33" hidden="1" customHeight="1" spans="1:8">
      <c r="A814" s="425">
        <v>2111402</v>
      </c>
      <c r="B814" s="426" t="s">
        <v>226</v>
      </c>
      <c r="C814" s="197">
        <v>0</v>
      </c>
      <c r="D814" s="197"/>
      <c r="E814" s="424">
        <f t="shared" si="104"/>
        <v>0</v>
      </c>
      <c r="F814" s="287"/>
      <c r="G814" s="110" t="str">
        <f t="shared" si="102"/>
        <v>否</v>
      </c>
      <c r="H814" s="415" t="str">
        <f t="shared" si="103"/>
        <v>项</v>
      </c>
    </row>
    <row r="815" ht="33" hidden="1" customHeight="1" spans="1:8">
      <c r="A815" s="427">
        <v>2111403</v>
      </c>
      <c r="B815" s="428" t="s">
        <v>227</v>
      </c>
      <c r="C815" s="286">
        <v>0</v>
      </c>
      <c r="D815" s="286"/>
      <c r="E815" s="288">
        <f t="shared" si="104"/>
        <v>0</v>
      </c>
      <c r="F815" s="287"/>
      <c r="G815" s="110" t="str">
        <f t="shared" si="102"/>
        <v>否</v>
      </c>
      <c r="H815" s="415" t="str">
        <f t="shared" si="103"/>
        <v>项</v>
      </c>
    </row>
    <row r="816" ht="33" hidden="1" customHeight="1" spans="1:8">
      <c r="A816" s="427">
        <v>2111406</v>
      </c>
      <c r="B816" s="428" t="s">
        <v>807</v>
      </c>
      <c r="C816" s="286">
        <v>0</v>
      </c>
      <c r="D816" s="286"/>
      <c r="E816" s="288">
        <f t="shared" si="104"/>
        <v>0</v>
      </c>
      <c r="F816" s="287"/>
      <c r="G816" s="110" t="str">
        <f t="shared" si="102"/>
        <v>否</v>
      </c>
      <c r="H816" s="415" t="str">
        <f t="shared" si="103"/>
        <v>项</v>
      </c>
    </row>
    <row r="817" ht="33" customHeight="1" spans="1:8">
      <c r="A817" s="425">
        <v>2111407</v>
      </c>
      <c r="B817" s="426" t="s">
        <v>808</v>
      </c>
      <c r="C817" s="197">
        <v>4692</v>
      </c>
      <c r="D817" s="197"/>
      <c r="E817" s="424">
        <f t="shared" si="104"/>
        <v>-4692</v>
      </c>
      <c r="F817" s="287"/>
      <c r="G817" s="110" t="str">
        <f t="shared" si="102"/>
        <v>是</v>
      </c>
      <c r="H817" s="415" t="str">
        <f t="shared" si="103"/>
        <v>项</v>
      </c>
    </row>
    <row r="818" ht="33" hidden="1" customHeight="1" spans="1:8">
      <c r="A818" s="425">
        <v>2111408</v>
      </c>
      <c r="B818" s="426" t="s">
        <v>809</v>
      </c>
      <c r="C818" s="197">
        <v>0</v>
      </c>
      <c r="D818" s="197"/>
      <c r="E818" s="424">
        <f t="shared" si="104"/>
        <v>0</v>
      </c>
      <c r="F818" s="287"/>
      <c r="G818" s="110" t="str">
        <f t="shared" si="102"/>
        <v>否</v>
      </c>
      <c r="H818" s="415" t="str">
        <f t="shared" si="103"/>
        <v>项</v>
      </c>
    </row>
    <row r="819" ht="33" hidden="1" customHeight="1" spans="1:8">
      <c r="A819" s="425">
        <v>2111411</v>
      </c>
      <c r="B819" s="426" t="s">
        <v>266</v>
      </c>
      <c r="C819" s="197">
        <v>0</v>
      </c>
      <c r="D819" s="197"/>
      <c r="E819" s="424">
        <f t="shared" si="104"/>
        <v>0</v>
      </c>
      <c r="F819" s="287"/>
      <c r="G819" s="110" t="str">
        <f t="shared" si="102"/>
        <v>否</v>
      </c>
      <c r="H819" s="415" t="str">
        <f t="shared" si="103"/>
        <v>项</v>
      </c>
    </row>
    <row r="820" ht="33" hidden="1" customHeight="1" spans="1:8">
      <c r="A820" s="427">
        <v>2111413</v>
      </c>
      <c r="B820" s="428" t="s">
        <v>810</v>
      </c>
      <c r="C820" s="286">
        <v>0</v>
      </c>
      <c r="D820" s="286"/>
      <c r="E820" s="288">
        <f t="shared" si="104"/>
        <v>0</v>
      </c>
      <c r="F820" s="287"/>
      <c r="G820" s="110" t="str">
        <f t="shared" si="102"/>
        <v>否</v>
      </c>
      <c r="H820" s="415" t="str">
        <f t="shared" si="103"/>
        <v>项</v>
      </c>
    </row>
    <row r="821" ht="33" hidden="1" customHeight="1" spans="1:8">
      <c r="A821" s="427">
        <v>2111450</v>
      </c>
      <c r="B821" s="428" t="s">
        <v>234</v>
      </c>
      <c r="C821" s="286">
        <v>0</v>
      </c>
      <c r="D821" s="286"/>
      <c r="E821" s="288">
        <f t="shared" si="104"/>
        <v>0</v>
      </c>
      <c r="F821" s="287"/>
      <c r="G821" s="110" t="str">
        <f t="shared" si="102"/>
        <v>否</v>
      </c>
      <c r="H821" s="415" t="str">
        <f t="shared" si="103"/>
        <v>项</v>
      </c>
    </row>
    <row r="822" ht="33" hidden="1" customHeight="1" spans="1:8">
      <c r="A822" s="427">
        <v>2111499</v>
      </c>
      <c r="B822" s="428" t="s">
        <v>811</v>
      </c>
      <c r="C822" s="286">
        <v>0</v>
      </c>
      <c r="D822" s="286"/>
      <c r="E822" s="288">
        <f t="shared" si="104"/>
        <v>0</v>
      </c>
      <c r="F822" s="287"/>
      <c r="G822" s="110" t="str">
        <f t="shared" si="102"/>
        <v>否</v>
      </c>
      <c r="H822" s="415" t="str">
        <f t="shared" si="103"/>
        <v>项</v>
      </c>
    </row>
    <row r="823" ht="33" hidden="1" customHeight="1" spans="1:8">
      <c r="A823" s="421">
        <v>21199</v>
      </c>
      <c r="B823" s="301" t="s">
        <v>812</v>
      </c>
      <c r="C823" s="423">
        <f>C824</f>
        <v>0</v>
      </c>
      <c r="D823" s="423">
        <f>((((D824)+0)+0)+0)+0</f>
        <v>0</v>
      </c>
      <c r="E823" s="424">
        <f t="shared" si="104"/>
        <v>0</v>
      </c>
      <c r="F823" s="287"/>
      <c r="G823" s="110" t="str">
        <f t="shared" si="102"/>
        <v>否</v>
      </c>
      <c r="H823" s="415" t="str">
        <f t="shared" si="103"/>
        <v>款</v>
      </c>
    </row>
    <row r="824" ht="33" hidden="1" customHeight="1" spans="1:8">
      <c r="A824" s="445">
        <v>2119999</v>
      </c>
      <c r="B824" s="426" t="s">
        <v>812</v>
      </c>
      <c r="C824" s="197">
        <v>0</v>
      </c>
      <c r="D824" s="197"/>
      <c r="E824" s="424">
        <f t="shared" si="104"/>
        <v>0</v>
      </c>
      <c r="F824" s="287"/>
      <c r="G824" s="110" t="str">
        <f t="shared" si="102"/>
        <v>否</v>
      </c>
      <c r="H824" s="415" t="str">
        <f t="shared" si="103"/>
        <v>项</v>
      </c>
    </row>
    <row r="825" ht="33" hidden="1" customHeight="1" spans="1:8">
      <c r="A825" s="173" t="s">
        <v>813</v>
      </c>
      <c r="B825" s="439" t="s">
        <v>361</v>
      </c>
      <c r="C825" s="423">
        <v>0</v>
      </c>
      <c r="D825" s="423"/>
      <c r="E825" s="424">
        <f t="shared" si="104"/>
        <v>0</v>
      </c>
      <c r="F825" s="287"/>
      <c r="G825" s="110" t="str">
        <f t="shared" si="102"/>
        <v>否</v>
      </c>
      <c r="H825" s="415" t="str">
        <f t="shared" si="103"/>
        <v>项</v>
      </c>
    </row>
    <row r="826" ht="33" customHeight="1" spans="1:8">
      <c r="A826" s="421">
        <v>212</v>
      </c>
      <c r="B826" s="422" t="s">
        <v>131</v>
      </c>
      <c r="C826" s="423">
        <f>SUM(C827,C838,C840,C843,C845,C847,C849)</f>
        <v>17225</v>
      </c>
      <c r="D826" s="423">
        <f>((((SUM(D827,D838,D840,D843,D845,D847,D849))+0)+0)+0)+0</f>
        <v>11627</v>
      </c>
      <c r="E826" s="424">
        <f t="shared" si="104"/>
        <v>-5598</v>
      </c>
      <c r="F826" s="281">
        <f t="shared" ref="F826:F829" si="105">(E826-D826)/D826</f>
        <v>-1.481</v>
      </c>
      <c r="G826" s="110" t="str">
        <f t="shared" si="102"/>
        <v>是</v>
      </c>
      <c r="H826" s="415" t="str">
        <f t="shared" si="103"/>
        <v>类</v>
      </c>
    </row>
    <row r="827" ht="33" customHeight="1" spans="1:8">
      <c r="A827" s="421">
        <v>21201</v>
      </c>
      <c r="B827" s="301" t="s">
        <v>814</v>
      </c>
      <c r="C827" s="423">
        <f>SUM(C828:C837)</f>
        <v>3746</v>
      </c>
      <c r="D827" s="423">
        <f>((((SUM(D828:D837))+0)+0)+0)+0</f>
        <v>3280</v>
      </c>
      <c r="E827" s="424">
        <f t="shared" si="104"/>
        <v>-466</v>
      </c>
      <c r="F827" s="281">
        <f t="shared" si="105"/>
        <v>-1.142</v>
      </c>
      <c r="G827" s="110" t="str">
        <f t="shared" si="102"/>
        <v>是</v>
      </c>
      <c r="H827" s="415" t="str">
        <f t="shared" si="103"/>
        <v>款</v>
      </c>
    </row>
    <row r="828" ht="33" customHeight="1" spans="1:8">
      <c r="A828" s="425">
        <v>2120101</v>
      </c>
      <c r="B828" s="426" t="s">
        <v>225</v>
      </c>
      <c r="C828" s="197">
        <v>3746</v>
      </c>
      <c r="D828" s="197">
        <v>3231</v>
      </c>
      <c r="E828" s="424">
        <f t="shared" si="104"/>
        <v>-515</v>
      </c>
      <c r="F828" s="287">
        <f t="shared" si="105"/>
        <v>-1.159</v>
      </c>
      <c r="G828" s="110" t="str">
        <f t="shared" si="102"/>
        <v>是</v>
      </c>
      <c r="H828" s="415" t="str">
        <f t="shared" si="103"/>
        <v>项</v>
      </c>
    </row>
    <row r="829" ht="33" customHeight="1" spans="1:8">
      <c r="A829" s="427">
        <v>2120102</v>
      </c>
      <c r="B829" s="428" t="s">
        <v>226</v>
      </c>
      <c r="C829" s="286">
        <v>0</v>
      </c>
      <c r="D829" s="286">
        <v>49</v>
      </c>
      <c r="E829" s="288">
        <f t="shared" si="104"/>
        <v>49</v>
      </c>
      <c r="F829" s="287">
        <f t="shared" si="105"/>
        <v>0</v>
      </c>
      <c r="G829" s="110" t="str">
        <f t="shared" si="102"/>
        <v>是</v>
      </c>
      <c r="H829" s="415" t="str">
        <f t="shared" si="103"/>
        <v>项</v>
      </c>
    </row>
    <row r="830" ht="33" hidden="1" customHeight="1" spans="1:8">
      <c r="A830" s="425">
        <v>2120103</v>
      </c>
      <c r="B830" s="426" t="s">
        <v>227</v>
      </c>
      <c r="C830" s="197">
        <v>0</v>
      </c>
      <c r="D830" s="197"/>
      <c r="E830" s="424">
        <f t="shared" si="104"/>
        <v>0</v>
      </c>
      <c r="F830" s="287"/>
      <c r="G830" s="110" t="str">
        <f t="shared" si="102"/>
        <v>否</v>
      </c>
      <c r="H830" s="415" t="str">
        <f t="shared" si="103"/>
        <v>项</v>
      </c>
    </row>
    <row r="831" ht="33" hidden="1" customHeight="1" spans="1:8">
      <c r="A831" s="425">
        <v>2120104</v>
      </c>
      <c r="B831" s="426" t="s">
        <v>815</v>
      </c>
      <c r="C831" s="197">
        <v>0</v>
      </c>
      <c r="D831" s="197"/>
      <c r="E831" s="424">
        <f t="shared" si="104"/>
        <v>0</v>
      </c>
      <c r="F831" s="287"/>
      <c r="G831" s="110" t="str">
        <f t="shared" si="102"/>
        <v>否</v>
      </c>
      <c r="H831" s="415" t="str">
        <f t="shared" si="103"/>
        <v>项</v>
      </c>
    </row>
    <row r="832" ht="33" hidden="1" customHeight="1" spans="1:8">
      <c r="A832" s="425">
        <v>2120105</v>
      </c>
      <c r="B832" s="426" t="s">
        <v>816</v>
      </c>
      <c r="C832" s="197">
        <v>0</v>
      </c>
      <c r="D832" s="197"/>
      <c r="E832" s="424">
        <f t="shared" si="104"/>
        <v>0</v>
      </c>
      <c r="F832" s="287"/>
      <c r="G832" s="110" t="str">
        <f t="shared" si="102"/>
        <v>否</v>
      </c>
      <c r="H832" s="415" t="str">
        <f t="shared" si="103"/>
        <v>项</v>
      </c>
    </row>
    <row r="833" ht="33" hidden="1" customHeight="1" spans="1:8">
      <c r="A833" s="425">
        <v>2120106</v>
      </c>
      <c r="B833" s="426" t="s">
        <v>817</v>
      </c>
      <c r="C833" s="197">
        <v>0</v>
      </c>
      <c r="D833" s="197"/>
      <c r="E833" s="424">
        <f t="shared" si="104"/>
        <v>0</v>
      </c>
      <c r="F833" s="287"/>
      <c r="G833" s="110" t="str">
        <f t="shared" si="102"/>
        <v>否</v>
      </c>
      <c r="H833" s="415" t="str">
        <f t="shared" si="103"/>
        <v>项</v>
      </c>
    </row>
    <row r="834" ht="33" hidden="1" customHeight="1" spans="1:8">
      <c r="A834" s="427">
        <v>2120107</v>
      </c>
      <c r="B834" s="428" t="s">
        <v>818</v>
      </c>
      <c r="C834" s="286">
        <v>0</v>
      </c>
      <c r="D834" s="286"/>
      <c r="E834" s="288">
        <f t="shared" si="104"/>
        <v>0</v>
      </c>
      <c r="F834" s="287"/>
      <c r="G834" s="110" t="str">
        <f t="shared" si="102"/>
        <v>否</v>
      </c>
      <c r="H834" s="415" t="str">
        <f t="shared" si="103"/>
        <v>项</v>
      </c>
    </row>
    <row r="835" ht="33" hidden="1" customHeight="1" spans="1:8">
      <c r="A835" s="425">
        <v>2120109</v>
      </c>
      <c r="B835" s="426" t="s">
        <v>819</v>
      </c>
      <c r="C835" s="197">
        <v>0</v>
      </c>
      <c r="D835" s="197"/>
      <c r="E835" s="424">
        <f t="shared" si="104"/>
        <v>0</v>
      </c>
      <c r="F835" s="287"/>
      <c r="G835" s="110" t="str">
        <f t="shared" si="102"/>
        <v>否</v>
      </c>
      <c r="H835" s="415" t="str">
        <f t="shared" si="103"/>
        <v>项</v>
      </c>
    </row>
    <row r="836" ht="33" hidden="1" customHeight="1" spans="1:8">
      <c r="A836" s="425">
        <v>2120110</v>
      </c>
      <c r="B836" s="426" t="s">
        <v>820</v>
      </c>
      <c r="C836" s="197">
        <v>0</v>
      </c>
      <c r="D836" s="197"/>
      <c r="E836" s="424">
        <f t="shared" si="104"/>
        <v>0</v>
      </c>
      <c r="F836" s="287"/>
      <c r="G836" s="110" t="str">
        <f t="shared" ref="G836:G899" si="106">IF(LEN(A836)=3,"是",IF(B836&lt;&gt;"",IF(SUM(C836:D836)&lt;&gt;0,"是","否"),"是"))</f>
        <v>否</v>
      </c>
      <c r="H836" s="415" t="str">
        <f t="shared" ref="H836:H899" si="107">IF(LEN(A836)=3,"类",IF(LEN(A836)=5,"款","项"))</f>
        <v>项</v>
      </c>
    </row>
    <row r="837" ht="33" hidden="1" customHeight="1" spans="1:8">
      <c r="A837" s="425">
        <v>2120199</v>
      </c>
      <c r="B837" s="426" t="s">
        <v>821</v>
      </c>
      <c r="C837" s="197">
        <v>0</v>
      </c>
      <c r="D837" s="197"/>
      <c r="E837" s="424">
        <f t="shared" si="104"/>
        <v>0</v>
      </c>
      <c r="F837" s="287"/>
      <c r="G837" s="110" t="str">
        <f t="shared" si="106"/>
        <v>否</v>
      </c>
      <c r="H837" s="415" t="str">
        <f t="shared" si="107"/>
        <v>项</v>
      </c>
    </row>
    <row r="838" ht="33" hidden="1" customHeight="1" spans="1:8">
      <c r="A838" s="421">
        <v>21202</v>
      </c>
      <c r="B838" s="301" t="s">
        <v>822</v>
      </c>
      <c r="C838" s="423">
        <f>C839</f>
        <v>0</v>
      </c>
      <c r="D838" s="423">
        <f>((((D839)+0)+0)+0)+0</f>
        <v>0</v>
      </c>
      <c r="E838" s="424">
        <f t="shared" si="104"/>
        <v>0</v>
      </c>
      <c r="F838" s="287"/>
      <c r="G838" s="110" t="str">
        <f t="shared" si="106"/>
        <v>否</v>
      </c>
      <c r="H838" s="415" t="str">
        <f t="shared" si="107"/>
        <v>款</v>
      </c>
    </row>
    <row r="839" ht="33" hidden="1" customHeight="1" spans="1:8">
      <c r="A839" s="444">
        <v>2120201</v>
      </c>
      <c r="B839" s="453" t="s">
        <v>822</v>
      </c>
      <c r="C839" s="197">
        <v>0</v>
      </c>
      <c r="D839" s="197"/>
      <c r="E839" s="424">
        <f t="shared" si="104"/>
        <v>0</v>
      </c>
      <c r="F839" s="287"/>
      <c r="G839" s="110" t="str">
        <f t="shared" si="106"/>
        <v>否</v>
      </c>
      <c r="H839" s="415" t="str">
        <f t="shared" si="107"/>
        <v>项</v>
      </c>
    </row>
    <row r="840" ht="33" customHeight="1" spans="1:8">
      <c r="A840" s="421">
        <v>21203</v>
      </c>
      <c r="B840" s="301" t="s">
        <v>823</v>
      </c>
      <c r="C840" s="423">
        <f>SUM(C841:C842)</f>
        <v>5891</v>
      </c>
      <c r="D840" s="423">
        <f>((((SUM(D841:D842))+0)+0)+0)+0</f>
        <v>1076</v>
      </c>
      <c r="E840" s="424">
        <f t="shared" si="104"/>
        <v>-4815</v>
      </c>
      <c r="F840" s="281">
        <f t="shared" ref="F840:F844" si="108">(E840-D840)/D840</f>
        <v>-5.475</v>
      </c>
      <c r="G840" s="110" t="str">
        <f t="shared" si="106"/>
        <v>是</v>
      </c>
      <c r="H840" s="415" t="str">
        <f t="shared" si="107"/>
        <v>款</v>
      </c>
    </row>
    <row r="841" ht="33" hidden="1" customHeight="1" spans="1:8">
      <c r="A841" s="425">
        <v>2120303</v>
      </c>
      <c r="B841" s="426" t="s">
        <v>824</v>
      </c>
      <c r="C841" s="197">
        <v>0</v>
      </c>
      <c r="D841" s="197"/>
      <c r="E841" s="424">
        <f t="shared" si="104"/>
        <v>0</v>
      </c>
      <c r="F841" s="287"/>
      <c r="G841" s="110" t="str">
        <f t="shared" si="106"/>
        <v>否</v>
      </c>
      <c r="H841" s="415" t="str">
        <f t="shared" si="107"/>
        <v>项</v>
      </c>
    </row>
    <row r="842" ht="33" customHeight="1" spans="1:8">
      <c r="A842" s="427">
        <v>2120399</v>
      </c>
      <c r="B842" s="428" t="s">
        <v>825</v>
      </c>
      <c r="C842" s="286">
        <v>5891</v>
      </c>
      <c r="D842" s="286">
        <v>1076</v>
      </c>
      <c r="E842" s="288">
        <f t="shared" si="104"/>
        <v>-4815</v>
      </c>
      <c r="F842" s="287">
        <f t="shared" si="108"/>
        <v>-5.475</v>
      </c>
      <c r="G842" s="110" t="str">
        <f t="shared" si="106"/>
        <v>是</v>
      </c>
      <c r="H842" s="415" t="str">
        <f t="shared" si="107"/>
        <v>项</v>
      </c>
    </row>
    <row r="843" ht="33" customHeight="1" spans="1:8">
      <c r="A843" s="421">
        <v>21205</v>
      </c>
      <c r="B843" s="301" t="s">
        <v>826</v>
      </c>
      <c r="C843" s="423">
        <f t="shared" ref="C843:C847" si="109">C844</f>
        <v>7587</v>
      </c>
      <c r="D843" s="423">
        <f t="shared" ref="D843:D847" si="110">((((D844)+0)+0)+0)+0</f>
        <v>7159</v>
      </c>
      <c r="E843" s="424">
        <f t="shared" si="104"/>
        <v>-428</v>
      </c>
      <c r="F843" s="281">
        <f t="shared" si="108"/>
        <v>-1.06</v>
      </c>
      <c r="G843" s="110" t="str">
        <f t="shared" si="106"/>
        <v>是</v>
      </c>
      <c r="H843" s="415" t="str">
        <f t="shared" si="107"/>
        <v>款</v>
      </c>
    </row>
    <row r="844" ht="33" customHeight="1" spans="1:8">
      <c r="A844" s="444">
        <v>2120501</v>
      </c>
      <c r="B844" s="453" t="s">
        <v>826</v>
      </c>
      <c r="C844" s="197">
        <v>7587</v>
      </c>
      <c r="D844" s="197">
        <v>7159</v>
      </c>
      <c r="E844" s="424">
        <f t="shared" si="104"/>
        <v>-428</v>
      </c>
      <c r="F844" s="287">
        <f t="shared" si="108"/>
        <v>-1.06</v>
      </c>
      <c r="G844" s="110" t="str">
        <f t="shared" si="106"/>
        <v>是</v>
      </c>
      <c r="H844" s="415" t="str">
        <f t="shared" si="107"/>
        <v>项</v>
      </c>
    </row>
    <row r="845" ht="33" hidden="1" customHeight="1" spans="1:8">
      <c r="A845" s="421">
        <v>21206</v>
      </c>
      <c r="B845" s="301" t="s">
        <v>827</v>
      </c>
      <c r="C845" s="423">
        <f t="shared" si="109"/>
        <v>0</v>
      </c>
      <c r="D845" s="423">
        <f t="shared" si="110"/>
        <v>0</v>
      </c>
      <c r="E845" s="424">
        <f t="shared" si="104"/>
        <v>0</v>
      </c>
      <c r="F845" s="287"/>
      <c r="G845" s="110" t="str">
        <f t="shared" si="106"/>
        <v>否</v>
      </c>
      <c r="H845" s="415" t="str">
        <f t="shared" si="107"/>
        <v>款</v>
      </c>
    </row>
    <row r="846" ht="33" hidden="1" customHeight="1" spans="1:8">
      <c r="A846" s="444">
        <v>2120601</v>
      </c>
      <c r="B846" s="453" t="s">
        <v>827</v>
      </c>
      <c r="C846" s="197">
        <v>0</v>
      </c>
      <c r="D846" s="197"/>
      <c r="E846" s="424">
        <f t="shared" si="104"/>
        <v>0</v>
      </c>
      <c r="F846" s="287"/>
      <c r="G846" s="110" t="str">
        <f t="shared" si="106"/>
        <v>否</v>
      </c>
      <c r="H846" s="415" t="str">
        <f t="shared" si="107"/>
        <v>项</v>
      </c>
    </row>
    <row r="847" ht="33" customHeight="1" spans="1:8">
      <c r="A847" s="421">
        <v>21299</v>
      </c>
      <c r="B847" s="301" t="s">
        <v>828</v>
      </c>
      <c r="C847" s="423">
        <f t="shared" si="109"/>
        <v>1</v>
      </c>
      <c r="D847" s="423">
        <f t="shared" si="110"/>
        <v>112</v>
      </c>
      <c r="E847" s="424">
        <f t="shared" si="104"/>
        <v>111</v>
      </c>
      <c r="F847" s="281">
        <f t="shared" ref="F847:F852" si="111">(E847-D847)/D847</f>
        <v>-0.009</v>
      </c>
      <c r="G847" s="110" t="str">
        <f t="shared" si="106"/>
        <v>是</v>
      </c>
      <c r="H847" s="415" t="str">
        <f t="shared" si="107"/>
        <v>款</v>
      </c>
    </row>
    <row r="848" ht="33" customHeight="1" spans="1:8">
      <c r="A848" s="444">
        <v>2129999</v>
      </c>
      <c r="B848" s="453" t="s">
        <v>828</v>
      </c>
      <c r="C848" s="197">
        <v>1</v>
      </c>
      <c r="D848" s="197">
        <v>112</v>
      </c>
      <c r="E848" s="424">
        <f t="shared" si="104"/>
        <v>111</v>
      </c>
      <c r="F848" s="287">
        <f t="shared" si="111"/>
        <v>-0.009</v>
      </c>
      <c r="G848" s="110" t="str">
        <f t="shared" si="106"/>
        <v>是</v>
      </c>
      <c r="H848" s="415" t="str">
        <f t="shared" si="107"/>
        <v>项</v>
      </c>
    </row>
    <row r="849" ht="33" hidden="1" customHeight="1" spans="1:8">
      <c r="A849" s="438" t="s">
        <v>829</v>
      </c>
      <c r="B849" s="439" t="s">
        <v>361</v>
      </c>
      <c r="C849" s="423">
        <v>0</v>
      </c>
      <c r="D849" s="423"/>
      <c r="E849" s="424">
        <f t="shared" si="104"/>
        <v>0</v>
      </c>
      <c r="F849" s="287"/>
      <c r="G849" s="110" t="str">
        <f t="shared" si="106"/>
        <v>否</v>
      </c>
      <c r="H849" s="415" t="str">
        <f t="shared" si="107"/>
        <v>项</v>
      </c>
    </row>
    <row r="850" ht="33" customHeight="1" spans="1:8">
      <c r="A850" s="421">
        <v>213</v>
      </c>
      <c r="B850" s="422" t="s">
        <v>132</v>
      </c>
      <c r="C850" s="423">
        <f>SUM(C851,C877,C900,C928,C939,C946,C952,C955,C958:C959)</f>
        <v>43768</v>
      </c>
      <c r="D850" s="423">
        <f>((((SUM(D851,D877,D900,D928,D939,D946,D952,D955,D958:D959))+0)+0)+0)+0</f>
        <v>49863</v>
      </c>
      <c r="E850" s="424">
        <f t="shared" si="104"/>
        <v>6095</v>
      </c>
      <c r="F850" s="281">
        <f t="shared" si="111"/>
        <v>-0.878</v>
      </c>
      <c r="G850" s="110" t="str">
        <f t="shared" si="106"/>
        <v>是</v>
      </c>
      <c r="H850" s="415" t="str">
        <f t="shared" si="107"/>
        <v>类</v>
      </c>
    </row>
    <row r="851" ht="33" customHeight="1" spans="1:8">
      <c r="A851" s="421">
        <v>21301</v>
      </c>
      <c r="B851" s="301" t="s">
        <v>830</v>
      </c>
      <c r="C851" s="423">
        <f>SUM(C852:C876)</f>
        <v>10979</v>
      </c>
      <c r="D851" s="423">
        <f>((((SUM(D852:D876))+0)+0)+0)+0</f>
        <v>11395</v>
      </c>
      <c r="E851" s="424">
        <f t="shared" si="104"/>
        <v>416</v>
      </c>
      <c r="F851" s="281">
        <f t="shared" si="111"/>
        <v>-0.963</v>
      </c>
      <c r="G851" s="110" t="str">
        <f t="shared" si="106"/>
        <v>是</v>
      </c>
      <c r="H851" s="415" t="str">
        <f t="shared" si="107"/>
        <v>款</v>
      </c>
    </row>
    <row r="852" ht="33" customHeight="1" spans="1:8">
      <c r="A852" s="425">
        <v>2130101</v>
      </c>
      <c r="B852" s="426" t="s">
        <v>225</v>
      </c>
      <c r="C852" s="197">
        <v>265</v>
      </c>
      <c r="D852" s="197">
        <v>194</v>
      </c>
      <c r="E852" s="424">
        <f t="shared" si="104"/>
        <v>-71</v>
      </c>
      <c r="F852" s="287">
        <f t="shared" si="111"/>
        <v>-1.366</v>
      </c>
      <c r="G852" s="110" t="str">
        <f t="shared" si="106"/>
        <v>是</v>
      </c>
      <c r="H852" s="415" t="str">
        <f t="shared" si="107"/>
        <v>项</v>
      </c>
    </row>
    <row r="853" ht="33" hidden="1" customHeight="1" spans="1:8">
      <c r="A853" s="425">
        <v>2130102</v>
      </c>
      <c r="B853" s="426" t="s">
        <v>226</v>
      </c>
      <c r="C853" s="197">
        <v>0</v>
      </c>
      <c r="D853" s="197"/>
      <c r="E853" s="424">
        <f t="shared" si="104"/>
        <v>0</v>
      </c>
      <c r="F853" s="287"/>
      <c r="G853" s="110" t="str">
        <f t="shared" si="106"/>
        <v>否</v>
      </c>
      <c r="H853" s="415" t="str">
        <f t="shared" si="107"/>
        <v>项</v>
      </c>
    </row>
    <row r="854" ht="33" hidden="1" customHeight="1" spans="1:8">
      <c r="A854" s="425">
        <v>2130103</v>
      </c>
      <c r="B854" s="426" t="s">
        <v>227</v>
      </c>
      <c r="C854" s="197">
        <v>0</v>
      </c>
      <c r="D854" s="197"/>
      <c r="E854" s="424">
        <f t="shared" si="104"/>
        <v>0</v>
      </c>
      <c r="F854" s="287"/>
      <c r="G854" s="110" t="str">
        <f t="shared" si="106"/>
        <v>否</v>
      </c>
      <c r="H854" s="415" t="str">
        <f t="shared" si="107"/>
        <v>项</v>
      </c>
    </row>
    <row r="855" ht="33" customHeight="1" spans="1:8">
      <c r="A855" s="425">
        <v>2130104</v>
      </c>
      <c r="B855" s="426" t="s">
        <v>234</v>
      </c>
      <c r="C855" s="197">
        <v>3197</v>
      </c>
      <c r="D855" s="197">
        <v>2914</v>
      </c>
      <c r="E855" s="424">
        <f t="shared" si="104"/>
        <v>-283</v>
      </c>
      <c r="F855" s="287">
        <f t="shared" ref="F855:F862" si="112">(E855-D855)/D855</f>
        <v>-1.097</v>
      </c>
      <c r="G855" s="110" t="str">
        <f t="shared" si="106"/>
        <v>是</v>
      </c>
      <c r="H855" s="415" t="str">
        <f t="shared" si="107"/>
        <v>项</v>
      </c>
    </row>
    <row r="856" ht="33" customHeight="1" spans="1:8">
      <c r="A856" s="425">
        <v>2130105</v>
      </c>
      <c r="B856" s="426" t="s">
        <v>831</v>
      </c>
      <c r="C856" s="197">
        <v>3911</v>
      </c>
      <c r="D856" s="197">
        <v>4347</v>
      </c>
      <c r="E856" s="424">
        <f t="shared" si="104"/>
        <v>436</v>
      </c>
      <c r="F856" s="287">
        <f t="shared" si="112"/>
        <v>-0.9</v>
      </c>
      <c r="G856" s="110" t="str">
        <f t="shared" si="106"/>
        <v>是</v>
      </c>
      <c r="H856" s="415" t="str">
        <f t="shared" si="107"/>
        <v>项</v>
      </c>
    </row>
    <row r="857" ht="33" customHeight="1" spans="1:8">
      <c r="A857" s="425">
        <v>2130106</v>
      </c>
      <c r="B857" s="426" t="s">
        <v>832</v>
      </c>
      <c r="C857" s="197">
        <v>68</v>
      </c>
      <c r="D857" s="197"/>
      <c r="E857" s="424">
        <f t="shared" si="104"/>
        <v>-68</v>
      </c>
      <c r="F857" s="287"/>
      <c r="G857" s="110" t="str">
        <f t="shared" si="106"/>
        <v>是</v>
      </c>
      <c r="H857" s="415" t="str">
        <f t="shared" si="107"/>
        <v>项</v>
      </c>
    </row>
    <row r="858" ht="33" customHeight="1" spans="1:8">
      <c r="A858" s="425">
        <v>2130108</v>
      </c>
      <c r="B858" s="426" t="s">
        <v>833</v>
      </c>
      <c r="C858" s="197">
        <v>61</v>
      </c>
      <c r="D858" s="197">
        <v>32</v>
      </c>
      <c r="E858" s="424">
        <f t="shared" si="104"/>
        <v>-29</v>
      </c>
      <c r="F858" s="287">
        <f t="shared" si="112"/>
        <v>-1.906</v>
      </c>
      <c r="G858" s="110" t="str">
        <f t="shared" si="106"/>
        <v>是</v>
      </c>
      <c r="H858" s="415" t="str">
        <f t="shared" si="107"/>
        <v>项</v>
      </c>
    </row>
    <row r="859" ht="33" customHeight="1" spans="1:8">
      <c r="A859" s="425">
        <v>2130109</v>
      </c>
      <c r="B859" s="426" t="s">
        <v>834</v>
      </c>
      <c r="C859" s="197">
        <v>40</v>
      </c>
      <c r="D859" s="197">
        <v>15</v>
      </c>
      <c r="E859" s="424">
        <f t="shared" si="104"/>
        <v>-25</v>
      </c>
      <c r="F859" s="287">
        <f t="shared" si="112"/>
        <v>-2.667</v>
      </c>
      <c r="G859" s="110" t="str">
        <f t="shared" si="106"/>
        <v>是</v>
      </c>
      <c r="H859" s="415" t="str">
        <f t="shared" si="107"/>
        <v>项</v>
      </c>
    </row>
    <row r="860" ht="33" customHeight="1" spans="1:8">
      <c r="A860" s="425">
        <v>2130110</v>
      </c>
      <c r="B860" s="426" t="s">
        <v>835</v>
      </c>
      <c r="C860" s="197">
        <v>0</v>
      </c>
      <c r="D860" s="197">
        <v>2</v>
      </c>
      <c r="E860" s="424">
        <f t="shared" si="104"/>
        <v>2</v>
      </c>
      <c r="F860" s="287">
        <f t="shared" si="112"/>
        <v>0</v>
      </c>
      <c r="G860" s="110" t="str">
        <f t="shared" si="106"/>
        <v>是</v>
      </c>
      <c r="H860" s="415" t="str">
        <f t="shared" si="107"/>
        <v>项</v>
      </c>
    </row>
    <row r="861" s="410" customFormat="1" ht="33" customHeight="1" spans="1:9">
      <c r="A861" s="425">
        <v>2130111</v>
      </c>
      <c r="B861" s="426" t="s">
        <v>836</v>
      </c>
      <c r="C861" s="197">
        <v>0</v>
      </c>
      <c r="D861" s="197">
        <v>4</v>
      </c>
      <c r="E861" s="460">
        <f t="shared" si="104"/>
        <v>4</v>
      </c>
      <c r="F861" s="287">
        <f t="shared" si="112"/>
        <v>0</v>
      </c>
      <c r="G861" s="110" t="str">
        <f t="shared" si="106"/>
        <v>是</v>
      </c>
      <c r="H861" s="415" t="str">
        <f t="shared" si="107"/>
        <v>项</v>
      </c>
      <c r="I861" s="415"/>
    </row>
    <row r="862" ht="33" customHeight="1" spans="1:8">
      <c r="A862" s="425">
        <v>2130112</v>
      </c>
      <c r="B862" s="426" t="s">
        <v>837</v>
      </c>
      <c r="C862" s="197">
        <v>0</v>
      </c>
      <c r="D862" s="197">
        <v>120</v>
      </c>
      <c r="E862" s="424">
        <f t="shared" si="104"/>
        <v>120</v>
      </c>
      <c r="F862" s="287">
        <f t="shared" si="112"/>
        <v>0</v>
      </c>
      <c r="G862" s="110" t="str">
        <f t="shared" si="106"/>
        <v>是</v>
      </c>
      <c r="H862" s="415" t="str">
        <f t="shared" si="107"/>
        <v>项</v>
      </c>
    </row>
    <row r="863" ht="33" hidden="1" customHeight="1" spans="1:8">
      <c r="A863" s="425">
        <v>2130114</v>
      </c>
      <c r="B863" s="426" t="s">
        <v>838</v>
      </c>
      <c r="C863" s="197">
        <v>0</v>
      </c>
      <c r="D863" s="197"/>
      <c r="E863" s="424">
        <f t="shared" si="104"/>
        <v>0</v>
      </c>
      <c r="F863" s="287"/>
      <c r="G863" s="110" t="str">
        <f t="shared" si="106"/>
        <v>否</v>
      </c>
      <c r="H863" s="415" t="str">
        <f t="shared" si="107"/>
        <v>项</v>
      </c>
    </row>
    <row r="864" ht="33" hidden="1" customHeight="1" spans="1:8">
      <c r="A864" s="427">
        <v>2130119</v>
      </c>
      <c r="B864" s="428" t="s">
        <v>839</v>
      </c>
      <c r="C864" s="286">
        <v>0</v>
      </c>
      <c r="D864" s="286"/>
      <c r="E864" s="288">
        <f t="shared" si="104"/>
        <v>0</v>
      </c>
      <c r="F864" s="287"/>
      <c r="G864" s="110" t="str">
        <f t="shared" si="106"/>
        <v>否</v>
      </c>
      <c r="H864" s="415" t="str">
        <f t="shared" si="107"/>
        <v>项</v>
      </c>
    </row>
    <row r="865" ht="33" hidden="1" customHeight="1" spans="1:8">
      <c r="A865" s="427">
        <v>2130120</v>
      </c>
      <c r="B865" s="428" t="s">
        <v>840</v>
      </c>
      <c r="C865" s="286">
        <v>0</v>
      </c>
      <c r="D865" s="286"/>
      <c r="E865" s="288">
        <f t="shared" si="104"/>
        <v>0</v>
      </c>
      <c r="F865" s="287"/>
      <c r="G865" s="110" t="str">
        <f t="shared" si="106"/>
        <v>否</v>
      </c>
      <c r="H865" s="415" t="str">
        <f t="shared" si="107"/>
        <v>项</v>
      </c>
    </row>
    <row r="866" ht="33" hidden="1" customHeight="1" spans="1:8">
      <c r="A866" s="427">
        <v>2130121</v>
      </c>
      <c r="B866" s="428" t="s">
        <v>841</v>
      </c>
      <c r="C866" s="286">
        <v>0</v>
      </c>
      <c r="D866" s="286"/>
      <c r="E866" s="288">
        <f t="shared" si="104"/>
        <v>0</v>
      </c>
      <c r="F866" s="287"/>
      <c r="G866" s="110" t="str">
        <f t="shared" si="106"/>
        <v>否</v>
      </c>
      <c r="H866" s="415" t="str">
        <f t="shared" si="107"/>
        <v>项</v>
      </c>
    </row>
    <row r="867" ht="33" customHeight="1" spans="1:8">
      <c r="A867" s="425">
        <v>2130122</v>
      </c>
      <c r="B867" s="426" t="s">
        <v>842</v>
      </c>
      <c r="C867" s="197">
        <v>2448</v>
      </c>
      <c r="D867" s="197">
        <v>2079</v>
      </c>
      <c r="E867" s="424">
        <f t="shared" si="104"/>
        <v>-369</v>
      </c>
      <c r="F867" s="287">
        <f>(E867-D867)/D867</f>
        <v>-1.177</v>
      </c>
      <c r="G867" s="110" t="str">
        <f t="shared" si="106"/>
        <v>是</v>
      </c>
      <c r="H867" s="415" t="str">
        <f t="shared" si="107"/>
        <v>项</v>
      </c>
    </row>
    <row r="868" ht="33" hidden="1" customHeight="1" spans="1:8">
      <c r="A868" s="425">
        <v>2130124</v>
      </c>
      <c r="B868" s="426" t="s">
        <v>843</v>
      </c>
      <c r="C868" s="197">
        <v>0</v>
      </c>
      <c r="D868" s="197"/>
      <c r="E868" s="424">
        <f t="shared" si="104"/>
        <v>0</v>
      </c>
      <c r="F868" s="287"/>
      <c r="G868" s="110" t="str">
        <f t="shared" si="106"/>
        <v>否</v>
      </c>
      <c r="H868" s="415" t="str">
        <f t="shared" si="107"/>
        <v>项</v>
      </c>
    </row>
    <row r="869" ht="33" hidden="1" customHeight="1" spans="1:8">
      <c r="A869" s="425">
        <v>2130125</v>
      </c>
      <c r="B869" s="426" t="s">
        <v>844</v>
      </c>
      <c r="C869" s="197">
        <v>0</v>
      </c>
      <c r="D869" s="197"/>
      <c r="E869" s="424">
        <f t="shared" si="104"/>
        <v>0</v>
      </c>
      <c r="F869" s="287"/>
      <c r="G869" s="110" t="str">
        <f t="shared" si="106"/>
        <v>否</v>
      </c>
      <c r="H869" s="415" t="str">
        <f t="shared" si="107"/>
        <v>项</v>
      </c>
    </row>
    <row r="870" ht="33" customHeight="1" spans="1:8">
      <c r="A870" s="425">
        <v>2130126</v>
      </c>
      <c r="B870" s="426" t="s">
        <v>845</v>
      </c>
      <c r="C870" s="197">
        <v>257</v>
      </c>
      <c r="D870" s="197">
        <v>575</v>
      </c>
      <c r="E870" s="424">
        <f t="shared" si="104"/>
        <v>318</v>
      </c>
      <c r="F870" s="287">
        <f>(E870-D870)/D870</f>
        <v>-0.447</v>
      </c>
      <c r="G870" s="110" t="str">
        <f t="shared" si="106"/>
        <v>是</v>
      </c>
      <c r="H870" s="415" t="str">
        <f t="shared" si="107"/>
        <v>项</v>
      </c>
    </row>
    <row r="871" s="410" customFormat="1" ht="33" customHeight="1" spans="1:9">
      <c r="A871" s="454">
        <v>2130135</v>
      </c>
      <c r="B871" s="455" t="s">
        <v>846</v>
      </c>
      <c r="C871" s="197">
        <v>63</v>
      </c>
      <c r="D871" s="197"/>
      <c r="E871" s="460">
        <f t="shared" si="104"/>
        <v>-63</v>
      </c>
      <c r="F871" s="287"/>
      <c r="G871" s="110" t="str">
        <f t="shared" si="106"/>
        <v>是</v>
      </c>
      <c r="H871" s="415" t="str">
        <f t="shared" si="107"/>
        <v>项</v>
      </c>
      <c r="I871" s="415"/>
    </row>
    <row r="872" ht="33" hidden="1" customHeight="1" spans="1:8">
      <c r="A872" s="454">
        <v>2130142</v>
      </c>
      <c r="B872" s="455" t="s">
        <v>847</v>
      </c>
      <c r="C872" s="286">
        <v>0</v>
      </c>
      <c r="D872" s="286"/>
      <c r="E872" s="288">
        <f t="shared" ref="E872:E897" si="113">D872-C872</f>
        <v>0</v>
      </c>
      <c r="F872" s="287"/>
      <c r="G872" s="110" t="str">
        <f t="shared" si="106"/>
        <v>否</v>
      </c>
      <c r="H872" s="415" t="str">
        <f t="shared" si="107"/>
        <v>项</v>
      </c>
    </row>
    <row r="873" ht="33" hidden="1" customHeight="1" spans="1:8">
      <c r="A873" s="427">
        <v>2130148</v>
      </c>
      <c r="B873" s="426" t="s">
        <v>848</v>
      </c>
      <c r="C873" s="286">
        <v>0</v>
      </c>
      <c r="D873" s="286"/>
      <c r="E873" s="288">
        <f t="shared" si="113"/>
        <v>0</v>
      </c>
      <c r="F873" s="287"/>
      <c r="G873" s="110" t="str">
        <f t="shared" si="106"/>
        <v>否</v>
      </c>
      <c r="H873" s="415" t="str">
        <f t="shared" si="107"/>
        <v>项</v>
      </c>
    </row>
    <row r="874" ht="33" hidden="1" customHeight="1" spans="1:8">
      <c r="A874" s="427">
        <v>2130152</v>
      </c>
      <c r="B874" s="428" t="s">
        <v>849</v>
      </c>
      <c r="C874" s="286">
        <v>0</v>
      </c>
      <c r="D874" s="286"/>
      <c r="E874" s="288">
        <f t="shared" si="113"/>
        <v>0</v>
      </c>
      <c r="F874" s="287"/>
      <c r="G874" s="110" t="str">
        <f t="shared" si="106"/>
        <v>否</v>
      </c>
      <c r="H874" s="415" t="str">
        <f t="shared" si="107"/>
        <v>项</v>
      </c>
    </row>
    <row r="875" ht="33" customHeight="1" spans="1:8">
      <c r="A875" s="454">
        <v>2130153</v>
      </c>
      <c r="B875" s="455" t="s">
        <v>850</v>
      </c>
      <c r="C875" s="197">
        <v>665</v>
      </c>
      <c r="D875" s="197">
        <v>1037</v>
      </c>
      <c r="E875" s="424">
        <f t="shared" si="113"/>
        <v>372</v>
      </c>
      <c r="F875" s="287">
        <f t="shared" ref="F875:F878" si="114">(E875-D875)/D875</f>
        <v>-0.641</v>
      </c>
      <c r="G875" s="110" t="str">
        <f t="shared" si="106"/>
        <v>是</v>
      </c>
      <c r="H875" s="415" t="str">
        <f t="shared" si="107"/>
        <v>项</v>
      </c>
    </row>
    <row r="876" ht="33" customHeight="1" spans="1:8">
      <c r="A876" s="425">
        <v>2130199</v>
      </c>
      <c r="B876" s="426" t="s">
        <v>851</v>
      </c>
      <c r="C876" s="197">
        <v>4</v>
      </c>
      <c r="D876" s="197">
        <v>76</v>
      </c>
      <c r="E876" s="424">
        <f t="shared" si="113"/>
        <v>72</v>
      </c>
      <c r="F876" s="287">
        <f t="shared" si="114"/>
        <v>-0.053</v>
      </c>
      <c r="G876" s="110" t="str">
        <f t="shared" si="106"/>
        <v>是</v>
      </c>
      <c r="H876" s="415" t="str">
        <f t="shared" si="107"/>
        <v>项</v>
      </c>
    </row>
    <row r="877" ht="33" customHeight="1" spans="1:8">
      <c r="A877" s="421">
        <v>21302</v>
      </c>
      <c r="B877" s="301" t="s">
        <v>852</v>
      </c>
      <c r="C877" s="423">
        <f>SUM(C878:C899)</f>
        <v>3318</v>
      </c>
      <c r="D877" s="423">
        <f>((((SUM(D878:D899))+0)+0)+0)+0</f>
        <v>10249</v>
      </c>
      <c r="E877" s="424">
        <f t="shared" si="113"/>
        <v>6931</v>
      </c>
      <c r="F877" s="281">
        <f t="shared" si="114"/>
        <v>-0.324</v>
      </c>
      <c r="G877" s="110" t="str">
        <f t="shared" si="106"/>
        <v>是</v>
      </c>
      <c r="H877" s="415" t="str">
        <f t="shared" si="107"/>
        <v>款</v>
      </c>
    </row>
    <row r="878" ht="33" customHeight="1" spans="1:8">
      <c r="A878" s="425">
        <v>2130201</v>
      </c>
      <c r="B878" s="426" t="s">
        <v>225</v>
      </c>
      <c r="C878" s="197">
        <v>361</v>
      </c>
      <c r="D878" s="197">
        <v>3945</v>
      </c>
      <c r="E878" s="424">
        <f t="shared" si="113"/>
        <v>3584</v>
      </c>
      <c r="F878" s="287">
        <f t="shared" si="114"/>
        <v>-0.092</v>
      </c>
      <c r="G878" s="110" t="str">
        <f t="shared" si="106"/>
        <v>是</v>
      </c>
      <c r="H878" s="415" t="str">
        <f t="shared" si="107"/>
        <v>项</v>
      </c>
    </row>
    <row r="879" ht="33" hidden="1" customHeight="1" spans="1:8">
      <c r="A879" s="427">
        <v>2130202</v>
      </c>
      <c r="B879" s="428" t="s">
        <v>226</v>
      </c>
      <c r="C879" s="286">
        <v>0</v>
      </c>
      <c r="D879" s="286"/>
      <c r="E879" s="288">
        <f t="shared" si="113"/>
        <v>0</v>
      </c>
      <c r="F879" s="287"/>
      <c r="G879" s="110" t="str">
        <f t="shared" si="106"/>
        <v>否</v>
      </c>
      <c r="H879" s="415" t="str">
        <f t="shared" si="107"/>
        <v>项</v>
      </c>
    </row>
    <row r="880" ht="33" hidden="1" customHeight="1" spans="1:8">
      <c r="A880" s="425">
        <v>2130203</v>
      </c>
      <c r="B880" s="426" t="s">
        <v>227</v>
      </c>
      <c r="C880" s="197">
        <v>0</v>
      </c>
      <c r="D880" s="197"/>
      <c r="E880" s="424">
        <f t="shared" si="113"/>
        <v>0</v>
      </c>
      <c r="F880" s="287"/>
      <c r="G880" s="110" t="str">
        <f t="shared" si="106"/>
        <v>否</v>
      </c>
      <c r="H880" s="415" t="str">
        <f t="shared" si="107"/>
        <v>项</v>
      </c>
    </row>
    <row r="881" ht="33" customHeight="1" spans="1:8">
      <c r="A881" s="425">
        <v>2130204</v>
      </c>
      <c r="B881" s="426" t="s">
        <v>853</v>
      </c>
      <c r="C881" s="197">
        <v>955</v>
      </c>
      <c r="D881" s="197">
        <v>811</v>
      </c>
      <c r="E881" s="424">
        <f t="shared" si="113"/>
        <v>-144</v>
      </c>
      <c r="F881" s="287">
        <f t="shared" ref="F881:F886" si="115">(E881-D881)/D881</f>
        <v>-1.178</v>
      </c>
      <c r="G881" s="110" t="str">
        <f t="shared" si="106"/>
        <v>是</v>
      </c>
      <c r="H881" s="415" t="str">
        <f t="shared" si="107"/>
        <v>项</v>
      </c>
    </row>
    <row r="882" ht="33" customHeight="1" spans="1:8">
      <c r="A882" s="425">
        <v>2130205</v>
      </c>
      <c r="B882" s="426" t="s">
        <v>854</v>
      </c>
      <c r="C882" s="197">
        <v>203</v>
      </c>
      <c r="D882" s="197">
        <v>81</v>
      </c>
      <c r="E882" s="424">
        <f t="shared" si="113"/>
        <v>-122</v>
      </c>
      <c r="F882" s="287">
        <f t="shared" si="115"/>
        <v>-2.506</v>
      </c>
      <c r="G882" s="110" t="str">
        <f t="shared" si="106"/>
        <v>是</v>
      </c>
      <c r="H882" s="415" t="str">
        <f t="shared" si="107"/>
        <v>项</v>
      </c>
    </row>
    <row r="883" ht="33" hidden="1" customHeight="1" spans="1:8">
      <c r="A883" s="425">
        <v>2130206</v>
      </c>
      <c r="B883" s="426" t="s">
        <v>855</v>
      </c>
      <c r="C883" s="197">
        <v>0</v>
      </c>
      <c r="D883" s="197"/>
      <c r="E883" s="424">
        <f t="shared" si="113"/>
        <v>0</v>
      </c>
      <c r="F883" s="287"/>
      <c r="G883" s="110" t="str">
        <f t="shared" si="106"/>
        <v>否</v>
      </c>
      <c r="H883" s="415" t="str">
        <f t="shared" si="107"/>
        <v>项</v>
      </c>
    </row>
    <row r="884" ht="33" customHeight="1" spans="1:8">
      <c r="A884" s="425">
        <v>2130207</v>
      </c>
      <c r="B884" s="426" t="s">
        <v>856</v>
      </c>
      <c r="C884" s="197">
        <v>317</v>
      </c>
      <c r="D884" s="197">
        <v>175</v>
      </c>
      <c r="E884" s="424">
        <f t="shared" si="113"/>
        <v>-142</v>
      </c>
      <c r="F884" s="287">
        <f t="shared" si="115"/>
        <v>-1.811</v>
      </c>
      <c r="G884" s="110" t="str">
        <f t="shared" si="106"/>
        <v>是</v>
      </c>
      <c r="H884" s="415" t="str">
        <f t="shared" si="107"/>
        <v>项</v>
      </c>
    </row>
    <row r="885" ht="33" customHeight="1" spans="1:8">
      <c r="A885" s="427">
        <v>2130209</v>
      </c>
      <c r="B885" s="428" t="s">
        <v>857</v>
      </c>
      <c r="C885" s="286">
        <v>299</v>
      </c>
      <c r="D885" s="286">
        <v>952</v>
      </c>
      <c r="E885" s="288">
        <f t="shared" si="113"/>
        <v>653</v>
      </c>
      <c r="F885" s="287">
        <f t="shared" si="115"/>
        <v>-0.314</v>
      </c>
      <c r="G885" s="110" t="str">
        <f t="shared" si="106"/>
        <v>是</v>
      </c>
      <c r="H885" s="415" t="str">
        <f t="shared" si="107"/>
        <v>项</v>
      </c>
    </row>
    <row r="886" ht="33" customHeight="1" spans="1:8">
      <c r="A886" s="425">
        <v>2130211</v>
      </c>
      <c r="B886" s="426" t="s">
        <v>858</v>
      </c>
      <c r="C886" s="197">
        <v>110</v>
      </c>
      <c r="D886" s="197">
        <v>85</v>
      </c>
      <c r="E886" s="424">
        <f t="shared" si="113"/>
        <v>-25</v>
      </c>
      <c r="F886" s="287">
        <f t="shared" si="115"/>
        <v>-1.294</v>
      </c>
      <c r="G886" s="110" t="str">
        <f t="shared" si="106"/>
        <v>是</v>
      </c>
      <c r="H886" s="415" t="str">
        <f t="shared" si="107"/>
        <v>项</v>
      </c>
    </row>
    <row r="887" ht="33" hidden="1" customHeight="1" spans="1:8">
      <c r="A887" s="427">
        <v>2130212</v>
      </c>
      <c r="B887" s="428" t="s">
        <v>859</v>
      </c>
      <c r="C887" s="286">
        <v>0</v>
      </c>
      <c r="D887" s="286"/>
      <c r="E887" s="288">
        <f t="shared" si="113"/>
        <v>0</v>
      </c>
      <c r="F887" s="287"/>
      <c r="G887" s="110" t="str">
        <f t="shared" si="106"/>
        <v>否</v>
      </c>
      <c r="H887" s="415" t="str">
        <f t="shared" si="107"/>
        <v>项</v>
      </c>
    </row>
    <row r="888" ht="33" hidden="1" customHeight="1" spans="1:8">
      <c r="A888" s="427">
        <v>2130213</v>
      </c>
      <c r="B888" s="428" t="s">
        <v>860</v>
      </c>
      <c r="C888" s="286">
        <v>0</v>
      </c>
      <c r="D888" s="286"/>
      <c r="E888" s="288">
        <f t="shared" si="113"/>
        <v>0</v>
      </c>
      <c r="F888" s="287"/>
      <c r="G888" s="110" t="str">
        <f t="shared" si="106"/>
        <v>否</v>
      </c>
      <c r="H888" s="415" t="str">
        <f t="shared" si="107"/>
        <v>项</v>
      </c>
    </row>
    <row r="889" ht="33" hidden="1" customHeight="1" spans="1:8">
      <c r="A889" s="427">
        <v>2130217</v>
      </c>
      <c r="B889" s="428" t="s">
        <v>861</v>
      </c>
      <c r="C889" s="286">
        <v>0</v>
      </c>
      <c r="D889" s="286"/>
      <c r="E889" s="288">
        <f t="shared" si="113"/>
        <v>0</v>
      </c>
      <c r="F889" s="287"/>
      <c r="G889" s="110" t="str">
        <f t="shared" si="106"/>
        <v>否</v>
      </c>
      <c r="H889" s="415" t="str">
        <f t="shared" si="107"/>
        <v>项</v>
      </c>
    </row>
    <row r="890" ht="33" hidden="1" customHeight="1" spans="1:8">
      <c r="A890" s="425">
        <v>2130220</v>
      </c>
      <c r="B890" s="426" t="s">
        <v>362</v>
      </c>
      <c r="C890" s="197">
        <v>0</v>
      </c>
      <c r="D890" s="197"/>
      <c r="E890" s="424">
        <f t="shared" si="113"/>
        <v>0</v>
      </c>
      <c r="F890" s="287"/>
      <c r="G890" s="110" t="str">
        <f t="shared" si="106"/>
        <v>否</v>
      </c>
      <c r="H890" s="415" t="str">
        <f t="shared" si="107"/>
        <v>项</v>
      </c>
    </row>
    <row r="891" ht="33" hidden="1" customHeight="1" spans="1:8">
      <c r="A891" s="425">
        <v>2130221</v>
      </c>
      <c r="B891" s="426" t="s">
        <v>862</v>
      </c>
      <c r="C891" s="197">
        <v>0</v>
      </c>
      <c r="D891" s="197"/>
      <c r="E891" s="424">
        <f t="shared" si="113"/>
        <v>0</v>
      </c>
      <c r="F891" s="287"/>
      <c r="G891" s="110" t="str">
        <f t="shared" si="106"/>
        <v>否</v>
      </c>
      <c r="H891" s="415" t="str">
        <f t="shared" si="107"/>
        <v>项</v>
      </c>
    </row>
    <row r="892" ht="33" hidden="1" customHeight="1" spans="1:8">
      <c r="A892" s="425">
        <v>2130223</v>
      </c>
      <c r="B892" s="426" t="s">
        <v>863</v>
      </c>
      <c r="C892" s="197">
        <v>0</v>
      </c>
      <c r="D892" s="197"/>
      <c r="E892" s="424">
        <f t="shared" si="113"/>
        <v>0</v>
      </c>
      <c r="F892" s="287"/>
      <c r="G892" s="110" t="str">
        <f t="shared" si="106"/>
        <v>否</v>
      </c>
      <c r="H892" s="415" t="str">
        <f t="shared" si="107"/>
        <v>项</v>
      </c>
    </row>
    <row r="893" ht="33" customHeight="1" spans="1:8">
      <c r="A893" s="427">
        <v>2130226</v>
      </c>
      <c r="B893" s="428" t="s">
        <v>864</v>
      </c>
      <c r="C893" s="286">
        <v>59</v>
      </c>
      <c r="D893" s="286">
        <v>30</v>
      </c>
      <c r="E893" s="288">
        <f t="shared" si="113"/>
        <v>-29</v>
      </c>
      <c r="F893" s="287">
        <f>(E893-D893)/D893</f>
        <v>-1.967</v>
      </c>
      <c r="G893" s="110" t="str">
        <f t="shared" si="106"/>
        <v>是</v>
      </c>
      <c r="H893" s="415" t="str">
        <f t="shared" si="107"/>
        <v>项</v>
      </c>
    </row>
    <row r="894" ht="33" hidden="1" customHeight="1" spans="1:8">
      <c r="A894" s="427">
        <v>2130227</v>
      </c>
      <c r="B894" s="428" t="s">
        <v>865</v>
      </c>
      <c r="C894" s="286">
        <v>0</v>
      </c>
      <c r="D894" s="286"/>
      <c r="E894" s="288">
        <f t="shared" si="113"/>
        <v>0</v>
      </c>
      <c r="F894" s="287"/>
      <c r="G894" s="110" t="str">
        <f t="shared" si="106"/>
        <v>否</v>
      </c>
      <c r="H894" s="415" t="str">
        <f t="shared" si="107"/>
        <v>项</v>
      </c>
    </row>
    <row r="895" ht="33" customHeight="1" spans="1:8">
      <c r="A895" s="425">
        <v>2130234</v>
      </c>
      <c r="B895" s="426" t="s">
        <v>866</v>
      </c>
      <c r="C895" s="197">
        <v>229</v>
      </c>
      <c r="D895" s="197">
        <v>3564</v>
      </c>
      <c r="E895" s="424">
        <f t="shared" si="113"/>
        <v>3335</v>
      </c>
      <c r="F895" s="287">
        <f t="shared" ref="F895:F901" si="116">(E895-D895)/D895</f>
        <v>-0.064</v>
      </c>
      <c r="G895" s="110" t="str">
        <f t="shared" si="106"/>
        <v>是</v>
      </c>
      <c r="H895" s="415" t="str">
        <f t="shared" si="107"/>
        <v>项</v>
      </c>
    </row>
    <row r="896" ht="33" hidden="1" customHeight="1" spans="1:8">
      <c r="A896" s="425">
        <v>2130236</v>
      </c>
      <c r="B896" s="426" t="s">
        <v>867</v>
      </c>
      <c r="C896" s="197">
        <v>0</v>
      </c>
      <c r="D896" s="197"/>
      <c r="E896" s="424">
        <f t="shared" si="113"/>
        <v>0</v>
      </c>
      <c r="F896" s="287"/>
      <c r="G896" s="110" t="str">
        <f t="shared" si="106"/>
        <v>否</v>
      </c>
      <c r="H896" s="415" t="str">
        <f t="shared" si="107"/>
        <v>项</v>
      </c>
    </row>
    <row r="897" ht="33" hidden="1" customHeight="1" spans="1:8">
      <c r="A897" s="425">
        <v>2130237</v>
      </c>
      <c r="B897" s="426" t="s">
        <v>837</v>
      </c>
      <c r="C897" s="197">
        <v>0</v>
      </c>
      <c r="D897" s="197"/>
      <c r="E897" s="424">
        <f t="shared" si="113"/>
        <v>0</v>
      </c>
      <c r="F897" s="287"/>
      <c r="G897" s="110" t="str">
        <f t="shared" si="106"/>
        <v>否</v>
      </c>
      <c r="H897" s="415" t="str">
        <f t="shared" si="107"/>
        <v>项</v>
      </c>
    </row>
    <row r="898" ht="33" hidden="1" customHeight="1" spans="1:8">
      <c r="A898" s="436">
        <v>2130238</v>
      </c>
      <c r="B898" s="437" t="s">
        <v>868</v>
      </c>
      <c r="C898" s="197"/>
      <c r="D898" s="197"/>
      <c r="E898" s="424"/>
      <c r="F898" s="287"/>
      <c r="G898" s="110" t="str">
        <f t="shared" si="106"/>
        <v>否</v>
      </c>
      <c r="H898" s="415" t="str">
        <f t="shared" si="107"/>
        <v>项</v>
      </c>
    </row>
    <row r="899" ht="33" customHeight="1" spans="1:8">
      <c r="A899" s="425">
        <v>2130299</v>
      </c>
      <c r="B899" s="426" t="s">
        <v>869</v>
      </c>
      <c r="C899" s="197">
        <v>785</v>
      </c>
      <c r="D899" s="197">
        <v>606</v>
      </c>
      <c r="E899" s="424">
        <f t="shared" ref="E899:E962" si="117">D899-C899</f>
        <v>-179</v>
      </c>
      <c r="F899" s="287">
        <f t="shared" si="116"/>
        <v>-1.295</v>
      </c>
      <c r="G899" s="110" t="str">
        <f t="shared" si="106"/>
        <v>是</v>
      </c>
      <c r="H899" s="415" t="str">
        <f t="shared" si="107"/>
        <v>项</v>
      </c>
    </row>
    <row r="900" ht="33" customHeight="1" spans="1:8">
      <c r="A900" s="421">
        <v>21303</v>
      </c>
      <c r="B900" s="301" t="s">
        <v>870</v>
      </c>
      <c r="C900" s="423">
        <f>SUM(C901:C927)</f>
        <v>3514</v>
      </c>
      <c r="D900" s="423">
        <f>((((SUM(D901:D927))+0)+0)+0)+0</f>
        <v>14478</v>
      </c>
      <c r="E900" s="424">
        <f t="shared" si="117"/>
        <v>10964</v>
      </c>
      <c r="F900" s="281">
        <f t="shared" si="116"/>
        <v>-0.243</v>
      </c>
      <c r="G900" s="110" t="str">
        <f t="shared" ref="G900:G963" si="118">IF(LEN(A900)=3,"是",IF(B900&lt;&gt;"",IF(SUM(C900:D900)&lt;&gt;0,"是","否"),"是"))</f>
        <v>是</v>
      </c>
      <c r="H900" s="415" t="str">
        <f t="shared" ref="H900:H963" si="119">IF(LEN(A900)=3,"类",IF(LEN(A900)=5,"款","项"))</f>
        <v>款</v>
      </c>
    </row>
    <row r="901" ht="33" customHeight="1" spans="1:8">
      <c r="A901" s="425">
        <v>2130301</v>
      </c>
      <c r="B901" s="426" t="s">
        <v>225</v>
      </c>
      <c r="C901" s="197">
        <v>1370</v>
      </c>
      <c r="D901" s="197">
        <v>1795</v>
      </c>
      <c r="E901" s="424">
        <f t="shared" si="117"/>
        <v>425</v>
      </c>
      <c r="F901" s="287">
        <f t="shared" si="116"/>
        <v>-0.763</v>
      </c>
      <c r="G901" s="110" t="str">
        <f t="shared" si="118"/>
        <v>是</v>
      </c>
      <c r="H901" s="415" t="str">
        <f t="shared" si="119"/>
        <v>项</v>
      </c>
    </row>
    <row r="902" ht="33" hidden="1" customHeight="1" spans="1:8">
      <c r="A902" s="427">
        <v>2130302</v>
      </c>
      <c r="B902" s="428" t="s">
        <v>226</v>
      </c>
      <c r="C902" s="286">
        <v>0</v>
      </c>
      <c r="D902" s="286"/>
      <c r="E902" s="288">
        <f t="shared" si="117"/>
        <v>0</v>
      </c>
      <c r="F902" s="287"/>
      <c r="G902" s="110" t="str">
        <f t="shared" si="118"/>
        <v>否</v>
      </c>
      <c r="H902" s="415" t="str">
        <f t="shared" si="119"/>
        <v>项</v>
      </c>
    </row>
    <row r="903" ht="33" hidden="1" customHeight="1" spans="1:8">
      <c r="A903" s="425">
        <v>2130303</v>
      </c>
      <c r="B903" s="426" t="s">
        <v>227</v>
      </c>
      <c r="C903" s="197">
        <v>0</v>
      </c>
      <c r="D903" s="197"/>
      <c r="E903" s="424">
        <f t="shared" si="117"/>
        <v>0</v>
      </c>
      <c r="F903" s="287"/>
      <c r="G903" s="110" t="str">
        <f t="shared" si="118"/>
        <v>否</v>
      </c>
      <c r="H903" s="415" t="str">
        <f t="shared" si="119"/>
        <v>项</v>
      </c>
    </row>
    <row r="904" ht="33" customHeight="1" spans="1:8">
      <c r="A904" s="425">
        <v>2130304</v>
      </c>
      <c r="B904" s="426" t="s">
        <v>871</v>
      </c>
      <c r="C904" s="197">
        <v>0</v>
      </c>
      <c r="D904" s="197">
        <v>20</v>
      </c>
      <c r="E904" s="424">
        <f t="shared" si="117"/>
        <v>20</v>
      </c>
      <c r="F904" s="287">
        <f t="shared" ref="F904:F906" si="120">(E904-D904)/D904</f>
        <v>0</v>
      </c>
      <c r="G904" s="110" t="str">
        <f t="shared" si="118"/>
        <v>是</v>
      </c>
      <c r="H904" s="415" t="str">
        <f t="shared" si="119"/>
        <v>项</v>
      </c>
    </row>
    <row r="905" ht="33" customHeight="1" spans="1:8">
      <c r="A905" s="425">
        <v>2130305</v>
      </c>
      <c r="B905" s="426" t="s">
        <v>872</v>
      </c>
      <c r="C905" s="197">
        <v>115</v>
      </c>
      <c r="D905" s="197">
        <v>2712</v>
      </c>
      <c r="E905" s="424">
        <f t="shared" si="117"/>
        <v>2597</v>
      </c>
      <c r="F905" s="287">
        <f t="shared" si="120"/>
        <v>-0.042</v>
      </c>
      <c r="G905" s="110" t="str">
        <f t="shared" si="118"/>
        <v>是</v>
      </c>
      <c r="H905" s="415" t="str">
        <f t="shared" si="119"/>
        <v>项</v>
      </c>
    </row>
    <row r="906" ht="33" customHeight="1" spans="1:8">
      <c r="A906" s="427">
        <v>2130306</v>
      </c>
      <c r="B906" s="428" t="s">
        <v>873</v>
      </c>
      <c r="C906" s="286">
        <v>686</v>
      </c>
      <c r="D906" s="286">
        <v>3260</v>
      </c>
      <c r="E906" s="288">
        <f t="shared" si="117"/>
        <v>2574</v>
      </c>
      <c r="F906" s="287">
        <f t="shared" si="120"/>
        <v>-0.21</v>
      </c>
      <c r="G906" s="110" t="str">
        <f t="shared" si="118"/>
        <v>是</v>
      </c>
      <c r="H906" s="415" t="str">
        <f t="shared" si="119"/>
        <v>项</v>
      </c>
    </row>
    <row r="907" ht="33" hidden="1" customHeight="1" spans="1:8">
      <c r="A907" s="427">
        <v>2130307</v>
      </c>
      <c r="B907" s="428" t="s">
        <v>874</v>
      </c>
      <c r="C907" s="286">
        <v>0</v>
      </c>
      <c r="D907" s="286"/>
      <c r="E907" s="288">
        <f t="shared" si="117"/>
        <v>0</v>
      </c>
      <c r="F907" s="287"/>
      <c r="G907" s="110" t="str">
        <f t="shared" si="118"/>
        <v>否</v>
      </c>
      <c r="H907" s="415" t="str">
        <f t="shared" si="119"/>
        <v>项</v>
      </c>
    </row>
    <row r="908" ht="33" customHeight="1" spans="1:8">
      <c r="A908" s="425">
        <v>2130308</v>
      </c>
      <c r="B908" s="426" t="s">
        <v>875</v>
      </c>
      <c r="C908" s="197">
        <v>0</v>
      </c>
      <c r="D908" s="197">
        <v>50</v>
      </c>
      <c r="E908" s="424">
        <f t="shared" si="117"/>
        <v>50</v>
      </c>
      <c r="F908" s="287">
        <f t="shared" ref="F908:F911" si="121">(E908-D908)/D908</f>
        <v>0</v>
      </c>
      <c r="G908" s="110" t="str">
        <f t="shared" si="118"/>
        <v>是</v>
      </c>
      <c r="H908" s="415" t="str">
        <f t="shared" si="119"/>
        <v>项</v>
      </c>
    </row>
    <row r="909" ht="33" hidden="1" customHeight="1" spans="1:8">
      <c r="A909" s="427">
        <v>2130309</v>
      </c>
      <c r="B909" s="428" t="s">
        <v>876</v>
      </c>
      <c r="C909" s="286">
        <v>0</v>
      </c>
      <c r="D909" s="286"/>
      <c r="E909" s="288">
        <f t="shared" si="117"/>
        <v>0</v>
      </c>
      <c r="F909" s="287"/>
      <c r="G909" s="110" t="str">
        <f t="shared" si="118"/>
        <v>否</v>
      </c>
      <c r="H909" s="415" t="str">
        <f t="shared" si="119"/>
        <v>项</v>
      </c>
    </row>
    <row r="910" ht="33" customHeight="1" spans="1:8">
      <c r="A910" s="425">
        <v>2130310</v>
      </c>
      <c r="B910" s="426" t="s">
        <v>877</v>
      </c>
      <c r="C910" s="197">
        <v>0</v>
      </c>
      <c r="D910" s="197">
        <v>5</v>
      </c>
      <c r="E910" s="424">
        <f t="shared" si="117"/>
        <v>5</v>
      </c>
      <c r="F910" s="287">
        <f t="shared" si="121"/>
        <v>0</v>
      </c>
      <c r="G910" s="110" t="str">
        <f t="shared" si="118"/>
        <v>是</v>
      </c>
      <c r="H910" s="415" t="str">
        <f t="shared" si="119"/>
        <v>项</v>
      </c>
    </row>
    <row r="911" ht="33" customHeight="1" spans="1:8">
      <c r="A911" s="425">
        <v>2130311</v>
      </c>
      <c r="B911" s="426" t="s">
        <v>878</v>
      </c>
      <c r="C911" s="197">
        <v>4</v>
      </c>
      <c r="D911" s="197">
        <v>5</v>
      </c>
      <c r="E911" s="424">
        <f t="shared" si="117"/>
        <v>1</v>
      </c>
      <c r="F911" s="287">
        <f t="shared" si="121"/>
        <v>-0.8</v>
      </c>
      <c r="G911" s="110" t="str">
        <f t="shared" si="118"/>
        <v>是</v>
      </c>
      <c r="H911" s="415" t="str">
        <f t="shared" si="119"/>
        <v>项</v>
      </c>
    </row>
    <row r="912" ht="33" hidden="1" customHeight="1" spans="1:8">
      <c r="A912" s="425">
        <v>2130312</v>
      </c>
      <c r="B912" s="426" t="s">
        <v>879</v>
      </c>
      <c r="C912" s="197">
        <v>0</v>
      </c>
      <c r="D912" s="197"/>
      <c r="E912" s="424">
        <f t="shared" si="117"/>
        <v>0</v>
      </c>
      <c r="F912" s="287"/>
      <c r="G912" s="110" t="str">
        <f t="shared" si="118"/>
        <v>否</v>
      </c>
      <c r="H912" s="415" t="str">
        <f t="shared" si="119"/>
        <v>项</v>
      </c>
    </row>
    <row r="913" ht="33" hidden="1" customHeight="1" spans="1:8">
      <c r="A913" s="425">
        <v>2130313</v>
      </c>
      <c r="B913" s="426" t="s">
        <v>880</v>
      </c>
      <c r="C913" s="197">
        <v>0</v>
      </c>
      <c r="D913" s="197"/>
      <c r="E913" s="424">
        <f t="shared" si="117"/>
        <v>0</v>
      </c>
      <c r="F913" s="287"/>
      <c r="G913" s="110" t="str">
        <f t="shared" si="118"/>
        <v>否</v>
      </c>
      <c r="H913" s="415" t="str">
        <f t="shared" si="119"/>
        <v>项</v>
      </c>
    </row>
    <row r="914" ht="33" customHeight="1" spans="1:8">
      <c r="A914" s="427">
        <v>2130314</v>
      </c>
      <c r="B914" s="428" t="s">
        <v>881</v>
      </c>
      <c r="C914" s="286">
        <v>35</v>
      </c>
      <c r="D914" s="286">
        <v>290</v>
      </c>
      <c r="E914" s="288">
        <f t="shared" si="117"/>
        <v>255</v>
      </c>
      <c r="F914" s="287">
        <f t="shared" ref="F914:F916" si="122">(E914-D914)/D914</f>
        <v>-0.121</v>
      </c>
      <c r="G914" s="110" t="str">
        <f t="shared" si="118"/>
        <v>是</v>
      </c>
      <c r="H914" s="415" t="str">
        <f t="shared" si="119"/>
        <v>项</v>
      </c>
    </row>
    <row r="915" ht="33" customHeight="1" spans="1:8">
      <c r="A915" s="427">
        <v>2130315</v>
      </c>
      <c r="B915" s="428" t="s">
        <v>882</v>
      </c>
      <c r="C915" s="286">
        <v>18</v>
      </c>
      <c r="D915" s="286">
        <v>5000</v>
      </c>
      <c r="E915" s="288">
        <f t="shared" si="117"/>
        <v>4982</v>
      </c>
      <c r="F915" s="287">
        <f t="shared" si="122"/>
        <v>-0.004</v>
      </c>
      <c r="G915" s="110" t="str">
        <f t="shared" si="118"/>
        <v>是</v>
      </c>
      <c r="H915" s="415" t="str">
        <f t="shared" si="119"/>
        <v>项</v>
      </c>
    </row>
    <row r="916" ht="33" customHeight="1" spans="1:8">
      <c r="A916" s="427">
        <v>2130316</v>
      </c>
      <c r="B916" s="428" t="s">
        <v>883</v>
      </c>
      <c r="C916" s="286">
        <v>29</v>
      </c>
      <c r="D916" s="286">
        <v>793</v>
      </c>
      <c r="E916" s="288">
        <f t="shared" si="117"/>
        <v>764</v>
      </c>
      <c r="F916" s="287">
        <f t="shared" si="122"/>
        <v>-0.037</v>
      </c>
      <c r="G916" s="110" t="str">
        <f t="shared" si="118"/>
        <v>是</v>
      </c>
      <c r="H916" s="415" t="str">
        <f t="shared" si="119"/>
        <v>项</v>
      </c>
    </row>
    <row r="917" ht="33" hidden="1" customHeight="1" spans="1:8">
      <c r="A917" s="427">
        <v>2130317</v>
      </c>
      <c r="B917" s="428" t="s">
        <v>884</v>
      </c>
      <c r="C917" s="286">
        <v>0</v>
      </c>
      <c r="D917" s="286"/>
      <c r="E917" s="288">
        <f t="shared" si="117"/>
        <v>0</v>
      </c>
      <c r="F917" s="287"/>
      <c r="G917" s="110" t="str">
        <f t="shared" si="118"/>
        <v>否</v>
      </c>
      <c r="H917" s="415" t="str">
        <f t="shared" si="119"/>
        <v>项</v>
      </c>
    </row>
    <row r="918" ht="33" hidden="1" customHeight="1" spans="1:8">
      <c r="A918" s="427">
        <v>2130318</v>
      </c>
      <c r="B918" s="428" t="s">
        <v>885</v>
      </c>
      <c r="C918" s="286">
        <v>0</v>
      </c>
      <c r="D918" s="286"/>
      <c r="E918" s="288">
        <f t="shared" si="117"/>
        <v>0</v>
      </c>
      <c r="F918" s="287"/>
      <c r="G918" s="110" t="str">
        <f t="shared" si="118"/>
        <v>否</v>
      </c>
      <c r="H918" s="415" t="str">
        <f t="shared" si="119"/>
        <v>项</v>
      </c>
    </row>
    <row r="919" ht="33" customHeight="1" spans="1:8">
      <c r="A919" s="427">
        <v>2130319</v>
      </c>
      <c r="B919" s="428" t="s">
        <v>886</v>
      </c>
      <c r="C919" s="286">
        <v>4</v>
      </c>
      <c r="D919" s="286">
        <v>34</v>
      </c>
      <c r="E919" s="288">
        <f t="shared" si="117"/>
        <v>30</v>
      </c>
      <c r="F919" s="287">
        <f>(E919-D919)/D919</f>
        <v>-0.118</v>
      </c>
      <c r="G919" s="110" t="str">
        <f t="shared" si="118"/>
        <v>是</v>
      </c>
      <c r="H919" s="415" t="str">
        <f t="shared" si="119"/>
        <v>项</v>
      </c>
    </row>
    <row r="920" ht="33" hidden="1" customHeight="1" spans="1:8">
      <c r="A920" s="427">
        <v>2130321</v>
      </c>
      <c r="B920" s="428" t="s">
        <v>887</v>
      </c>
      <c r="C920" s="286">
        <v>0</v>
      </c>
      <c r="D920" s="286"/>
      <c r="E920" s="288">
        <f t="shared" si="117"/>
        <v>0</v>
      </c>
      <c r="F920" s="287"/>
      <c r="G920" s="110" t="str">
        <f t="shared" si="118"/>
        <v>否</v>
      </c>
      <c r="H920" s="415" t="str">
        <f t="shared" si="119"/>
        <v>项</v>
      </c>
    </row>
    <row r="921" ht="33" hidden="1" customHeight="1" spans="1:8">
      <c r="A921" s="427">
        <v>2130322</v>
      </c>
      <c r="B921" s="428" t="s">
        <v>888</v>
      </c>
      <c r="C921" s="286">
        <v>0</v>
      </c>
      <c r="D921" s="286"/>
      <c r="E921" s="288">
        <f t="shared" si="117"/>
        <v>0</v>
      </c>
      <c r="F921" s="287"/>
      <c r="G921" s="110" t="str">
        <f t="shared" si="118"/>
        <v>否</v>
      </c>
      <c r="H921" s="415" t="str">
        <f t="shared" si="119"/>
        <v>项</v>
      </c>
    </row>
    <row r="922" ht="33" hidden="1" customHeight="1" spans="1:8">
      <c r="A922" s="427">
        <v>2130333</v>
      </c>
      <c r="B922" s="428" t="s">
        <v>863</v>
      </c>
      <c r="C922" s="286">
        <v>0</v>
      </c>
      <c r="D922" s="286"/>
      <c r="E922" s="288">
        <f t="shared" si="117"/>
        <v>0</v>
      </c>
      <c r="F922" s="287"/>
      <c r="G922" s="110" t="str">
        <f t="shared" si="118"/>
        <v>否</v>
      </c>
      <c r="H922" s="415" t="str">
        <f t="shared" si="119"/>
        <v>项</v>
      </c>
    </row>
    <row r="923" ht="33" hidden="1" customHeight="1" spans="1:8">
      <c r="A923" s="425">
        <v>2130334</v>
      </c>
      <c r="B923" s="426" t="s">
        <v>889</v>
      </c>
      <c r="C923" s="197">
        <v>0</v>
      </c>
      <c r="D923" s="197"/>
      <c r="E923" s="424">
        <f t="shared" si="117"/>
        <v>0</v>
      </c>
      <c r="F923" s="287"/>
      <c r="G923" s="110" t="str">
        <f t="shared" si="118"/>
        <v>否</v>
      </c>
      <c r="H923" s="415" t="str">
        <f t="shared" si="119"/>
        <v>项</v>
      </c>
    </row>
    <row r="924" ht="33" customHeight="1" spans="1:8">
      <c r="A924" s="427">
        <v>2130335</v>
      </c>
      <c r="B924" s="428" t="s">
        <v>890</v>
      </c>
      <c r="C924" s="286">
        <v>0</v>
      </c>
      <c r="D924" s="286">
        <v>12</v>
      </c>
      <c r="E924" s="288">
        <f t="shared" si="117"/>
        <v>12</v>
      </c>
      <c r="F924" s="287">
        <f t="shared" ref="F924:F930" si="123">(E924-D924)/D924</f>
        <v>0</v>
      </c>
      <c r="G924" s="110" t="str">
        <f t="shared" si="118"/>
        <v>是</v>
      </c>
      <c r="H924" s="415" t="str">
        <f t="shared" si="119"/>
        <v>项</v>
      </c>
    </row>
    <row r="925" ht="33" hidden="1" customHeight="1" spans="1:8">
      <c r="A925" s="427">
        <v>2130336</v>
      </c>
      <c r="B925" s="428" t="s">
        <v>891</v>
      </c>
      <c r="C925" s="286">
        <v>0</v>
      </c>
      <c r="D925" s="286"/>
      <c r="E925" s="288">
        <f t="shared" si="117"/>
        <v>0</v>
      </c>
      <c r="F925" s="287"/>
      <c r="G925" s="110" t="str">
        <f t="shared" si="118"/>
        <v>否</v>
      </c>
      <c r="H925" s="415" t="str">
        <f t="shared" si="119"/>
        <v>项</v>
      </c>
    </row>
    <row r="926" ht="33" hidden="1" customHeight="1" spans="1:8">
      <c r="A926" s="427">
        <v>2130337</v>
      </c>
      <c r="B926" s="428" t="s">
        <v>892</v>
      </c>
      <c r="C926" s="286">
        <v>0</v>
      </c>
      <c r="D926" s="286"/>
      <c r="E926" s="288">
        <f t="shared" si="117"/>
        <v>0</v>
      </c>
      <c r="F926" s="287"/>
      <c r="G926" s="110" t="str">
        <f t="shared" si="118"/>
        <v>否</v>
      </c>
      <c r="H926" s="415" t="str">
        <f t="shared" si="119"/>
        <v>项</v>
      </c>
    </row>
    <row r="927" ht="33" customHeight="1" spans="1:8">
      <c r="A927" s="425">
        <v>2130399</v>
      </c>
      <c r="B927" s="426" t="s">
        <v>893</v>
      </c>
      <c r="C927" s="197">
        <v>1253</v>
      </c>
      <c r="D927" s="197">
        <v>502</v>
      </c>
      <c r="E927" s="424">
        <f t="shared" si="117"/>
        <v>-751</v>
      </c>
      <c r="F927" s="287">
        <f t="shared" si="123"/>
        <v>-2.496</v>
      </c>
      <c r="G927" s="110" t="str">
        <f t="shared" si="118"/>
        <v>是</v>
      </c>
      <c r="H927" s="415" t="str">
        <f t="shared" si="119"/>
        <v>项</v>
      </c>
    </row>
    <row r="928" ht="33" customHeight="1" spans="1:8">
      <c r="A928" s="421">
        <v>21305</v>
      </c>
      <c r="B928" s="301" t="s">
        <v>894</v>
      </c>
      <c r="C928" s="423">
        <f>SUM(C929:C938)</f>
        <v>22616</v>
      </c>
      <c r="D928" s="423">
        <f>((((SUM(D929:D938))+0)+0)+0)+0</f>
        <v>11032</v>
      </c>
      <c r="E928" s="424">
        <f t="shared" si="117"/>
        <v>-11584</v>
      </c>
      <c r="F928" s="281">
        <f t="shared" si="123"/>
        <v>-2.05</v>
      </c>
      <c r="G928" s="110" t="str">
        <f t="shared" si="118"/>
        <v>是</v>
      </c>
      <c r="H928" s="415" t="str">
        <f t="shared" si="119"/>
        <v>款</v>
      </c>
    </row>
    <row r="929" ht="33" customHeight="1" spans="1:8">
      <c r="A929" s="425">
        <v>2130501</v>
      </c>
      <c r="B929" s="426" t="s">
        <v>225</v>
      </c>
      <c r="C929" s="197">
        <v>165</v>
      </c>
      <c r="D929" s="197">
        <v>131</v>
      </c>
      <c r="E929" s="424">
        <f t="shared" si="117"/>
        <v>-34</v>
      </c>
      <c r="F929" s="287">
        <f t="shared" si="123"/>
        <v>-1.26</v>
      </c>
      <c r="G929" s="110" t="str">
        <f t="shared" si="118"/>
        <v>是</v>
      </c>
      <c r="H929" s="415" t="str">
        <f t="shared" si="119"/>
        <v>项</v>
      </c>
    </row>
    <row r="930" ht="33" customHeight="1" spans="1:8">
      <c r="A930" s="427">
        <v>2130502</v>
      </c>
      <c r="B930" s="428" t="s">
        <v>226</v>
      </c>
      <c r="C930" s="286">
        <v>0</v>
      </c>
      <c r="D930" s="286">
        <v>4243</v>
      </c>
      <c r="E930" s="288">
        <f t="shared" si="117"/>
        <v>4243</v>
      </c>
      <c r="F930" s="287">
        <f t="shared" si="123"/>
        <v>0</v>
      </c>
      <c r="G930" s="110" t="str">
        <f t="shared" si="118"/>
        <v>是</v>
      </c>
      <c r="H930" s="415" t="str">
        <f t="shared" si="119"/>
        <v>项</v>
      </c>
    </row>
    <row r="931" ht="33" hidden="1" customHeight="1" spans="1:8">
      <c r="A931" s="427">
        <v>2130503</v>
      </c>
      <c r="B931" s="428" t="s">
        <v>227</v>
      </c>
      <c r="C931" s="286">
        <v>0</v>
      </c>
      <c r="D931" s="286"/>
      <c r="E931" s="288">
        <f t="shared" si="117"/>
        <v>0</v>
      </c>
      <c r="F931" s="287"/>
      <c r="G931" s="110" t="str">
        <f t="shared" si="118"/>
        <v>否</v>
      </c>
      <c r="H931" s="415" t="str">
        <f t="shared" si="119"/>
        <v>项</v>
      </c>
    </row>
    <row r="932" ht="33" customHeight="1" spans="1:8">
      <c r="A932" s="425">
        <v>2130504</v>
      </c>
      <c r="B932" s="426" t="s">
        <v>895</v>
      </c>
      <c r="C932" s="197">
        <v>17278</v>
      </c>
      <c r="D932" s="197">
        <v>4937</v>
      </c>
      <c r="E932" s="424">
        <f t="shared" si="117"/>
        <v>-12341</v>
      </c>
      <c r="F932" s="287">
        <f t="shared" ref="F932:F935" si="124">(E932-D932)/D932</f>
        <v>-3.5</v>
      </c>
      <c r="G932" s="110" t="str">
        <f t="shared" si="118"/>
        <v>是</v>
      </c>
      <c r="H932" s="415" t="str">
        <f t="shared" si="119"/>
        <v>项</v>
      </c>
    </row>
    <row r="933" ht="33" customHeight="1" spans="1:8">
      <c r="A933" s="427">
        <v>2130505</v>
      </c>
      <c r="B933" s="428" t="s">
        <v>896</v>
      </c>
      <c r="C933" s="286">
        <v>3500</v>
      </c>
      <c r="D933" s="286">
        <v>994</v>
      </c>
      <c r="E933" s="288">
        <f t="shared" si="117"/>
        <v>-2506</v>
      </c>
      <c r="F933" s="287">
        <f t="shared" si="124"/>
        <v>-3.521</v>
      </c>
      <c r="G933" s="110" t="str">
        <f t="shared" si="118"/>
        <v>是</v>
      </c>
      <c r="H933" s="415" t="str">
        <f t="shared" si="119"/>
        <v>项</v>
      </c>
    </row>
    <row r="934" ht="33" customHeight="1" spans="1:8">
      <c r="A934" s="427">
        <v>2130506</v>
      </c>
      <c r="B934" s="428" t="s">
        <v>897</v>
      </c>
      <c r="C934" s="286">
        <v>42</v>
      </c>
      <c r="D934" s="286">
        <v>1</v>
      </c>
      <c r="E934" s="288">
        <f t="shared" si="117"/>
        <v>-41</v>
      </c>
      <c r="F934" s="287">
        <f t="shared" si="124"/>
        <v>-42</v>
      </c>
      <c r="G934" s="110" t="str">
        <f t="shared" si="118"/>
        <v>是</v>
      </c>
      <c r="H934" s="415" t="str">
        <f t="shared" si="119"/>
        <v>项</v>
      </c>
    </row>
    <row r="935" ht="33" customHeight="1" spans="1:8">
      <c r="A935" s="425">
        <v>2130507</v>
      </c>
      <c r="B935" s="426" t="s">
        <v>898</v>
      </c>
      <c r="C935" s="197">
        <v>109</v>
      </c>
      <c r="D935" s="197">
        <v>211</v>
      </c>
      <c r="E935" s="424">
        <f t="shared" si="117"/>
        <v>102</v>
      </c>
      <c r="F935" s="287">
        <f t="shared" si="124"/>
        <v>-0.517</v>
      </c>
      <c r="G935" s="110" t="str">
        <f t="shared" si="118"/>
        <v>是</v>
      </c>
      <c r="H935" s="415" t="str">
        <f t="shared" si="119"/>
        <v>项</v>
      </c>
    </row>
    <row r="936" ht="33" hidden="1" customHeight="1" spans="1:8">
      <c r="A936" s="427">
        <v>2130508</v>
      </c>
      <c r="B936" s="428" t="s">
        <v>899</v>
      </c>
      <c r="C936" s="286">
        <v>0</v>
      </c>
      <c r="D936" s="286"/>
      <c r="E936" s="288">
        <f t="shared" si="117"/>
        <v>0</v>
      </c>
      <c r="F936" s="287"/>
      <c r="G936" s="110" t="str">
        <f t="shared" si="118"/>
        <v>否</v>
      </c>
      <c r="H936" s="415" t="str">
        <f t="shared" si="119"/>
        <v>项</v>
      </c>
    </row>
    <row r="937" ht="33" hidden="1" customHeight="1" spans="1:8">
      <c r="A937" s="425">
        <v>2130550</v>
      </c>
      <c r="B937" s="426" t="s">
        <v>234</v>
      </c>
      <c r="C937" s="197">
        <v>0</v>
      </c>
      <c r="D937" s="197"/>
      <c r="E937" s="424">
        <f t="shared" si="117"/>
        <v>0</v>
      </c>
      <c r="F937" s="287"/>
      <c r="G937" s="110" t="str">
        <f t="shared" si="118"/>
        <v>否</v>
      </c>
      <c r="H937" s="415" t="str">
        <f t="shared" si="119"/>
        <v>项</v>
      </c>
    </row>
    <row r="938" ht="33" customHeight="1" spans="1:8">
      <c r="A938" s="425">
        <v>2130599</v>
      </c>
      <c r="B938" s="426" t="s">
        <v>900</v>
      </c>
      <c r="C938" s="197">
        <v>1522</v>
      </c>
      <c r="D938" s="197">
        <v>515</v>
      </c>
      <c r="E938" s="424">
        <f t="shared" si="117"/>
        <v>-1007</v>
      </c>
      <c r="F938" s="287">
        <f t="shared" ref="F938:F940" si="125">(E938-D938)/D938</f>
        <v>-2.955</v>
      </c>
      <c r="G938" s="110" t="str">
        <f t="shared" si="118"/>
        <v>是</v>
      </c>
      <c r="H938" s="415" t="str">
        <f t="shared" si="119"/>
        <v>项</v>
      </c>
    </row>
    <row r="939" ht="33" customHeight="1" spans="1:8">
      <c r="A939" s="421">
        <v>21307</v>
      </c>
      <c r="B939" s="301" t="s">
        <v>901</v>
      </c>
      <c r="C939" s="423">
        <f>SUM(C940:C945)</f>
        <v>2528</v>
      </c>
      <c r="D939" s="423">
        <f>((((SUM(D940:D945))+0)+0)+0)+0</f>
        <v>10</v>
      </c>
      <c r="E939" s="424">
        <f t="shared" si="117"/>
        <v>-2518</v>
      </c>
      <c r="F939" s="281">
        <f t="shared" si="125"/>
        <v>-252.8</v>
      </c>
      <c r="G939" s="110" t="str">
        <f t="shared" si="118"/>
        <v>是</v>
      </c>
      <c r="H939" s="415" t="str">
        <f t="shared" si="119"/>
        <v>款</v>
      </c>
    </row>
    <row r="940" ht="33" customHeight="1" spans="1:8">
      <c r="A940" s="427">
        <v>2130701</v>
      </c>
      <c r="B940" s="428" t="s">
        <v>902</v>
      </c>
      <c r="C940" s="286">
        <v>2528</v>
      </c>
      <c r="D940" s="286">
        <v>10</v>
      </c>
      <c r="E940" s="288">
        <f t="shared" si="117"/>
        <v>-2518</v>
      </c>
      <c r="F940" s="287">
        <f t="shared" si="125"/>
        <v>-252.8</v>
      </c>
      <c r="G940" s="110" t="str">
        <f t="shared" si="118"/>
        <v>是</v>
      </c>
      <c r="H940" s="415" t="str">
        <f t="shared" si="119"/>
        <v>项</v>
      </c>
    </row>
    <row r="941" ht="33" hidden="1" customHeight="1" spans="1:8">
      <c r="A941" s="427">
        <v>2130704</v>
      </c>
      <c r="B941" s="428" t="s">
        <v>903</v>
      </c>
      <c r="C941" s="286">
        <v>0</v>
      </c>
      <c r="D941" s="286"/>
      <c r="E941" s="288">
        <f t="shared" si="117"/>
        <v>0</v>
      </c>
      <c r="F941" s="287"/>
      <c r="G941" s="110" t="str">
        <f t="shared" si="118"/>
        <v>否</v>
      </c>
      <c r="H941" s="415" t="str">
        <f t="shared" si="119"/>
        <v>项</v>
      </c>
    </row>
    <row r="942" ht="33" hidden="1" customHeight="1" spans="1:8">
      <c r="A942" s="427">
        <v>2130705</v>
      </c>
      <c r="B942" s="428" t="s">
        <v>904</v>
      </c>
      <c r="C942" s="286">
        <v>0</v>
      </c>
      <c r="D942" s="286"/>
      <c r="E942" s="288">
        <f t="shared" si="117"/>
        <v>0</v>
      </c>
      <c r="F942" s="287"/>
      <c r="G942" s="110" t="str">
        <f t="shared" si="118"/>
        <v>否</v>
      </c>
      <c r="H942" s="415" t="str">
        <f t="shared" si="119"/>
        <v>项</v>
      </c>
    </row>
    <row r="943" ht="33" hidden="1" customHeight="1" spans="1:8">
      <c r="A943" s="427">
        <v>2130706</v>
      </c>
      <c r="B943" s="428" t="s">
        <v>905</v>
      </c>
      <c r="C943" s="286">
        <v>0</v>
      </c>
      <c r="D943" s="286"/>
      <c r="E943" s="288">
        <f t="shared" si="117"/>
        <v>0</v>
      </c>
      <c r="F943" s="287"/>
      <c r="G943" s="110" t="str">
        <f t="shared" si="118"/>
        <v>否</v>
      </c>
      <c r="H943" s="415" t="str">
        <f t="shared" si="119"/>
        <v>项</v>
      </c>
    </row>
    <row r="944" ht="33" hidden="1" customHeight="1" spans="1:8">
      <c r="A944" s="427">
        <v>2130707</v>
      </c>
      <c r="B944" s="428" t="s">
        <v>906</v>
      </c>
      <c r="C944" s="286">
        <v>0</v>
      </c>
      <c r="D944" s="286"/>
      <c r="E944" s="288">
        <f t="shared" si="117"/>
        <v>0</v>
      </c>
      <c r="F944" s="287"/>
      <c r="G944" s="110" t="str">
        <f t="shared" si="118"/>
        <v>否</v>
      </c>
      <c r="H944" s="415" t="str">
        <f t="shared" si="119"/>
        <v>项</v>
      </c>
    </row>
    <row r="945" ht="33" hidden="1" customHeight="1" spans="1:8">
      <c r="A945" s="425">
        <v>2130799</v>
      </c>
      <c r="B945" s="426" t="s">
        <v>907</v>
      </c>
      <c r="C945" s="197">
        <v>0</v>
      </c>
      <c r="D945" s="197"/>
      <c r="E945" s="424">
        <f t="shared" si="117"/>
        <v>0</v>
      </c>
      <c r="F945" s="287"/>
      <c r="G945" s="110" t="str">
        <f t="shared" si="118"/>
        <v>否</v>
      </c>
      <c r="H945" s="415" t="str">
        <f t="shared" si="119"/>
        <v>项</v>
      </c>
    </row>
    <row r="946" ht="33" customHeight="1" spans="1:8">
      <c r="A946" s="434">
        <v>21308</v>
      </c>
      <c r="B946" s="283" t="s">
        <v>908</v>
      </c>
      <c r="C946" s="288">
        <f>SUM(C947:C951)</f>
        <v>771</v>
      </c>
      <c r="D946" s="288">
        <f>((((SUM(D947:D951))+0)+0)+0)+0</f>
        <v>2314</v>
      </c>
      <c r="E946" s="288">
        <f t="shared" si="117"/>
        <v>1543</v>
      </c>
      <c r="F946" s="281">
        <f t="shared" ref="F946:F949" si="126">(E946-D946)/D946</f>
        <v>-0.333</v>
      </c>
      <c r="G946" s="110" t="str">
        <f t="shared" si="118"/>
        <v>是</v>
      </c>
      <c r="H946" s="415" t="str">
        <f t="shared" si="119"/>
        <v>款</v>
      </c>
    </row>
    <row r="947" ht="33" hidden="1" customHeight="1" spans="1:8">
      <c r="A947" s="427">
        <v>2130801</v>
      </c>
      <c r="B947" s="428" t="s">
        <v>909</v>
      </c>
      <c r="C947" s="286">
        <v>0</v>
      </c>
      <c r="D947" s="286"/>
      <c r="E947" s="288">
        <f t="shared" si="117"/>
        <v>0</v>
      </c>
      <c r="F947" s="287"/>
      <c r="G947" s="110" t="str">
        <f t="shared" si="118"/>
        <v>否</v>
      </c>
      <c r="H947" s="415" t="str">
        <f t="shared" si="119"/>
        <v>项</v>
      </c>
    </row>
    <row r="948" ht="33" customHeight="1" spans="1:8">
      <c r="A948" s="427">
        <v>2130803</v>
      </c>
      <c r="B948" s="428" t="s">
        <v>910</v>
      </c>
      <c r="C948" s="286">
        <v>271</v>
      </c>
      <c r="D948" s="286">
        <v>1476</v>
      </c>
      <c r="E948" s="288">
        <f t="shared" si="117"/>
        <v>1205</v>
      </c>
      <c r="F948" s="287">
        <f t="shared" si="126"/>
        <v>-0.184</v>
      </c>
      <c r="G948" s="110" t="str">
        <f t="shared" si="118"/>
        <v>是</v>
      </c>
      <c r="H948" s="415" t="str">
        <f t="shared" si="119"/>
        <v>项</v>
      </c>
    </row>
    <row r="949" ht="33" customHeight="1" spans="1:8">
      <c r="A949" s="427">
        <v>2130804</v>
      </c>
      <c r="B949" s="426" t="s">
        <v>911</v>
      </c>
      <c r="C949" s="286">
        <v>490</v>
      </c>
      <c r="D949" s="286">
        <v>827</v>
      </c>
      <c r="E949" s="288">
        <f t="shared" si="117"/>
        <v>337</v>
      </c>
      <c r="F949" s="287">
        <f t="shared" si="126"/>
        <v>-0.593</v>
      </c>
      <c r="G949" s="110" t="str">
        <f t="shared" si="118"/>
        <v>是</v>
      </c>
      <c r="H949" s="415" t="str">
        <f t="shared" si="119"/>
        <v>项</v>
      </c>
    </row>
    <row r="950" ht="33" hidden="1" customHeight="1" spans="1:8">
      <c r="A950" s="427">
        <v>2130805</v>
      </c>
      <c r="B950" s="428" t="s">
        <v>912</v>
      </c>
      <c r="C950" s="286">
        <v>0</v>
      </c>
      <c r="D950" s="286"/>
      <c r="E950" s="288">
        <f t="shared" si="117"/>
        <v>0</v>
      </c>
      <c r="F950" s="287"/>
      <c r="G950" s="110" t="str">
        <f t="shared" si="118"/>
        <v>否</v>
      </c>
      <c r="H950" s="415" t="str">
        <f t="shared" si="119"/>
        <v>项</v>
      </c>
    </row>
    <row r="951" ht="33" customHeight="1" spans="1:8">
      <c r="A951" s="427">
        <v>2130899</v>
      </c>
      <c r="B951" s="428" t="s">
        <v>913</v>
      </c>
      <c r="C951" s="286">
        <v>10</v>
      </c>
      <c r="D951" s="286">
        <v>11</v>
      </c>
      <c r="E951" s="288">
        <f t="shared" si="117"/>
        <v>1</v>
      </c>
      <c r="F951" s="287">
        <f>(E951-D951)/D951</f>
        <v>-0.909</v>
      </c>
      <c r="G951" s="110" t="str">
        <f t="shared" si="118"/>
        <v>是</v>
      </c>
      <c r="H951" s="415" t="str">
        <f t="shared" si="119"/>
        <v>项</v>
      </c>
    </row>
    <row r="952" ht="33" customHeight="1" spans="1:8">
      <c r="A952" s="434">
        <v>21309</v>
      </c>
      <c r="B952" s="283" t="s">
        <v>914</v>
      </c>
      <c r="C952" s="288">
        <f>SUM(C953:C954)</f>
        <v>42</v>
      </c>
      <c r="D952" s="288">
        <f>((((SUM(D953:D954))+0)+0)+0)+0</f>
        <v>0</v>
      </c>
      <c r="E952" s="288">
        <f t="shared" si="117"/>
        <v>-42</v>
      </c>
      <c r="F952" s="287"/>
      <c r="G952" s="110" t="str">
        <f t="shared" si="118"/>
        <v>是</v>
      </c>
      <c r="H952" s="415" t="str">
        <f t="shared" si="119"/>
        <v>款</v>
      </c>
    </row>
    <row r="953" ht="33" hidden="1" customHeight="1" spans="1:8">
      <c r="A953" s="427">
        <v>2130901</v>
      </c>
      <c r="B953" s="428" t="s">
        <v>915</v>
      </c>
      <c r="C953" s="286">
        <v>0</v>
      </c>
      <c r="D953" s="286"/>
      <c r="E953" s="288">
        <f t="shared" si="117"/>
        <v>0</v>
      </c>
      <c r="F953" s="287"/>
      <c r="G953" s="110" t="str">
        <f t="shared" si="118"/>
        <v>否</v>
      </c>
      <c r="H953" s="415" t="str">
        <f t="shared" si="119"/>
        <v>项</v>
      </c>
    </row>
    <row r="954" ht="33" customHeight="1" spans="1:8">
      <c r="A954" s="427">
        <v>2130999</v>
      </c>
      <c r="B954" s="428" t="s">
        <v>916</v>
      </c>
      <c r="C954" s="286">
        <v>42</v>
      </c>
      <c r="D954" s="286"/>
      <c r="E954" s="288">
        <f t="shared" si="117"/>
        <v>-42</v>
      </c>
      <c r="F954" s="287"/>
      <c r="G954" s="110" t="str">
        <f t="shared" si="118"/>
        <v>是</v>
      </c>
      <c r="H954" s="415" t="str">
        <f t="shared" si="119"/>
        <v>项</v>
      </c>
    </row>
    <row r="955" ht="33" customHeight="1" spans="1:8">
      <c r="A955" s="421">
        <v>21399</v>
      </c>
      <c r="B955" s="301" t="s">
        <v>917</v>
      </c>
      <c r="C955" s="423">
        <f>SUM(C956:C957)</f>
        <v>0</v>
      </c>
      <c r="D955" s="423">
        <f>((((SUM(D956:D957))+0)+0)+0)+0</f>
        <v>385</v>
      </c>
      <c r="E955" s="424">
        <f t="shared" si="117"/>
        <v>385</v>
      </c>
      <c r="F955" s="281">
        <f t="shared" ref="F955:F962" si="127">(E955-D955)/D955</f>
        <v>0</v>
      </c>
      <c r="G955" s="110" t="str">
        <f t="shared" si="118"/>
        <v>是</v>
      </c>
      <c r="H955" s="415" t="str">
        <f t="shared" si="119"/>
        <v>款</v>
      </c>
    </row>
    <row r="956" ht="33" hidden="1" customHeight="1" spans="1:8">
      <c r="A956" s="427">
        <v>2139901</v>
      </c>
      <c r="B956" s="428" t="s">
        <v>918</v>
      </c>
      <c r="C956" s="286">
        <v>0</v>
      </c>
      <c r="D956" s="286"/>
      <c r="E956" s="288">
        <f t="shared" si="117"/>
        <v>0</v>
      </c>
      <c r="F956" s="287"/>
      <c r="G956" s="110" t="str">
        <f t="shared" si="118"/>
        <v>否</v>
      </c>
      <c r="H956" s="415" t="str">
        <f t="shared" si="119"/>
        <v>项</v>
      </c>
    </row>
    <row r="957" ht="33" customHeight="1" spans="1:8">
      <c r="A957" s="425">
        <v>2139999</v>
      </c>
      <c r="B957" s="426" t="s">
        <v>917</v>
      </c>
      <c r="C957" s="197">
        <v>0</v>
      </c>
      <c r="D957" s="197">
        <v>385</v>
      </c>
      <c r="E957" s="424">
        <f t="shared" si="117"/>
        <v>385</v>
      </c>
      <c r="F957" s="287">
        <f t="shared" si="127"/>
        <v>0</v>
      </c>
      <c r="G957" s="110" t="str">
        <f t="shared" si="118"/>
        <v>是</v>
      </c>
      <c r="H957" s="415" t="str">
        <f t="shared" si="119"/>
        <v>项</v>
      </c>
    </row>
    <row r="958" ht="33" hidden="1" customHeight="1" spans="1:8">
      <c r="A958" s="451" t="s">
        <v>919</v>
      </c>
      <c r="B958" s="439" t="s">
        <v>361</v>
      </c>
      <c r="C958" s="423">
        <v>0</v>
      </c>
      <c r="D958" s="423"/>
      <c r="E958" s="424">
        <f t="shared" si="117"/>
        <v>0</v>
      </c>
      <c r="F958" s="287"/>
      <c r="G958" s="110" t="str">
        <f t="shared" si="118"/>
        <v>否</v>
      </c>
      <c r="H958" s="415" t="str">
        <f t="shared" si="119"/>
        <v>项</v>
      </c>
    </row>
    <row r="959" ht="33" hidden="1" customHeight="1" spans="1:8">
      <c r="A959" s="461" t="s">
        <v>920</v>
      </c>
      <c r="B959" s="439" t="s">
        <v>921</v>
      </c>
      <c r="C959" s="288">
        <v>0</v>
      </c>
      <c r="D959" s="288"/>
      <c r="E959" s="288">
        <f t="shared" si="117"/>
        <v>0</v>
      </c>
      <c r="F959" s="287"/>
      <c r="G959" s="110" t="str">
        <f t="shared" si="118"/>
        <v>否</v>
      </c>
      <c r="H959" s="415" t="str">
        <f t="shared" si="119"/>
        <v>项</v>
      </c>
    </row>
    <row r="960" ht="33" customHeight="1" spans="1:8">
      <c r="A960" s="421">
        <v>214</v>
      </c>
      <c r="B960" s="422" t="s">
        <v>133</v>
      </c>
      <c r="C960" s="423">
        <f>SUM(C961,C983,C993,C1003,C1010,C1015,C1018)</f>
        <v>3473</v>
      </c>
      <c r="D960" s="423">
        <f>SUM(D961,D983,D993,D1003,D1010,D1015,D1018)</f>
        <v>13639</v>
      </c>
      <c r="E960" s="424">
        <f t="shared" si="117"/>
        <v>10166</v>
      </c>
      <c r="F960" s="281">
        <f t="shared" si="127"/>
        <v>-0.255</v>
      </c>
      <c r="G960" s="110" t="str">
        <f t="shared" si="118"/>
        <v>是</v>
      </c>
      <c r="H960" s="415" t="str">
        <f t="shared" si="119"/>
        <v>类</v>
      </c>
    </row>
    <row r="961" ht="33" customHeight="1" spans="1:8">
      <c r="A961" s="421">
        <v>21401</v>
      </c>
      <c r="B961" s="301" t="s">
        <v>922</v>
      </c>
      <c r="C961" s="423">
        <f>SUM(C962:C982)</f>
        <v>1834</v>
      </c>
      <c r="D961" s="423">
        <f>((((SUM(D962:D982))+0)+0)+0)+0</f>
        <v>12556</v>
      </c>
      <c r="E961" s="424">
        <f t="shared" si="117"/>
        <v>10722</v>
      </c>
      <c r="F961" s="281">
        <f t="shared" si="127"/>
        <v>-0.146</v>
      </c>
      <c r="G961" s="110" t="str">
        <f t="shared" si="118"/>
        <v>是</v>
      </c>
      <c r="H961" s="415" t="str">
        <f t="shared" si="119"/>
        <v>款</v>
      </c>
    </row>
    <row r="962" ht="33" customHeight="1" spans="1:8">
      <c r="A962" s="425">
        <v>2140101</v>
      </c>
      <c r="B962" s="426" t="s">
        <v>225</v>
      </c>
      <c r="C962" s="197">
        <v>164</v>
      </c>
      <c r="D962" s="197">
        <v>155</v>
      </c>
      <c r="E962" s="424">
        <f t="shared" si="117"/>
        <v>-9</v>
      </c>
      <c r="F962" s="287">
        <f t="shared" si="127"/>
        <v>-1.058</v>
      </c>
      <c r="G962" s="110" t="str">
        <f t="shared" si="118"/>
        <v>是</v>
      </c>
      <c r="H962" s="415" t="str">
        <f t="shared" si="119"/>
        <v>项</v>
      </c>
    </row>
    <row r="963" ht="33" hidden="1" customHeight="1" spans="1:8">
      <c r="A963" s="427">
        <v>2140102</v>
      </c>
      <c r="B963" s="428" t="s">
        <v>226</v>
      </c>
      <c r="C963" s="286">
        <v>0</v>
      </c>
      <c r="D963" s="286"/>
      <c r="E963" s="288">
        <f t="shared" ref="E963:E1026" si="128">D963-C963</f>
        <v>0</v>
      </c>
      <c r="F963" s="287"/>
      <c r="G963" s="110" t="str">
        <f t="shared" si="118"/>
        <v>否</v>
      </c>
      <c r="H963" s="415" t="str">
        <f t="shared" si="119"/>
        <v>项</v>
      </c>
    </row>
    <row r="964" ht="33" hidden="1" customHeight="1" spans="1:8">
      <c r="A964" s="425">
        <v>2140103</v>
      </c>
      <c r="B964" s="426" t="s">
        <v>227</v>
      </c>
      <c r="C964" s="197">
        <v>0</v>
      </c>
      <c r="D964" s="197"/>
      <c r="E964" s="424">
        <f t="shared" si="128"/>
        <v>0</v>
      </c>
      <c r="F964" s="287"/>
      <c r="G964" s="110" t="str">
        <f t="shared" ref="G964:G1027" si="129">IF(LEN(A964)=3,"是",IF(B964&lt;&gt;"",IF(SUM(C964:D964)&lt;&gt;0,"是","否"),"是"))</f>
        <v>否</v>
      </c>
      <c r="H964" s="415" t="str">
        <f t="shared" ref="H964:H1027" si="130">IF(LEN(A964)=3,"类",IF(LEN(A964)=5,"款","项"))</f>
        <v>项</v>
      </c>
    </row>
    <row r="965" ht="33" customHeight="1" spans="1:8">
      <c r="A965" s="425">
        <v>2140104</v>
      </c>
      <c r="B965" s="426" t="s">
        <v>923</v>
      </c>
      <c r="C965" s="197">
        <v>309</v>
      </c>
      <c r="D965" s="197">
        <v>413</v>
      </c>
      <c r="E965" s="424">
        <f t="shared" si="128"/>
        <v>104</v>
      </c>
      <c r="F965" s="287">
        <f>(E965-D965)/D965</f>
        <v>-0.748</v>
      </c>
      <c r="G965" s="110" t="str">
        <f t="shared" si="129"/>
        <v>是</v>
      </c>
      <c r="H965" s="415" t="str">
        <f t="shared" si="130"/>
        <v>项</v>
      </c>
    </row>
    <row r="966" ht="33" customHeight="1" spans="1:8">
      <c r="A966" s="425">
        <v>2140106</v>
      </c>
      <c r="B966" s="426" t="s">
        <v>924</v>
      </c>
      <c r="C966" s="197">
        <v>1114</v>
      </c>
      <c r="D966" s="197">
        <v>6154</v>
      </c>
      <c r="E966" s="424">
        <f t="shared" si="128"/>
        <v>5040</v>
      </c>
      <c r="F966" s="287">
        <f>(E966-D966)/D966</f>
        <v>-0.181</v>
      </c>
      <c r="G966" s="110" t="str">
        <f t="shared" si="129"/>
        <v>是</v>
      </c>
      <c r="H966" s="415" t="str">
        <f t="shared" si="130"/>
        <v>项</v>
      </c>
    </row>
    <row r="967" ht="33" hidden="1" customHeight="1" spans="1:8">
      <c r="A967" s="425">
        <v>2140109</v>
      </c>
      <c r="B967" s="426" t="s">
        <v>925</v>
      </c>
      <c r="C967" s="197">
        <v>0</v>
      </c>
      <c r="D967" s="197"/>
      <c r="E967" s="424">
        <f t="shared" si="128"/>
        <v>0</v>
      </c>
      <c r="F967" s="287"/>
      <c r="G967" s="110" t="str">
        <f t="shared" si="129"/>
        <v>否</v>
      </c>
      <c r="H967" s="415" t="str">
        <f t="shared" si="130"/>
        <v>项</v>
      </c>
    </row>
    <row r="968" ht="33" hidden="1" customHeight="1" spans="1:8">
      <c r="A968" s="425">
        <v>2140110</v>
      </c>
      <c r="B968" s="426" t="s">
        <v>926</v>
      </c>
      <c r="C968" s="197">
        <v>0</v>
      </c>
      <c r="D968" s="197"/>
      <c r="E968" s="424">
        <f t="shared" si="128"/>
        <v>0</v>
      </c>
      <c r="F968" s="287"/>
      <c r="G968" s="110" t="str">
        <f t="shared" si="129"/>
        <v>否</v>
      </c>
      <c r="H968" s="415" t="str">
        <f t="shared" si="130"/>
        <v>项</v>
      </c>
    </row>
    <row r="969" ht="33" hidden="1" customHeight="1" spans="1:8">
      <c r="A969" s="429">
        <v>2140111</v>
      </c>
      <c r="B969" s="430" t="s">
        <v>927</v>
      </c>
      <c r="C969" s="286">
        <v>0</v>
      </c>
      <c r="D969" s="286"/>
      <c r="E969" s="288">
        <f t="shared" si="128"/>
        <v>0</v>
      </c>
      <c r="F969" s="287"/>
      <c r="G969" s="110" t="str">
        <f t="shared" si="129"/>
        <v>否</v>
      </c>
      <c r="H969" s="415" t="str">
        <f t="shared" si="130"/>
        <v>项</v>
      </c>
    </row>
    <row r="970" ht="33" hidden="1" customHeight="1" spans="1:8">
      <c r="A970" s="425">
        <v>2140112</v>
      </c>
      <c r="B970" s="426" t="s">
        <v>928</v>
      </c>
      <c r="C970" s="197">
        <v>0</v>
      </c>
      <c r="D970" s="197"/>
      <c r="E970" s="424">
        <f t="shared" si="128"/>
        <v>0</v>
      </c>
      <c r="F970" s="287"/>
      <c r="G970" s="110" t="str">
        <f t="shared" si="129"/>
        <v>否</v>
      </c>
      <c r="H970" s="415" t="str">
        <f t="shared" si="130"/>
        <v>项</v>
      </c>
    </row>
    <row r="971" ht="33" hidden="1" customHeight="1" spans="1:8">
      <c r="A971" s="425">
        <v>2140114</v>
      </c>
      <c r="B971" s="426" t="s">
        <v>929</v>
      </c>
      <c r="C971" s="197">
        <v>0</v>
      </c>
      <c r="D971" s="197"/>
      <c r="E971" s="424">
        <f t="shared" si="128"/>
        <v>0</v>
      </c>
      <c r="F971" s="287"/>
      <c r="G971" s="110" t="str">
        <f t="shared" si="129"/>
        <v>否</v>
      </c>
      <c r="H971" s="415" t="str">
        <f t="shared" si="130"/>
        <v>项</v>
      </c>
    </row>
    <row r="972" ht="33" hidden="1" customHeight="1" spans="1:8">
      <c r="A972" s="454">
        <v>2140122</v>
      </c>
      <c r="B972" s="455" t="s">
        <v>930</v>
      </c>
      <c r="C972" s="286">
        <v>0</v>
      </c>
      <c r="D972" s="286"/>
      <c r="E972" s="288">
        <f t="shared" si="128"/>
        <v>0</v>
      </c>
      <c r="F972" s="287"/>
      <c r="G972" s="110" t="str">
        <f t="shared" si="129"/>
        <v>否</v>
      </c>
      <c r="H972" s="415" t="str">
        <f t="shared" si="130"/>
        <v>项</v>
      </c>
    </row>
    <row r="973" ht="33" hidden="1" customHeight="1" spans="1:8">
      <c r="A973" s="425">
        <v>2140123</v>
      </c>
      <c r="B973" s="426" t="s">
        <v>931</v>
      </c>
      <c r="C973" s="197">
        <v>0</v>
      </c>
      <c r="D973" s="197"/>
      <c r="E973" s="424">
        <f t="shared" si="128"/>
        <v>0</v>
      </c>
      <c r="F973" s="287"/>
      <c r="G973" s="110" t="str">
        <f t="shared" si="129"/>
        <v>否</v>
      </c>
      <c r="H973" s="415" t="str">
        <f t="shared" si="130"/>
        <v>项</v>
      </c>
    </row>
    <row r="974" ht="33" hidden="1" customHeight="1" spans="1:8">
      <c r="A974" s="425">
        <v>2140127</v>
      </c>
      <c r="B974" s="426" t="s">
        <v>932</v>
      </c>
      <c r="C974" s="197">
        <v>0</v>
      </c>
      <c r="D974" s="197"/>
      <c r="E974" s="424">
        <f t="shared" si="128"/>
        <v>0</v>
      </c>
      <c r="F974" s="287"/>
      <c r="G974" s="110" t="str">
        <f t="shared" si="129"/>
        <v>否</v>
      </c>
      <c r="H974" s="415" t="str">
        <f t="shared" si="130"/>
        <v>项</v>
      </c>
    </row>
    <row r="975" ht="33" hidden="1" customHeight="1" spans="1:8">
      <c r="A975" s="425">
        <v>2140128</v>
      </c>
      <c r="B975" s="426" t="s">
        <v>933</v>
      </c>
      <c r="C975" s="197">
        <v>0</v>
      </c>
      <c r="D975" s="197"/>
      <c r="E975" s="424">
        <f t="shared" si="128"/>
        <v>0</v>
      </c>
      <c r="F975" s="287"/>
      <c r="G975" s="110" t="str">
        <f t="shared" si="129"/>
        <v>否</v>
      </c>
      <c r="H975" s="415" t="str">
        <f t="shared" si="130"/>
        <v>项</v>
      </c>
    </row>
    <row r="976" ht="33" hidden="1" customHeight="1" spans="1:8">
      <c r="A976" s="427">
        <v>2140129</v>
      </c>
      <c r="B976" s="428" t="s">
        <v>934</v>
      </c>
      <c r="C976" s="286">
        <v>0</v>
      </c>
      <c r="D976" s="286"/>
      <c r="E976" s="288">
        <f t="shared" si="128"/>
        <v>0</v>
      </c>
      <c r="F976" s="287"/>
      <c r="G976" s="110" t="str">
        <f t="shared" si="129"/>
        <v>否</v>
      </c>
      <c r="H976" s="415" t="str">
        <f t="shared" si="130"/>
        <v>项</v>
      </c>
    </row>
    <row r="977" ht="33" hidden="1" customHeight="1" spans="1:8">
      <c r="A977" s="427">
        <v>2140130</v>
      </c>
      <c r="B977" s="428" t="s">
        <v>935</v>
      </c>
      <c r="C977" s="286">
        <v>0</v>
      </c>
      <c r="D977" s="286"/>
      <c r="E977" s="288">
        <f t="shared" si="128"/>
        <v>0</v>
      </c>
      <c r="F977" s="287"/>
      <c r="G977" s="110" t="str">
        <f t="shared" si="129"/>
        <v>否</v>
      </c>
      <c r="H977" s="415" t="str">
        <f t="shared" si="130"/>
        <v>项</v>
      </c>
    </row>
    <row r="978" ht="33" hidden="1" customHeight="1" spans="1:8">
      <c r="A978" s="425">
        <v>2140131</v>
      </c>
      <c r="B978" s="426" t="s">
        <v>936</v>
      </c>
      <c r="C978" s="197">
        <v>0</v>
      </c>
      <c r="D978" s="197"/>
      <c r="E978" s="424">
        <f t="shared" si="128"/>
        <v>0</v>
      </c>
      <c r="F978" s="287"/>
      <c r="G978" s="110" t="str">
        <f t="shared" si="129"/>
        <v>否</v>
      </c>
      <c r="H978" s="415" t="str">
        <f t="shared" si="130"/>
        <v>项</v>
      </c>
    </row>
    <row r="979" ht="33" hidden="1" customHeight="1" spans="1:8">
      <c r="A979" s="427">
        <v>2140133</v>
      </c>
      <c r="B979" s="428" t="s">
        <v>937</v>
      </c>
      <c r="C979" s="286">
        <v>0</v>
      </c>
      <c r="D979" s="286"/>
      <c r="E979" s="288">
        <f t="shared" si="128"/>
        <v>0</v>
      </c>
      <c r="F979" s="287"/>
      <c r="G979" s="110" t="str">
        <f t="shared" si="129"/>
        <v>否</v>
      </c>
      <c r="H979" s="415" t="str">
        <f t="shared" si="130"/>
        <v>项</v>
      </c>
    </row>
    <row r="980" ht="33" customHeight="1" spans="1:8">
      <c r="A980" s="425">
        <v>2140136</v>
      </c>
      <c r="B980" s="426" t="s">
        <v>938</v>
      </c>
      <c r="C980" s="197">
        <v>0</v>
      </c>
      <c r="D980" s="197">
        <v>7</v>
      </c>
      <c r="E980" s="424">
        <f t="shared" si="128"/>
        <v>7</v>
      </c>
      <c r="F980" s="287">
        <f t="shared" ref="F980:F982" si="131">(E980-D980)/D980</f>
        <v>0</v>
      </c>
      <c r="G980" s="110" t="str">
        <f t="shared" si="129"/>
        <v>是</v>
      </c>
      <c r="H980" s="415" t="str">
        <f t="shared" si="130"/>
        <v>项</v>
      </c>
    </row>
    <row r="981" ht="33" customHeight="1" spans="1:8">
      <c r="A981" s="425">
        <v>2140138</v>
      </c>
      <c r="B981" s="426" t="s">
        <v>939</v>
      </c>
      <c r="C981" s="197">
        <v>0</v>
      </c>
      <c r="D981" s="197">
        <v>5804</v>
      </c>
      <c r="E981" s="424">
        <f t="shared" si="128"/>
        <v>5804</v>
      </c>
      <c r="F981" s="287">
        <f t="shared" si="131"/>
        <v>0</v>
      </c>
      <c r="G981" s="110" t="str">
        <f t="shared" si="129"/>
        <v>是</v>
      </c>
      <c r="H981" s="415" t="str">
        <f t="shared" si="130"/>
        <v>项</v>
      </c>
    </row>
    <row r="982" ht="33" customHeight="1" spans="1:8">
      <c r="A982" s="425">
        <v>2140199</v>
      </c>
      <c r="B982" s="426" t="s">
        <v>940</v>
      </c>
      <c r="C982" s="197">
        <v>247</v>
      </c>
      <c r="D982" s="197">
        <v>23</v>
      </c>
      <c r="E982" s="424">
        <f t="shared" si="128"/>
        <v>-224</v>
      </c>
      <c r="F982" s="287">
        <f t="shared" si="131"/>
        <v>-10.739</v>
      </c>
      <c r="G982" s="110" t="str">
        <f t="shared" si="129"/>
        <v>是</v>
      </c>
      <c r="H982" s="415" t="str">
        <f t="shared" si="130"/>
        <v>项</v>
      </c>
    </row>
    <row r="983" ht="33" hidden="1" customHeight="1" spans="1:8">
      <c r="A983" s="421">
        <v>21402</v>
      </c>
      <c r="B983" s="301" t="s">
        <v>941</v>
      </c>
      <c r="C983" s="423">
        <f>SUM(C984:C992)</f>
        <v>0</v>
      </c>
      <c r="D983" s="423">
        <f>((((SUM(D984:D992))+0)+0)+0)+0</f>
        <v>0</v>
      </c>
      <c r="E983" s="424">
        <f t="shared" si="128"/>
        <v>0</v>
      </c>
      <c r="F983" s="287"/>
      <c r="G983" s="110" t="str">
        <f t="shared" si="129"/>
        <v>否</v>
      </c>
      <c r="H983" s="415" t="str">
        <f t="shared" si="130"/>
        <v>款</v>
      </c>
    </row>
    <row r="984" ht="33" hidden="1" customHeight="1" spans="1:8">
      <c r="A984" s="427">
        <v>2140201</v>
      </c>
      <c r="B984" s="428" t="s">
        <v>225</v>
      </c>
      <c r="C984" s="286">
        <v>0</v>
      </c>
      <c r="D984" s="286"/>
      <c r="E984" s="288">
        <f t="shared" si="128"/>
        <v>0</v>
      </c>
      <c r="F984" s="287"/>
      <c r="G984" s="110" t="str">
        <f t="shared" si="129"/>
        <v>否</v>
      </c>
      <c r="H984" s="415" t="str">
        <f t="shared" si="130"/>
        <v>项</v>
      </c>
    </row>
    <row r="985" ht="33" hidden="1" customHeight="1" spans="1:8">
      <c r="A985" s="427">
        <v>2140202</v>
      </c>
      <c r="B985" s="428" t="s">
        <v>226</v>
      </c>
      <c r="C985" s="286">
        <v>0</v>
      </c>
      <c r="D985" s="286"/>
      <c r="E985" s="288">
        <f t="shared" si="128"/>
        <v>0</v>
      </c>
      <c r="F985" s="287"/>
      <c r="G985" s="110" t="str">
        <f t="shared" si="129"/>
        <v>否</v>
      </c>
      <c r="H985" s="415" t="str">
        <f t="shared" si="130"/>
        <v>项</v>
      </c>
    </row>
    <row r="986" ht="33" hidden="1" customHeight="1" spans="1:8">
      <c r="A986" s="427">
        <v>2140203</v>
      </c>
      <c r="B986" s="428" t="s">
        <v>227</v>
      </c>
      <c r="C986" s="286">
        <v>0</v>
      </c>
      <c r="D986" s="286"/>
      <c r="E986" s="288">
        <f t="shared" si="128"/>
        <v>0</v>
      </c>
      <c r="F986" s="287"/>
      <c r="G986" s="110" t="str">
        <f t="shared" si="129"/>
        <v>否</v>
      </c>
      <c r="H986" s="415" t="str">
        <f t="shared" si="130"/>
        <v>项</v>
      </c>
    </row>
    <row r="987" ht="33" hidden="1" customHeight="1" spans="1:8">
      <c r="A987" s="425">
        <v>2140204</v>
      </c>
      <c r="B987" s="426" t="s">
        <v>942</v>
      </c>
      <c r="C987" s="197">
        <v>0</v>
      </c>
      <c r="D987" s="197"/>
      <c r="E987" s="424">
        <f t="shared" si="128"/>
        <v>0</v>
      </c>
      <c r="F987" s="287"/>
      <c r="G987" s="110" t="str">
        <f t="shared" si="129"/>
        <v>否</v>
      </c>
      <c r="H987" s="415" t="str">
        <f t="shared" si="130"/>
        <v>项</v>
      </c>
    </row>
    <row r="988" ht="33" hidden="1" customHeight="1" spans="1:8">
      <c r="A988" s="427">
        <v>2140205</v>
      </c>
      <c r="B988" s="428" t="s">
        <v>943</v>
      </c>
      <c r="C988" s="286">
        <v>0</v>
      </c>
      <c r="D988" s="286"/>
      <c r="E988" s="288">
        <f t="shared" si="128"/>
        <v>0</v>
      </c>
      <c r="F988" s="287"/>
      <c r="G988" s="110" t="str">
        <f t="shared" si="129"/>
        <v>否</v>
      </c>
      <c r="H988" s="415" t="str">
        <f t="shared" si="130"/>
        <v>项</v>
      </c>
    </row>
    <row r="989" ht="33" hidden="1" customHeight="1" spans="1:8">
      <c r="A989" s="425">
        <v>2140206</v>
      </c>
      <c r="B989" s="426" t="s">
        <v>944</v>
      </c>
      <c r="C989" s="197">
        <v>0</v>
      </c>
      <c r="D989" s="197"/>
      <c r="E989" s="424">
        <f t="shared" si="128"/>
        <v>0</v>
      </c>
      <c r="F989" s="287"/>
      <c r="G989" s="110" t="str">
        <f t="shared" si="129"/>
        <v>否</v>
      </c>
      <c r="H989" s="415" t="str">
        <f t="shared" si="130"/>
        <v>项</v>
      </c>
    </row>
    <row r="990" ht="33" hidden="1" customHeight="1" spans="1:8">
      <c r="A990" s="425">
        <v>2140207</v>
      </c>
      <c r="B990" s="426" t="s">
        <v>945</v>
      </c>
      <c r="C990" s="197">
        <v>0</v>
      </c>
      <c r="D990" s="197"/>
      <c r="E990" s="424">
        <f t="shared" si="128"/>
        <v>0</v>
      </c>
      <c r="F990" s="287"/>
      <c r="G990" s="110" t="str">
        <f t="shared" si="129"/>
        <v>否</v>
      </c>
      <c r="H990" s="415" t="str">
        <f t="shared" si="130"/>
        <v>项</v>
      </c>
    </row>
    <row r="991" ht="33" hidden="1" customHeight="1" spans="1:8">
      <c r="A991" s="427">
        <v>2140208</v>
      </c>
      <c r="B991" s="428" t="s">
        <v>946</v>
      </c>
      <c r="C991" s="286">
        <v>0</v>
      </c>
      <c r="D991" s="286"/>
      <c r="E991" s="288">
        <f t="shared" si="128"/>
        <v>0</v>
      </c>
      <c r="F991" s="287"/>
      <c r="G991" s="110" t="str">
        <f t="shared" si="129"/>
        <v>否</v>
      </c>
      <c r="H991" s="415" t="str">
        <f t="shared" si="130"/>
        <v>项</v>
      </c>
    </row>
    <row r="992" ht="33" hidden="1" customHeight="1" spans="1:8">
      <c r="A992" s="425">
        <v>2140299</v>
      </c>
      <c r="B992" s="426" t="s">
        <v>947</v>
      </c>
      <c r="C992" s="197">
        <v>0</v>
      </c>
      <c r="D992" s="197"/>
      <c r="E992" s="424">
        <f t="shared" si="128"/>
        <v>0</v>
      </c>
      <c r="F992" s="287"/>
      <c r="G992" s="110" t="str">
        <f t="shared" si="129"/>
        <v>否</v>
      </c>
      <c r="H992" s="415" t="str">
        <f t="shared" si="130"/>
        <v>项</v>
      </c>
    </row>
    <row r="993" ht="33" hidden="1" customHeight="1" spans="1:8">
      <c r="A993" s="421">
        <v>21403</v>
      </c>
      <c r="B993" s="301" t="s">
        <v>948</v>
      </c>
      <c r="C993" s="423">
        <f>SUM(C994:C1002)</f>
        <v>0</v>
      </c>
      <c r="D993" s="423">
        <f>((((SUM(D994:D1002))+0)+0)+0)+0</f>
        <v>0</v>
      </c>
      <c r="E993" s="424">
        <f t="shared" si="128"/>
        <v>0</v>
      </c>
      <c r="F993" s="287"/>
      <c r="G993" s="110" t="str">
        <f t="shared" si="129"/>
        <v>否</v>
      </c>
      <c r="H993" s="415" t="str">
        <f t="shared" si="130"/>
        <v>款</v>
      </c>
    </row>
    <row r="994" ht="33" hidden="1" customHeight="1" spans="1:8">
      <c r="A994" s="427">
        <v>2140301</v>
      </c>
      <c r="B994" s="428" t="s">
        <v>225</v>
      </c>
      <c r="C994" s="286">
        <v>0</v>
      </c>
      <c r="D994" s="286"/>
      <c r="E994" s="288">
        <f t="shared" si="128"/>
        <v>0</v>
      </c>
      <c r="F994" s="287"/>
      <c r="G994" s="110" t="str">
        <f t="shared" si="129"/>
        <v>否</v>
      </c>
      <c r="H994" s="415" t="str">
        <f t="shared" si="130"/>
        <v>项</v>
      </c>
    </row>
    <row r="995" ht="33" hidden="1" customHeight="1" spans="1:8">
      <c r="A995" s="427">
        <v>2140302</v>
      </c>
      <c r="B995" s="428" t="s">
        <v>226</v>
      </c>
      <c r="C995" s="286">
        <v>0</v>
      </c>
      <c r="D995" s="286"/>
      <c r="E995" s="288">
        <f t="shared" si="128"/>
        <v>0</v>
      </c>
      <c r="F995" s="287"/>
      <c r="G995" s="110" t="str">
        <f t="shared" si="129"/>
        <v>否</v>
      </c>
      <c r="H995" s="415" t="str">
        <f t="shared" si="130"/>
        <v>项</v>
      </c>
    </row>
    <row r="996" ht="33" hidden="1" customHeight="1" spans="1:8">
      <c r="A996" s="427">
        <v>2140303</v>
      </c>
      <c r="B996" s="428" t="s">
        <v>227</v>
      </c>
      <c r="C996" s="286">
        <v>0</v>
      </c>
      <c r="D996" s="286"/>
      <c r="E996" s="288">
        <f t="shared" si="128"/>
        <v>0</v>
      </c>
      <c r="F996" s="287"/>
      <c r="G996" s="110" t="str">
        <f t="shared" si="129"/>
        <v>否</v>
      </c>
      <c r="H996" s="415" t="str">
        <f t="shared" si="130"/>
        <v>项</v>
      </c>
    </row>
    <row r="997" ht="33" hidden="1" customHeight="1" spans="1:8">
      <c r="A997" s="425">
        <v>2140304</v>
      </c>
      <c r="B997" s="426" t="s">
        <v>949</v>
      </c>
      <c r="C997" s="197">
        <v>0</v>
      </c>
      <c r="D997" s="197"/>
      <c r="E997" s="424">
        <f t="shared" si="128"/>
        <v>0</v>
      </c>
      <c r="F997" s="287"/>
      <c r="G997" s="110" t="str">
        <f t="shared" si="129"/>
        <v>否</v>
      </c>
      <c r="H997" s="415" t="str">
        <f t="shared" si="130"/>
        <v>项</v>
      </c>
    </row>
    <row r="998" ht="33" hidden="1" customHeight="1" spans="1:8">
      <c r="A998" s="427">
        <v>2140305</v>
      </c>
      <c r="B998" s="428" t="s">
        <v>950</v>
      </c>
      <c r="C998" s="286">
        <v>0</v>
      </c>
      <c r="D998" s="286"/>
      <c r="E998" s="288">
        <f t="shared" si="128"/>
        <v>0</v>
      </c>
      <c r="F998" s="287"/>
      <c r="G998" s="110" t="str">
        <f t="shared" si="129"/>
        <v>否</v>
      </c>
      <c r="H998" s="415" t="str">
        <f t="shared" si="130"/>
        <v>项</v>
      </c>
    </row>
    <row r="999" ht="33" hidden="1" customHeight="1" spans="1:8">
      <c r="A999" s="427">
        <v>2140306</v>
      </c>
      <c r="B999" s="428" t="s">
        <v>951</v>
      </c>
      <c r="C999" s="286">
        <v>0</v>
      </c>
      <c r="D999" s="286"/>
      <c r="E999" s="288">
        <f t="shared" si="128"/>
        <v>0</v>
      </c>
      <c r="F999" s="287"/>
      <c r="G999" s="110" t="str">
        <f t="shared" si="129"/>
        <v>否</v>
      </c>
      <c r="H999" s="415" t="str">
        <f t="shared" si="130"/>
        <v>项</v>
      </c>
    </row>
    <row r="1000" ht="33" hidden="1" customHeight="1" spans="1:8">
      <c r="A1000" s="427">
        <v>2140307</v>
      </c>
      <c r="B1000" s="428" t="s">
        <v>952</v>
      </c>
      <c r="C1000" s="286">
        <v>0</v>
      </c>
      <c r="D1000" s="286"/>
      <c r="E1000" s="288">
        <f t="shared" si="128"/>
        <v>0</v>
      </c>
      <c r="F1000" s="287"/>
      <c r="G1000" s="110" t="str">
        <f t="shared" si="129"/>
        <v>否</v>
      </c>
      <c r="H1000" s="415" t="str">
        <f t="shared" si="130"/>
        <v>项</v>
      </c>
    </row>
    <row r="1001" ht="33" hidden="1" customHeight="1" spans="1:8">
      <c r="A1001" s="427">
        <v>2140308</v>
      </c>
      <c r="B1001" s="428" t="s">
        <v>953</v>
      </c>
      <c r="C1001" s="286">
        <v>0</v>
      </c>
      <c r="D1001" s="286"/>
      <c r="E1001" s="288">
        <f t="shared" si="128"/>
        <v>0</v>
      </c>
      <c r="F1001" s="287"/>
      <c r="G1001" s="110" t="str">
        <f t="shared" si="129"/>
        <v>否</v>
      </c>
      <c r="H1001" s="415" t="str">
        <f t="shared" si="130"/>
        <v>项</v>
      </c>
    </row>
    <row r="1002" ht="33" hidden="1" customHeight="1" spans="1:8">
      <c r="A1002" s="427">
        <v>2140399</v>
      </c>
      <c r="B1002" s="428" t="s">
        <v>954</v>
      </c>
      <c r="C1002" s="286">
        <v>0</v>
      </c>
      <c r="D1002" s="286"/>
      <c r="E1002" s="288">
        <f t="shared" si="128"/>
        <v>0</v>
      </c>
      <c r="F1002" s="287"/>
      <c r="G1002" s="110" t="str">
        <f t="shared" si="129"/>
        <v>否</v>
      </c>
      <c r="H1002" s="415" t="str">
        <f t="shared" si="130"/>
        <v>项</v>
      </c>
    </row>
    <row r="1003" ht="33" hidden="1" customHeight="1" spans="1:8">
      <c r="A1003" s="421">
        <v>21405</v>
      </c>
      <c r="B1003" s="301" t="s">
        <v>955</v>
      </c>
      <c r="C1003" s="423">
        <f>SUM(C1004:C1009)</f>
        <v>0</v>
      </c>
      <c r="D1003" s="423">
        <f>((((SUM(D1004:D1009))+0)+0)+0)+0</f>
        <v>0</v>
      </c>
      <c r="E1003" s="424">
        <f t="shared" si="128"/>
        <v>0</v>
      </c>
      <c r="F1003" s="287"/>
      <c r="G1003" s="110" t="str">
        <f t="shared" si="129"/>
        <v>否</v>
      </c>
      <c r="H1003" s="415" t="str">
        <f t="shared" si="130"/>
        <v>款</v>
      </c>
    </row>
    <row r="1004" ht="33" hidden="1" customHeight="1" spans="1:8">
      <c r="A1004" s="427">
        <v>2140501</v>
      </c>
      <c r="B1004" s="428" t="s">
        <v>225</v>
      </c>
      <c r="C1004" s="286">
        <v>0</v>
      </c>
      <c r="D1004" s="286"/>
      <c r="E1004" s="288">
        <f t="shared" si="128"/>
        <v>0</v>
      </c>
      <c r="F1004" s="287"/>
      <c r="G1004" s="110" t="str">
        <f t="shared" si="129"/>
        <v>否</v>
      </c>
      <c r="H1004" s="415" t="str">
        <f t="shared" si="130"/>
        <v>项</v>
      </c>
    </row>
    <row r="1005" ht="33" hidden="1" customHeight="1" spans="1:8">
      <c r="A1005" s="427">
        <v>2140502</v>
      </c>
      <c r="B1005" s="428" t="s">
        <v>226</v>
      </c>
      <c r="C1005" s="286">
        <v>0</v>
      </c>
      <c r="D1005" s="286"/>
      <c r="E1005" s="288">
        <f t="shared" si="128"/>
        <v>0</v>
      </c>
      <c r="F1005" s="287"/>
      <c r="G1005" s="110" t="str">
        <f t="shared" si="129"/>
        <v>否</v>
      </c>
      <c r="H1005" s="415" t="str">
        <f t="shared" si="130"/>
        <v>项</v>
      </c>
    </row>
    <row r="1006" ht="33" hidden="1" customHeight="1" spans="1:8">
      <c r="A1006" s="427">
        <v>2140503</v>
      </c>
      <c r="B1006" s="428" t="s">
        <v>227</v>
      </c>
      <c r="C1006" s="286">
        <v>0</v>
      </c>
      <c r="D1006" s="286"/>
      <c r="E1006" s="288">
        <f t="shared" si="128"/>
        <v>0</v>
      </c>
      <c r="F1006" s="287"/>
      <c r="G1006" s="110" t="str">
        <f t="shared" si="129"/>
        <v>否</v>
      </c>
      <c r="H1006" s="415" t="str">
        <f t="shared" si="130"/>
        <v>项</v>
      </c>
    </row>
    <row r="1007" ht="33" hidden="1" customHeight="1" spans="1:8">
      <c r="A1007" s="425">
        <v>2140504</v>
      </c>
      <c r="B1007" s="426" t="s">
        <v>946</v>
      </c>
      <c r="C1007" s="197">
        <v>0</v>
      </c>
      <c r="D1007" s="197"/>
      <c r="E1007" s="424">
        <f t="shared" si="128"/>
        <v>0</v>
      </c>
      <c r="F1007" s="287"/>
      <c r="G1007" s="110" t="str">
        <f t="shared" si="129"/>
        <v>否</v>
      </c>
      <c r="H1007" s="415" t="str">
        <f t="shared" si="130"/>
        <v>项</v>
      </c>
    </row>
    <row r="1008" ht="33" hidden="1" customHeight="1" spans="1:8">
      <c r="A1008" s="427">
        <v>2140505</v>
      </c>
      <c r="B1008" s="428" t="s">
        <v>956</v>
      </c>
      <c r="C1008" s="286">
        <v>0</v>
      </c>
      <c r="D1008" s="286"/>
      <c r="E1008" s="288">
        <f t="shared" si="128"/>
        <v>0</v>
      </c>
      <c r="F1008" s="287"/>
      <c r="G1008" s="110" t="str">
        <f t="shared" si="129"/>
        <v>否</v>
      </c>
      <c r="H1008" s="415" t="str">
        <f t="shared" si="130"/>
        <v>项</v>
      </c>
    </row>
    <row r="1009" ht="33" hidden="1" customHeight="1" spans="1:8">
      <c r="A1009" s="425">
        <v>2140599</v>
      </c>
      <c r="B1009" s="426" t="s">
        <v>957</v>
      </c>
      <c r="C1009" s="197">
        <v>0</v>
      </c>
      <c r="D1009" s="197"/>
      <c r="E1009" s="424">
        <f t="shared" si="128"/>
        <v>0</v>
      </c>
      <c r="F1009" s="287"/>
      <c r="G1009" s="110" t="str">
        <f t="shared" si="129"/>
        <v>否</v>
      </c>
      <c r="H1009" s="415" t="str">
        <f t="shared" si="130"/>
        <v>项</v>
      </c>
    </row>
    <row r="1010" ht="33" customHeight="1" spans="1:8">
      <c r="A1010" s="457">
        <v>21406</v>
      </c>
      <c r="B1010" s="291" t="s">
        <v>958</v>
      </c>
      <c r="C1010" s="288">
        <f>SUM(C1011:C1014)</f>
        <v>1275</v>
      </c>
      <c r="D1010" s="288">
        <f>((((SUM(D1011:D1014))+0)+0)+0)+0</f>
        <v>0</v>
      </c>
      <c r="E1010" s="288">
        <f t="shared" si="128"/>
        <v>-1275</v>
      </c>
      <c r="F1010" s="287"/>
      <c r="G1010" s="110" t="str">
        <f t="shared" si="129"/>
        <v>是</v>
      </c>
      <c r="H1010" s="415" t="str">
        <f t="shared" si="130"/>
        <v>款</v>
      </c>
    </row>
    <row r="1011" ht="33" hidden="1" customHeight="1" spans="1:8">
      <c r="A1011" s="429">
        <v>2140601</v>
      </c>
      <c r="B1011" s="430" t="s">
        <v>959</v>
      </c>
      <c r="C1011" s="286">
        <v>0</v>
      </c>
      <c r="D1011" s="286"/>
      <c r="E1011" s="288">
        <f t="shared" si="128"/>
        <v>0</v>
      </c>
      <c r="F1011" s="287"/>
      <c r="G1011" s="110" t="str">
        <f t="shared" si="129"/>
        <v>否</v>
      </c>
      <c r="H1011" s="415" t="str">
        <f t="shared" si="130"/>
        <v>项</v>
      </c>
    </row>
    <row r="1012" ht="33" customHeight="1" spans="1:8">
      <c r="A1012" s="429">
        <v>2140602</v>
      </c>
      <c r="B1012" s="430" t="s">
        <v>960</v>
      </c>
      <c r="C1012" s="286">
        <v>1275</v>
      </c>
      <c r="D1012" s="286"/>
      <c r="E1012" s="288">
        <f t="shared" si="128"/>
        <v>-1275</v>
      </c>
      <c r="F1012" s="287"/>
      <c r="G1012" s="110" t="str">
        <f t="shared" si="129"/>
        <v>是</v>
      </c>
      <c r="H1012" s="415" t="str">
        <f t="shared" si="130"/>
        <v>项</v>
      </c>
    </row>
    <row r="1013" ht="33" hidden="1" customHeight="1" spans="1:8">
      <c r="A1013" s="429">
        <v>2140603</v>
      </c>
      <c r="B1013" s="430" t="s">
        <v>961</v>
      </c>
      <c r="C1013" s="286">
        <v>0</v>
      </c>
      <c r="D1013" s="286"/>
      <c r="E1013" s="288">
        <f t="shared" si="128"/>
        <v>0</v>
      </c>
      <c r="F1013" s="287"/>
      <c r="G1013" s="110" t="str">
        <f t="shared" si="129"/>
        <v>否</v>
      </c>
      <c r="H1013" s="415" t="str">
        <f t="shared" si="130"/>
        <v>项</v>
      </c>
    </row>
    <row r="1014" ht="33" hidden="1" customHeight="1" spans="1:8">
      <c r="A1014" s="429">
        <v>2140699</v>
      </c>
      <c r="B1014" s="430" t="s">
        <v>962</v>
      </c>
      <c r="C1014" s="286">
        <v>0</v>
      </c>
      <c r="D1014" s="286"/>
      <c r="E1014" s="288">
        <f t="shared" si="128"/>
        <v>0</v>
      </c>
      <c r="F1014" s="287"/>
      <c r="G1014" s="110" t="str">
        <f t="shared" si="129"/>
        <v>否</v>
      </c>
      <c r="H1014" s="415" t="str">
        <f t="shared" si="130"/>
        <v>项</v>
      </c>
    </row>
    <row r="1015" ht="33" customHeight="1" spans="1:8">
      <c r="A1015" s="421">
        <v>21499</v>
      </c>
      <c r="B1015" s="301" t="s">
        <v>963</v>
      </c>
      <c r="C1015" s="423">
        <f>SUM(C1016:C1017)</f>
        <v>364</v>
      </c>
      <c r="D1015" s="423">
        <f>((((SUM(D1016:D1017))+0)+0)+0)+0</f>
        <v>1083</v>
      </c>
      <c r="E1015" s="424">
        <f t="shared" si="128"/>
        <v>719</v>
      </c>
      <c r="F1015" s="281">
        <f t="shared" ref="F1015:F1017" si="132">(E1015-D1015)/D1015</f>
        <v>-0.336</v>
      </c>
      <c r="G1015" s="110" t="str">
        <f t="shared" si="129"/>
        <v>是</v>
      </c>
      <c r="H1015" s="415" t="str">
        <f t="shared" si="130"/>
        <v>款</v>
      </c>
    </row>
    <row r="1016" ht="33" customHeight="1" spans="1:8">
      <c r="A1016" s="427">
        <v>2149901</v>
      </c>
      <c r="B1016" s="428" t="s">
        <v>964</v>
      </c>
      <c r="C1016" s="286">
        <v>364</v>
      </c>
      <c r="D1016" s="286">
        <v>1075</v>
      </c>
      <c r="E1016" s="288">
        <f t="shared" si="128"/>
        <v>711</v>
      </c>
      <c r="F1016" s="287">
        <f t="shared" si="132"/>
        <v>-0.339</v>
      </c>
      <c r="G1016" s="110" t="str">
        <f t="shared" si="129"/>
        <v>是</v>
      </c>
      <c r="H1016" s="415" t="str">
        <f t="shared" si="130"/>
        <v>项</v>
      </c>
    </row>
    <row r="1017" ht="33" customHeight="1" spans="1:8">
      <c r="A1017" s="425">
        <v>2149999</v>
      </c>
      <c r="B1017" s="426" t="s">
        <v>963</v>
      </c>
      <c r="C1017" s="197">
        <v>0</v>
      </c>
      <c r="D1017" s="197">
        <v>8</v>
      </c>
      <c r="E1017" s="424">
        <f t="shared" si="128"/>
        <v>8</v>
      </c>
      <c r="F1017" s="287">
        <f t="shared" si="132"/>
        <v>0</v>
      </c>
      <c r="G1017" s="110" t="str">
        <f t="shared" si="129"/>
        <v>是</v>
      </c>
      <c r="H1017" s="415" t="str">
        <f t="shared" si="130"/>
        <v>项</v>
      </c>
    </row>
    <row r="1018" ht="33" hidden="1" customHeight="1" spans="1:8">
      <c r="A1018" s="438" t="s">
        <v>965</v>
      </c>
      <c r="B1018" s="439" t="s">
        <v>361</v>
      </c>
      <c r="C1018" s="423">
        <v>0</v>
      </c>
      <c r="D1018" s="423"/>
      <c r="E1018" s="424">
        <f t="shared" si="128"/>
        <v>0</v>
      </c>
      <c r="F1018" s="287"/>
      <c r="G1018" s="110" t="str">
        <f t="shared" si="129"/>
        <v>否</v>
      </c>
      <c r="H1018" s="415" t="str">
        <f t="shared" si="130"/>
        <v>项</v>
      </c>
    </row>
    <row r="1019" ht="33" customHeight="1" spans="1:8">
      <c r="A1019" s="421">
        <v>215</v>
      </c>
      <c r="B1019" s="422" t="s">
        <v>134</v>
      </c>
      <c r="C1019" s="423">
        <f>SUM(C1020,C1030,C1046,C1051,C1062,C1069,C1077,C1083)</f>
        <v>67</v>
      </c>
      <c r="D1019" s="423">
        <f>((((SUM(D1020,D1030,D1046,D1051,D1062,D1069,D1077,D1083))+0)+0)+0)+0</f>
        <v>21205</v>
      </c>
      <c r="E1019" s="424">
        <f t="shared" si="128"/>
        <v>21138</v>
      </c>
      <c r="F1019" s="281">
        <f>(E1019-D1019)/D1019</f>
        <v>-0.003</v>
      </c>
      <c r="G1019" s="110" t="str">
        <f t="shared" si="129"/>
        <v>是</v>
      </c>
      <c r="H1019" s="415" t="str">
        <f t="shared" si="130"/>
        <v>类</v>
      </c>
    </row>
    <row r="1020" ht="33" hidden="1" customHeight="1" spans="1:8">
      <c r="A1020" s="421">
        <v>21501</v>
      </c>
      <c r="B1020" s="301" t="s">
        <v>966</v>
      </c>
      <c r="C1020" s="423">
        <f>SUM(C1021:C1029)</f>
        <v>0</v>
      </c>
      <c r="D1020" s="423">
        <f>((((SUM(D1021:D1029))+0)+0)+0)+0</f>
        <v>0</v>
      </c>
      <c r="E1020" s="424">
        <f t="shared" si="128"/>
        <v>0</v>
      </c>
      <c r="F1020" s="287"/>
      <c r="G1020" s="110" t="str">
        <f t="shared" si="129"/>
        <v>否</v>
      </c>
      <c r="H1020" s="415" t="str">
        <f t="shared" si="130"/>
        <v>款</v>
      </c>
    </row>
    <row r="1021" ht="33" hidden="1" customHeight="1" spans="1:8">
      <c r="A1021" s="425">
        <v>2150101</v>
      </c>
      <c r="B1021" s="426" t="s">
        <v>225</v>
      </c>
      <c r="C1021" s="197">
        <v>0</v>
      </c>
      <c r="D1021" s="197"/>
      <c r="E1021" s="424">
        <f t="shared" si="128"/>
        <v>0</v>
      </c>
      <c r="F1021" s="287"/>
      <c r="G1021" s="110" t="str">
        <f t="shared" si="129"/>
        <v>否</v>
      </c>
      <c r="H1021" s="415" t="str">
        <f t="shared" si="130"/>
        <v>项</v>
      </c>
    </row>
    <row r="1022" ht="33" hidden="1" customHeight="1" spans="1:8">
      <c r="A1022" s="425">
        <v>2150102</v>
      </c>
      <c r="B1022" s="426" t="s">
        <v>226</v>
      </c>
      <c r="C1022" s="197">
        <v>0</v>
      </c>
      <c r="D1022" s="197"/>
      <c r="E1022" s="424">
        <f t="shared" si="128"/>
        <v>0</v>
      </c>
      <c r="F1022" s="287"/>
      <c r="G1022" s="110" t="str">
        <f t="shared" si="129"/>
        <v>否</v>
      </c>
      <c r="H1022" s="415" t="str">
        <f t="shared" si="130"/>
        <v>项</v>
      </c>
    </row>
    <row r="1023" ht="33" hidden="1" customHeight="1" spans="1:8">
      <c r="A1023" s="427">
        <v>2150103</v>
      </c>
      <c r="B1023" s="428" t="s">
        <v>227</v>
      </c>
      <c r="C1023" s="286">
        <v>0</v>
      </c>
      <c r="D1023" s="286"/>
      <c r="E1023" s="288">
        <f t="shared" si="128"/>
        <v>0</v>
      </c>
      <c r="F1023" s="287"/>
      <c r="G1023" s="110" t="str">
        <f t="shared" si="129"/>
        <v>否</v>
      </c>
      <c r="H1023" s="415" t="str">
        <f t="shared" si="130"/>
        <v>项</v>
      </c>
    </row>
    <row r="1024" ht="33" hidden="1" customHeight="1" spans="1:8">
      <c r="A1024" s="425">
        <v>2150104</v>
      </c>
      <c r="B1024" s="426" t="s">
        <v>967</v>
      </c>
      <c r="C1024" s="197">
        <v>0</v>
      </c>
      <c r="D1024" s="197"/>
      <c r="E1024" s="424">
        <f t="shared" si="128"/>
        <v>0</v>
      </c>
      <c r="F1024" s="287"/>
      <c r="G1024" s="110" t="str">
        <f t="shared" si="129"/>
        <v>否</v>
      </c>
      <c r="H1024" s="415" t="str">
        <f t="shared" si="130"/>
        <v>项</v>
      </c>
    </row>
    <row r="1025" ht="33" hidden="1" customHeight="1" spans="1:8">
      <c r="A1025" s="427">
        <v>2150105</v>
      </c>
      <c r="B1025" s="428" t="s">
        <v>968</v>
      </c>
      <c r="C1025" s="286">
        <v>0</v>
      </c>
      <c r="D1025" s="286"/>
      <c r="E1025" s="288">
        <f t="shared" si="128"/>
        <v>0</v>
      </c>
      <c r="F1025" s="287"/>
      <c r="G1025" s="110" t="str">
        <f t="shared" si="129"/>
        <v>否</v>
      </c>
      <c r="H1025" s="415" t="str">
        <f t="shared" si="130"/>
        <v>项</v>
      </c>
    </row>
    <row r="1026" ht="33" hidden="1" customHeight="1" spans="1:8">
      <c r="A1026" s="427">
        <v>2150106</v>
      </c>
      <c r="B1026" s="428" t="s">
        <v>969</v>
      </c>
      <c r="C1026" s="286">
        <v>0</v>
      </c>
      <c r="D1026" s="286"/>
      <c r="E1026" s="288">
        <f t="shared" si="128"/>
        <v>0</v>
      </c>
      <c r="F1026" s="287"/>
      <c r="G1026" s="110" t="str">
        <f t="shared" si="129"/>
        <v>否</v>
      </c>
      <c r="H1026" s="415" t="str">
        <f t="shared" si="130"/>
        <v>项</v>
      </c>
    </row>
    <row r="1027" ht="33" hidden="1" customHeight="1" spans="1:8">
      <c r="A1027" s="425">
        <v>2150107</v>
      </c>
      <c r="B1027" s="426" t="s">
        <v>970</v>
      </c>
      <c r="C1027" s="197">
        <v>0</v>
      </c>
      <c r="D1027" s="197"/>
      <c r="E1027" s="424">
        <f t="shared" ref="E1027:E1090" si="133">D1027-C1027</f>
        <v>0</v>
      </c>
      <c r="F1027" s="287"/>
      <c r="G1027" s="110" t="str">
        <f t="shared" si="129"/>
        <v>否</v>
      </c>
      <c r="H1027" s="415" t="str">
        <f t="shared" si="130"/>
        <v>项</v>
      </c>
    </row>
    <row r="1028" ht="33" hidden="1" customHeight="1" spans="1:8">
      <c r="A1028" s="427">
        <v>2150108</v>
      </c>
      <c r="B1028" s="428" t="s">
        <v>971</v>
      </c>
      <c r="C1028" s="286">
        <v>0</v>
      </c>
      <c r="D1028" s="286"/>
      <c r="E1028" s="288">
        <f t="shared" si="133"/>
        <v>0</v>
      </c>
      <c r="F1028" s="287"/>
      <c r="G1028" s="110" t="str">
        <f t="shared" ref="G1028:G1091" si="134">IF(LEN(A1028)=3,"是",IF(B1028&lt;&gt;"",IF(SUM(C1028:D1028)&lt;&gt;0,"是","否"),"是"))</f>
        <v>否</v>
      </c>
      <c r="H1028" s="415" t="str">
        <f t="shared" ref="H1028:H1091" si="135">IF(LEN(A1028)=3,"类",IF(LEN(A1028)=5,"款","项"))</f>
        <v>项</v>
      </c>
    </row>
    <row r="1029" ht="33" hidden="1" customHeight="1" spans="1:8">
      <c r="A1029" s="425">
        <v>2150199</v>
      </c>
      <c r="B1029" s="426" t="s">
        <v>972</v>
      </c>
      <c r="C1029" s="197">
        <v>0</v>
      </c>
      <c r="D1029" s="197"/>
      <c r="E1029" s="424">
        <f t="shared" si="133"/>
        <v>0</v>
      </c>
      <c r="F1029" s="287"/>
      <c r="G1029" s="110" t="str">
        <f t="shared" si="134"/>
        <v>否</v>
      </c>
      <c r="H1029" s="415" t="str">
        <f t="shared" si="135"/>
        <v>项</v>
      </c>
    </row>
    <row r="1030" ht="33" hidden="1" customHeight="1" spans="1:8">
      <c r="A1030" s="421">
        <v>21502</v>
      </c>
      <c r="B1030" s="301" t="s">
        <v>973</v>
      </c>
      <c r="C1030" s="423">
        <f>SUM(C1031:C1045)</f>
        <v>0</v>
      </c>
      <c r="D1030" s="423">
        <f>((((SUM(D1031:D1045))+0)+0)+0)+0</f>
        <v>0</v>
      </c>
      <c r="E1030" s="424">
        <f t="shared" si="133"/>
        <v>0</v>
      </c>
      <c r="F1030" s="287"/>
      <c r="G1030" s="110" t="str">
        <f t="shared" si="134"/>
        <v>否</v>
      </c>
      <c r="H1030" s="415" t="str">
        <f t="shared" si="135"/>
        <v>款</v>
      </c>
    </row>
    <row r="1031" ht="33" hidden="1" customHeight="1" spans="1:8">
      <c r="A1031" s="425">
        <v>2150201</v>
      </c>
      <c r="B1031" s="426" t="s">
        <v>225</v>
      </c>
      <c r="C1031" s="197">
        <v>0</v>
      </c>
      <c r="D1031" s="197"/>
      <c r="E1031" s="424">
        <f t="shared" si="133"/>
        <v>0</v>
      </c>
      <c r="F1031" s="287"/>
      <c r="G1031" s="110" t="str">
        <f t="shared" si="134"/>
        <v>否</v>
      </c>
      <c r="H1031" s="415" t="str">
        <f t="shared" si="135"/>
        <v>项</v>
      </c>
    </row>
    <row r="1032" ht="33" hidden="1" customHeight="1" spans="1:8">
      <c r="A1032" s="427">
        <v>2150202</v>
      </c>
      <c r="B1032" s="428" t="s">
        <v>226</v>
      </c>
      <c r="C1032" s="286">
        <v>0</v>
      </c>
      <c r="D1032" s="286"/>
      <c r="E1032" s="288">
        <f t="shared" si="133"/>
        <v>0</v>
      </c>
      <c r="F1032" s="287"/>
      <c r="G1032" s="110" t="str">
        <f t="shared" si="134"/>
        <v>否</v>
      </c>
      <c r="H1032" s="415" t="str">
        <f t="shared" si="135"/>
        <v>项</v>
      </c>
    </row>
    <row r="1033" ht="33" hidden="1" customHeight="1" spans="1:8">
      <c r="A1033" s="427">
        <v>2150203</v>
      </c>
      <c r="B1033" s="428" t="s">
        <v>227</v>
      </c>
      <c r="C1033" s="286">
        <v>0</v>
      </c>
      <c r="D1033" s="286"/>
      <c r="E1033" s="288">
        <f t="shared" si="133"/>
        <v>0</v>
      </c>
      <c r="F1033" s="287"/>
      <c r="G1033" s="110" t="str">
        <f t="shared" si="134"/>
        <v>否</v>
      </c>
      <c r="H1033" s="415" t="str">
        <f t="shared" si="135"/>
        <v>项</v>
      </c>
    </row>
    <row r="1034" ht="33" hidden="1" customHeight="1" spans="1:8">
      <c r="A1034" s="427">
        <v>2150204</v>
      </c>
      <c r="B1034" s="428" t="s">
        <v>974</v>
      </c>
      <c r="C1034" s="286">
        <v>0</v>
      </c>
      <c r="D1034" s="286"/>
      <c r="E1034" s="288">
        <f t="shared" si="133"/>
        <v>0</v>
      </c>
      <c r="F1034" s="287"/>
      <c r="G1034" s="110" t="str">
        <f t="shared" si="134"/>
        <v>否</v>
      </c>
      <c r="H1034" s="415" t="str">
        <f t="shared" si="135"/>
        <v>项</v>
      </c>
    </row>
    <row r="1035" ht="33" hidden="1" customHeight="1" spans="1:8">
      <c r="A1035" s="427">
        <v>2150205</v>
      </c>
      <c r="B1035" s="428" t="s">
        <v>975</v>
      </c>
      <c r="C1035" s="286">
        <v>0</v>
      </c>
      <c r="D1035" s="286"/>
      <c r="E1035" s="288">
        <f t="shared" si="133"/>
        <v>0</v>
      </c>
      <c r="F1035" s="287"/>
      <c r="G1035" s="110" t="str">
        <f t="shared" si="134"/>
        <v>否</v>
      </c>
      <c r="H1035" s="415" t="str">
        <f t="shared" si="135"/>
        <v>项</v>
      </c>
    </row>
    <row r="1036" ht="33" hidden="1" customHeight="1" spans="1:8">
      <c r="A1036" s="427">
        <v>2150206</v>
      </c>
      <c r="B1036" s="428" t="s">
        <v>976</v>
      </c>
      <c r="C1036" s="286">
        <v>0</v>
      </c>
      <c r="D1036" s="286"/>
      <c r="E1036" s="288">
        <f t="shared" si="133"/>
        <v>0</v>
      </c>
      <c r="F1036" s="287"/>
      <c r="G1036" s="110" t="str">
        <f t="shared" si="134"/>
        <v>否</v>
      </c>
      <c r="H1036" s="415" t="str">
        <f t="shared" si="135"/>
        <v>项</v>
      </c>
    </row>
    <row r="1037" ht="33" hidden="1" customHeight="1" spans="1:8">
      <c r="A1037" s="425">
        <v>2150207</v>
      </c>
      <c r="B1037" s="426" t="s">
        <v>977</v>
      </c>
      <c r="C1037" s="197">
        <v>0</v>
      </c>
      <c r="D1037" s="197"/>
      <c r="E1037" s="424">
        <f t="shared" si="133"/>
        <v>0</v>
      </c>
      <c r="F1037" s="287"/>
      <c r="G1037" s="110" t="str">
        <f t="shared" si="134"/>
        <v>否</v>
      </c>
      <c r="H1037" s="415" t="str">
        <f t="shared" si="135"/>
        <v>项</v>
      </c>
    </row>
    <row r="1038" ht="33" hidden="1" customHeight="1" spans="1:8">
      <c r="A1038" s="427">
        <v>2150208</v>
      </c>
      <c r="B1038" s="428" t="s">
        <v>978</v>
      </c>
      <c r="C1038" s="286">
        <v>0</v>
      </c>
      <c r="D1038" s="286"/>
      <c r="E1038" s="288">
        <f t="shared" si="133"/>
        <v>0</v>
      </c>
      <c r="F1038" s="287"/>
      <c r="G1038" s="110" t="str">
        <f t="shared" si="134"/>
        <v>否</v>
      </c>
      <c r="H1038" s="415" t="str">
        <f t="shared" si="135"/>
        <v>项</v>
      </c>
    </row>
    <row r="1039" ht="33" hidden="1" customHeight="1" spans="1:8">
      <c r="A1039" s="427">
        <v>2150209</v>
      </c>
      <c r="B1039" s="428" t="s">
        <v>979</v>
      </c>
      <c r="C1039" s="286">
        <v>0</v>
      </c>
      <c r="D1039" s="286"/>
      <c r="E1039" s="288">
        <f t="shared" si="133"/>
        <v>0</v>
      </c>
      <c r="F1039" s="287"/>
      <c r="G1039" s="110" t="str">
        <f t="shared" si="134"/>
        <v>否</v>
      </c>
      <c r="H1039" s="415" t="str">
        <f t="shared" si="135"/>
        <v>项</v>
      </c>
    </row>
    <row r="1040" ht="33" hidden="1" customHeight="1" spans="1:8">
      <c r="A1040" s="427">
        <v>2150210</v>
      </c>
      <c r="B1040" s="428" t="s">
        <v>980</v>
      </c>
      <c r="C1040" s="286">
        <v>0</v>
      </c>
      <c r="D1040" s="286"/>
      <c r="E1040" s="288">
        <f t="shared" si="133"/>
        <v>0</v>
      </c>
      <c r="F1040" s="287"/>
      <c r="G1040" s="110" t="str">
        <f t="shared" si="134"/>
        <v>否</v>
      </c>
      <c r="H1040" s="415" t="str">
        <f t="shared" si="135"/>
        <v>项</v>
      </c>
    </row>
    <row r="1041" ht="33" hidden="1" customHeight="1" spans="1:8">
      <c r="A1041" s="427">
        <v>2150212</v>
      </c>
      <c r="B1041" s="428" t="s">
        <v>981</v>
      </c>
      <c r="C1041" s="286">
        <v>0</v>
      </c>
      <c r="D1041" s="286"/>
      <c r="E1041" s="288">
        <f t="shared" si="133"/>
        <v>0</v>
      </c>
      <c r="F1041" s="287"/>
      <c r="G1041" s="110" t="str">
        <f t="shared" si="134"/>
        <v>否</v>
      </c>
      <c r="H1041" s="415" t="str">
        <f t="shared" si="135"/>
        <v>项</v>
      </c>
    </row>
    <row r="1042" ht="33" hidden="1" customHeight="1" spans="1:8">
      <c r="A1042" s="427">
        <v>2150213</v>
      </c>
      <c r="B1042" s="428" t="s">
        <v>982</v>
      </c>
      <c r="C1042" s="286">
        <v>0</v>
      </c>
      <c r="D1042" s="286"/>
      <c r="E1042" s="288">
        <f t="shared" si="133"/>
        <v>0</v>
      </c>
      <c r="F1042" s="287"/>
      <c r="G1042" s="110" t="str">
        <f t="shared" si="134"/>
        <v>否</v>
      </c>
      <c r="H1042" s="415" t="str">
        <f t="shared" si="135"/>
        <v>项</v>
      </c>
    </row>
    <row r="1043" ht="33" hidden="1" customHeight="1" spans="1:8">
      <c r="A1043" s="427">
        <v>2150214</v>
      </c>
      <c r="B1043" s="428" t="s">
        <v>983</v>
      </c>
      <c r="C1043" s="286">
        <v>0</v>
      </c>
      <c r="D1043" s="286"/>
      <c r="E1043" s="288">
        <f t="shared" si="133"/>
        <v>0</v>
      </c>
      <c r="F1043" s="287"/>
      <c r="G1043" s="110" t="str">
        <f t="shared" si="134"/>
        <v>否</v>
      </c>
      <c r="H1043" s="415" t="str">
        <f t="shared" si="135"/>
        <v>项</v>
      </c>
    </row>
    <row r="1044" ht="33" hidden="1" customHeight="1" spans="1:8">
      <c r="A1044" s="427">
        <v>2150215</v>
      </c>
      <c r="B1044" s="428" t="s">
        <v>984</v>
      </c>
      <c r="C1044" s="286">
        <v>0</v>
      </c>
      <c r="D1044" s="286"/>
      <c r="E1044" s="288">
        <f t="shared" si="133"/>
        <v>0</v>
      </c>
      <c r="F1044" s="287"/>
      <c r="G1044" s="110" t="str">
        <f t="shared" si="134"/>
        <v>否</v>
      </c>
      <c r="H1044" s="415" t="str">
        <f t="shared" si="135"/>
        <v>项</v>
      </c>
    </row>
    <row r="1045" ht="33" hidden="1" customHeight="1" spans="1:8">
      <c r="A1045" s="425">
        <v>2150299</v>
      </c>
      <c r="B1045" s="426" t="s">
        <v>985</v>
      </c>
      <c r="C1045" s="197">
        <v>0</v>
      </c>
      <c r="D1045" s="197"/>
      <c r="E1045" s="424">
        <f t="shared" si="133"/>
        <v>0</v>
      </c>
      <c r="F1045" s="287"/>
      <c r="G1045" s="110" t="str">
        <f t="shared" si="134"/>
        <v>否</v>
      </c>
      <c r="H1045" s="415" t="str">
        <f t="shared" si="135"/>
        <v>项</v>
      </c>
    </row>
    <row r="1046" ht="33" hidden="1" customHeight="1" spans="1:8">
      <c r="A1046" s="421">
        <v>21503</v>
      </c>
      <c r="B1046" s="301" t="s">
        <v>986</v>
      </c>
      <c r="C1046" s="423">
        <f>SUM(C1047:C1050)</f>
        <v>0</v>
      </c>
      <c r="D1046" s="423">
        <f>((((SUM(D1047:D1050))+0)+0)+0)+0</f>
        <v>0</v>
      </c>
      <c r="E1046" s="424">
        <f t="shared" si="133"/>
        <v>0</v>
      </c>
      <c r="F1046" s="287"/>
      <c r="G1046" s="110" t="str">
        <f t="shared" si="134"/>
        <v>否</v>
      </c>
      <c r="H1046" s="415" t="str">
        <f t="shared" si="135"/>
        <v>款</v>
      </c>
    </row>
    <row r="1047" ht="33" hidden="1" customHeight="1" spans="1:8">
      <c r="A1047" s="425">
        <v>2150301</v>
      </c>
      <c r="B1047" s="426" t="s">
        <v>225</v>
      </c>
      <c r="C1047" s="197">
        <v>0</v>
      </c>
      <c r="D1047" s="197"/>
      <c r="E1047" s="424">
        <f t="shared" si="133"/>
        <v>0</v>
      </c>
      <c r="F1047" s="287"/>
      <c r="G1047" s="110" t="str">
        <f t="shared" si="134"/>
        <v>否</v>
      </c>
      <c r="H1047" s="415" t="str">
        <f t="shared" si="135"/>
        <v>项</v>
      </c>
    </row>
    <row r="1048" ht="33" hidden="1" customHeight="1" spans="1:8">
      <c r="A1048" s="427">
        <v>2150302</v>
      </c>
      <c r="B1048" s="428" t="s">
        <v>226</v>
      </c>
      <c r="C1048" s="286">
        <v>0</v>
      </c>
      <c r="D1048" s="286"/>
      <c r="E1048" s="288">
        <f t="shared" si="133"/>
        <v>0</v>
      </c>
      <c r="F1048" s="287"/>
      <c r="G1048" s="110" t="str">
        <f t="shared" si="134"/>
        <v>否</v>
      </c>
      <c r="H1048" s="415" t="str">
        <f t="shared" si="135"/>
        <v>项</v>
      </c>
    </row>
    <row r="1049" ht="33" hidden="1" customHeight="1" spans="1:8">
      <c r="A1049" s="427">
        <v>2150303</v>
      </c>
      <c r="B1049" s="428" t="s">
        <v>227</v>
      </c>
      <c r="C1049" s="286">
        <v>0</v>
      </c>
      <c r="D1049" s="286"/>
      <c r="E1049" s="288">
        <f t="shared" si="133"/>
        <v>0</v>
      </c>
      <c r="F1049" s="287"/>
      <c r="G1049" s="110" t="str">
        <f t="shared" si="134"/>
        <v>否</v>
      </c>
      <c r="H1049" s="415" t="str">
        <f t="shared" si="135"/>
        <v>项</v>
      </c>
    </row>
    <row r="1050" ht="33" hidden="1" customHeight="1" spans="1:8">
      <c r="A1050" s="427">
        <v>2150399</v>
      </c>
      <c r="B1050" s="428" t="s">
        <v>987</v>
      </c>
      <c r="C1050" s="286">
        <v>0</v>
      </c>
      <c r="D1050" s="286"/>
      <c r="E1050" s="288">
        <f t="shared" si="133"/>
        <v>0</v>
      </c>
      <c r="F1050" s="287"/>
      <c r="G1050" s="110" t="str">
        <f t="shared" si="134"/>
        <v>否</v>
      </c>
      <c r="H1050" s="415" t="str">
        <f t="shared" si="135"/>
        <v>项</v>
      </c>
    </row>
    <row r="1051" ht="33" customHeight="1" spans="1:8">
      <c r="A1051" s="421">
        <v>21505</v>
      </c>
      <c r="B1051" s="301" t="s">
        <v>988</v>
      </c>
      <c r="C1051" s="423">
        <f>SUM(C1052:C1061)</f>
        <v>32</v>
      </c>
      <c r="D1051" s="423">
        <f>((((SUM(D1052:D1061))+0)+0)+0)+0</f>
        <v>10754</v>
      </c>
      <c r="E1051" s="424">
        <f t="shared" si="133"/>
        <v>10722</v>
      </c>
      <c r="F1051" s="281">
        <f>(E1051-D1051)/D1051</f>
        <v>-0.003</v>
      </c>
      <c r="G1051" s="110" t="str">
        <f t="shared" si="134"/>
        <v>是</v>
      </c>
      <c r="H1051" s="415" t="str">
        <f t="shared" si="135"/>
        <v>款</v>
      </c>
    </row>
    <row r="1052" ht="33" hidden="1" customHeight="1" spans="1:8">
      <c r="A1052" s="425">
        <v>2150501</v>
      </c>
      <c r="B1052" s="426" t="s">
        <v>225</v>
      </c>
      <c r="C1052" s="197">
        <v>0</v>
      </c>
      <c r="D1052" s="197"/>
      <c r="E1052" s="424">
        <f t="shared" si="133"/>
        <v>0</v>
      </c>
      <c r="F1052" s="287"/>
      <c r="G1052" s="110" t="str">
        <f t="shared" si="134"/>
        <v>否</v>
      </c>
      <c r="H1052" s="415" t="str">
        <f t="shared" si="135"/>
        <v>项</v>
      </c>
    </row>
    <row r="1053" ht="33" hidden="1" customHeight="1" spans="1:8">
      <c r="A1053" s="427">
        <v>2150502</v>
      </c>
      <c r="B1053" s="428" t="s">
        <v>226</v>
      </c>
      <c r="C1053" s="286">
        <v>0</v>
      </c>
      <c r="D1053" s="286"/>
      <c r="E1053" s="288">
        <f t="shared" si="133"/>
        <v>0</v>
      </c>
      <c r="F1053" s="287"/>
      <c r="G1053" s="110" t="str">
        <f t="shared" si="134"/>
        <v>否</v>
      </c>
      <c r="H1053" s="415" t="str">
        <f t="shared" si="135"/>
        <v>项</v>
      </c>
    </row>
    <row r="1054" ht="33" hidden="1" customHeight="1" spans="1:8">
      <c r="A1054" s="425">
        <v>2150503</v>
      </c>
      <c r="B1054" s="426" t="s">
        <v>227</v>
      </c>
      <c r="C1054" s="197">
        <v>0</v>
      </c>
      <c r="D1054" s="197"/>
      <c r="E1054" s="424">
        <f t="shared" si="133"/>
        <v>0</v>
      </c>
      <c r="F1054" s="287"/>
      <c r="G1054" s="110" t="str">
        <f t="shared" si="134"/>
        <v>否</v>
      </c>
      <c r="H1054" s="415" t="str">
        <f t="shared" si="135"/>
        <v>项</v>
      </c>
    </row>
    <row r="1055" ht="33" hidden="1" customHeight="1" spans="1:8">
      <c r="A1055" s="427">
        <v>2150505</v>
      </c>
      <c r="B1055" s="428" t="s">
        <v>989</v>
      </c>
      <c r="C1055" s="286">
        <v>0</v>
      </c>
      <c r="D1055" s="286"/>
      <c r="E1055" s="288">
        <f t="shared" si="133"/>
        <v>0</v>
      </c>
      <c r="F1055" s="287"/>
      <c r="G1055" s="110" t="str">
        <f t="shared" si="134"/>
        <v>否</v>
      </c>
      <c r="H1055" s="415" t="str">
        <f t="shared" si="135"/>
        <v>项</v>
      </c>
    </row>
    <row r="1056" ht="33" hidden="1" customHeight="1" spans="1:8">
      <c r="A1056" s="425">
        <v>2150507</v>
      </c>
      <c r="B1056" s="426" t="s">
        <v>990</v>
      </c>
      <c r="C1056" s="197">
        <v>0</v>
      </c>
      <c r="D1056" s="197"/>
      <c r="E1056" s="424">
        <f t="shared" si="133"/>
        <v>0</v>
      </c>
      <c r="F1056" s="287"/>
      <c r="G1056" s="110" t="str">
        <f t="shared" si="134"/>
        <v>否</v>
      </c>
      <c r="H1056" s="415" t="str">
        <f t="shared" si="135"/>
        <v>项</v>
      </c>
    </row>
    <row r="1057" ht="33" hidden="1" customHeight="1" spans="1:8">
      <c r="A1057" s="425">
        <v>2150508</v>
      </c>
      <c r="B1057" s="426" t="s">
        <v>991</v>
      </c>
      <c r="C1057" s="197">
        <v>0</v>
      </c>
      <c r="D1057" s="197"/>
      <c r="E1057" s="424">
        <f t="shared" si="133"/>
        <v>0</v>
      </c>
      <c r="F1057" s="287"/>
      <c r="G1057" s="110" t="str">
        <f t="shared" si="134"/>
        <v>否</v>
      </c>
      <c r="H1057" s="415" t="str">
        <f t="shared" si="135"/>
        <v>项</v>
      </c>
    </row>
    <row r="1058" ht="33" customHeight="1" spans="1:8">
      <c r="A1058" s="448">
        <v>2150516</v>
      </c>
      <c r="B1058" s="462" t="s">
        <v>992</v>
      </c>
      <c r="C1058" s="286">
        <v>0</v>
      </c>
      <c r="D1058" s="286">
        <v>10719</v>
      </c>
      <c r="E1058" s="288">
        <f t="shared" si="133"/>
        <v>10719</v>
      </c>
      <c r="F1058" s="287">
        <f>(E1058-D1058)/D1058</f>
        <v>0</v>
      </c>
      <c r="G1058" s="110" t="str">
        <f t="shared" si="134"/>
        <v>是</v>
      </c>
      <c r="H1058" s="415" t="str">
        <f t="shared" si="135"/>
        <v>项</v>
      </c>
    </row>
    <row r="1059" ht="33" customHeight="1" spans="1:8">
      <c r="A1059" s="432">
        <v>2150517</v>
      </c>
      <c r="B1059" s="463" t="s">
        <v>993</v>
      </c>
      <c r="C1059" s="197">
        <v>32</v>
      </c>
      <c r="D1059" s="197">
        <v>35</v>
      </c>
      <c r="E1059" s="424">
        <f t="shared" si="133"/>
        <v>3</v>
      </c>
      <c r="F1059" s="287">
        <f>(E1059-D1059)/D1059</f>
        <v>-0.914</v>
      </c>
      <c r="G1059" s="110" t="str">
        <f t="shared" si="134"/>
        <v>是</v>
      </c>
      <c r="H1059" s="415" t="str">
        <f t="shared" si="135"/>
        <v>项</v>
      </c>
    </row>
    <row r="1060" ht="33" hidden="1" customHeight="1" spans="1:8">
      <c r="A1060" s="448">
        <v>2150550</v>
      </c>
      <c r="B1060" s="462" t="s">
        <v>234</v>
      </c>
      <c r="C1060" s="286">
        <v>0</v>
      </c>
      <c r="D1060" s="286"/>
      <c r="E1060" s="288">
        <f t="shared" si="133"/>
        <v>0</v>
      </c>
      <c r="F1060" s="287"/>
      <c r="G1060" s="110" t="str">
        <f t="shared" si="134"/>
        <v>否</v>
      </c>
      <c r="H1060" s="415" t="str">
        <f t="shared" si="135"/>
        <v>项</v>
      </c>
    </row>
    <row r="1061" ht="33" hidden="1" customHeight="1" spans="1:8">
      <c r="A1061" s="425">
        <v>2150599</v>
      </c>
      <c r="B1061" s="426" t="s">
        <v>994</v>
      </c>
      <c r="C1061" s="197">
        <v>0</v>
      </c>
      <c r="D1061" s="197"/>
      <c r="E1061" s="424">
        <f t="shared" si="133"/>
        <v>0</v>
      </c>
      <c r="F1061" s="287"/>
      <c r="G1061" s="110" t="str">
        <f t="shared" si="134"/>
        <v>否</v>
      </c>
      <c r="H1061" s="415" t="str">
        <f t="shared" si="135"/>
        <v>项</v>
      </c>
    </row>
    <row r="1062" ht="33" hidden="1" customHeight="1" spans="1:8">
      <c r="A1062" s="421">
        <v>21507</v>
      </c>
      <c r="B1062" s="301" t="s">
        <v>995</v>
      </c>
      <c r="C1062" s="423">
        <f>SUM(C1063:C1068)</f>
        <v>0</v>
      </c>
      <c r="D1062" s="423">
        <f>((((SUM(D1063:D1068))+0)+0)+0)+0</f>
        <v>0</v>
      </c>
      <c r="E1062" s="424">
        <f t="shared" si="133"/>
        <v>0</v>
      </c>
      <c r="F1062" s="287"/>
      <c r="G1062" s="110" t="str">
        <f t="shared" si="134"/>
        <v>否</v>
      </c>
      <c r="H1062" s="415" t="str">
        <f t="shared" si="135"/>
        <v>款</v>
      </c>
    </row>
    <row r="1063" ht="33" hidden="1" customHeight="1" spans="1:8">
      <c r="A1063" s="425">
        <v>2150701</v>
      </c>
      <c r="B1063" s="426" t="s">
        <v>225</v>
      </c>
      <c r="C1063" s="197">
        <v>0</v>
      </c>
      <c r="D1063" s="197"/>
      <c r="E1063" s="424">
        <f t="shared" si="133"/>
        <v>0</v>
      </c>
      <c r="F1063" s="287"/>
      <c r="G1063" s="110" t="str">
        <f t="shared" si="134"/>
        <v>否</v>
      </c>
      <c r="H1063" s="415" t="str">
        <f t="shared" si="135"/>
        <v>项</v>
      </c>
    </row>
    <row r="1064" ht="33" hidden="1" customHeight="1" spans="1:8">
      <c r="A1064" s="427">
        <v>2150702</v>
      </c>
      <c r="B1064" s="428" t="s">
        <v>226</v>
      </c>
      <c r="C1064" s="286">
        <v>0</v>
      </c>
      <c r="D1064" s="286"/>
      <c r="E1064" s="288">
        <f t="shared" si="133"/>
        <v>0</v>
      </c>
      <c r="F1064" s="287"/>
      <c r="G1064" s="110" t="str">
        <f t="shared" si="134"/>
        <v>否</v>
      </c>
      <c r="H1064" s="415" t="str">
        <f t="shared" si="135"/>
        <v>项</v>
      </c>
    </row>
    <row r="1065" ht="33" hidden="1" customHeight="1" spans="1:8">
      <c r="A1065" s="427">
        <v>2150703</v>
      </c>
      <c r="B1065" s="428" t="s">
        <v>227</v>
      </c>
      <c r="C1065" s="286">
        <v>0</v>
      </c>
      <c r="D1065" s="286"/>
      <c r="E1065" s="288">
        <f t="shared" si="133"/>
        <v>0</v>
      </c>
      <c r="F1065" s="287"/>
      <c r="G1065" s="110" t="str">
        <f t="shared" si="134"/>
        <v>否</v>
      </c>
      <c r="H1065" s="415" t="str">
        <f t="shared" si="135"/>
        <v>项</v>
      </c>
    </row>
    <row r="1066" ht="33" hidden="1" customHeight="1" spans="1:8">
      <c r="A1066" s="427">
        <v>2150704</v>
      </c>
      <c r="B1066" s="428" t="s">
        <v>996</v>
      </c>
      <c r="C1066" s="286">
        <v>0</v>
      </c>
      <c r="D1066" s="286"/>
      <c r="E1066" s="288">
        <f t="shared" si="133"/>
        <v>0</v>
      </c>
      <c r="F1066" s="287"/>
      <c r="G1066" s="110" t="str">
        <f t="shared" si="134"/>
        <v>否</v>
      </c>
      <c r="H1066" s="415" t="str">
        <f t="shared" si="135"/>
        <v>项</v>
      </c>
    </row>
    <row r="1067" ht="33" hidden="1" customHeight="1" spans="1:8">
      <c r="A1067" s="427">
        <v>2150705</v>
      </c>
      <c r="B1067" s="428" t="s">
        <v>997</v>
      </c>
      <c r="C1067" s="286">
        <v>0</v>
      </c>
      <c r="D1067" s="286"/>
      <c r="E1067" s="288">
        <f t="shared" si="133"/>
        <v>0</v>
      </c>
      <c r="F1067" s="287"/>
      <c r="G1067" s="110" t="str">
        <f t="shared" si="134"/>
        <v>否</v>
      </c>
      <c r="H1067" s="415" t="str">
        <f t="shared" si="135"/>
        <v>项</v>
      </c>
    </row>
    <row r="1068" ht="33" hidden="1" customHeight="1" spans="1:8">
      <c r="A1068" s="425">
        <v>2150799</v>
      </c>
      <c r="B1068" s="426" t="s">
        <v>998</v>
      </c>
      <c r="C1068" s="197">
        <v>0</v>
      </c>
      <c r="D1068" s="197"/>
      <c r="E1068" s="424">
        <f t="shared" si="133"/>
        <v>0</v>
      </c>
      <c r="F1068" s="287"/>
      <c r="G1068" s="110" t="str">
        <f t="shared" si="134"/>
        <v>否</v>
      </c>
      <c r="H1068" s="415" t="str">
        <f t="shared" si="135"/>
        <v>项</v>
      </c>
    </row>
    <row r="1069" ht="33" customHeight="1" spans="1:8">
      <c r="A1069" s="421">
        <v>21508</v>
      </c>
      <c r="B1069" s="301" t="s">
        <v>999</v>
      </c>
      <c r="C1069" s="423">
        <f>SUM(C1070:C1076)</f>
        <v>35</v>
      </c>
      <c r="D1069" s="423">
        <f>((((SUM(D1070:D1076))+0)+0)+0)+0</f>
        <v>333</v>
      </c>
      <c r="E1069" s="424">
        <f t="shared" si="133"/>
        <v>298</v>
      </c>
      <c r="F1069" s="281">
        <f>(E1069-D1069)/D1069</f>
        <v>-0.105</v>
      </c>
      <c r="G1069" s="110" t="str">
        <f t="shared" si="134"/>
        <v>是</v>
      </c>
      <c r="H1069" s="415" t="str">
        <f t="shared" si="135"/>
        <v>款</v>
      </c>
    </row>
    <row r="1070" ht="33" hidden="1" customHeight="1" spans="1:8">
      <c r="A1070" s="427">
        <v>2150801</v>
      </c>
      <c r="B1070" s="428" t="s">
        <v>225</v>
      </c>
      <c r="C1070" s="286">
        <v>0</v>
      </c>
      <c r="D1070" s="286"/>
      <c r="E1070" s="288">
        <f t="shared" si="133"/>
        <v>0</v>
      </c>
      <c r="F1070" s="287"/>
      <c r="G1070" s="110" t="str">
        <f t="shared" si="134"/>
        <v>否</v>
      </c>
      <c r="H1070" s="415" t="str">
        <f t="shared" si="135"/>
        <v>项</v>
      </c>
    </row>
    <row r="1071" ht="33" hidden="1" customHeight="1" spans="1:8">
      <c r="A1071" s="427">
        <v>2150802</v>
      </c>
      <c r="B1071" s="428" t="s">
        <v>226</v>
      </c>
      <c r="C1071" s="286">
        <v>0</v>
      </c>
      <c r="D1071" s="286"/>
      <c r="E1071" s="288">
        <f t="shared" si="133"/>
        <v>0</v>
      </c>
      <c r="F1071" s="287"/>
      <c r="G1071" s="110" t="str">
        <f t="shared" si="134"/>
        <v>否</v>
      </c>
      <c r="H1071" s="415" t="str">
        <f t="shared" si="135"/>
        <v>项</v>
      </c>
    </row>
    <row r="1072" ht="33" hidden="1" customHeight="1" spans="1:8">
      <c r="A1072" s="427">
        <v>2150803</v>
      </c>
      <c r="B1072" s="428" t="s">
        <v>227</v>
      </c>
      <c r="C1072" s="286">
        <v>0</v>
      </c>
      <c r="D1072" s="286"/>
      <c r="E1072" s="288">
        <f t="shared" si="133"/>
        <v>0</v>
      </c>
      <c r="F1072" s="287"/>
      <c r="G1072" s="110" t="str">
        <f t="shared" si="134"/>
        <v>否</v>
      </c>
      <c r="H1072" s="415" t="str">
        <f t="shared" si="135"/>
        <v>项</v>
      </c>
    </row>
    <row r="1073" ht="33" hidden="1" customHeight="1" spans="1:8">
      <c r="A1073" s="427">
        <v>2150804</v>
      </c>
      <c r="B1073" s="428" t="s">
        <v>1000</v>
      </c>
      <c r="C1073" s="286">
        <v>0</v>
      </c>
      <c r="D1073" s="286"/>
      <c r="E1073" s="288">
        <f t="shared" si="133"/>
        <v>0</v>
      </c>
      <c r="F1073" s="287"/>
      <c r="G1073" s="110" t="str">
        <f t="shared" si="134"/>
        <v>否</v>
      </c>
      <c r="H1073" s="415" t="str">
        <f t="shared" si="135"/>
        <v>项</v>
      </c>
    </row>
    <row r="1074" ht="33" customHeight="1" spans="1:8">
      <c r="A1074" s="425">
        <v>2150805</v>
      </c>
      <c r="B1074" s="426" t="s">
        <v>1001</v>
      </c>
      <c r="C1074" s="197">
        <v>35</v>
      </c>
      <c r="D1074" s="197">
        <v>333</v>
      </c>
      <c r="E1074" s="424">
        <f t="shared" si="133"/>
        <v>298</v>
      </c>
      <c r="F1074" s="287">
        <f>(E1074-D1074)/D1074</f>
        <v>-0.105</v>
      </c>
      <c r="G1074" s="110" t="str">
        <f t="shared" si="134"/>
        <v>是</v>
      </c>
      <c r="H1074" s="415" t="str">
        <f t="shared" si="135"/>
        <v>项</v>
      </c>
    </row>
    <row r="1075" ht="33" hidden="1" customHeight="1" spans="1:8">
      <c r="A1075" s="448">
        <v>2150806</v>
      </c>
      <c r="B1075" s="449" t="s">
        <v>1002</v>
      </c>
      <c r="C1075" s="286">
        <v>0</v>
      </c>
      <c r="D1075" s="286"/>
      <c r="E1075" s="288">
        <f t="shared" si="133"/>
        <v>0</v>
      </c>
      <c r="F1075" s="287"/>
      <c r="G1075" s="110" t="str">
        <f t="shared" si="134"/>
        <v>否</v>
      </c>
      <c r="H1075" s="415" t="str">
        <f t="shared" si="135"/>
        <v>项</v>
      </c>
    </row>
    <row r="1076" ht="33" hidden="1" customHeight="1" spans="1:8">
      <c r="A1076" s="425">
        <v>2150899</v>
      </c>
      <c r="B1076" s="426" t="s">
        <v>1003</v>
      </c>
      <c r="C1076" s="197">
        <v>0</v>
      </c>
      <c r="D1076" s="197"/>
      <c r="E1076" s="424">
        <f t="shared" si="133"/>
        <v>0</v>
      </c>
      <c r="F1076" s="287"/>
      <c r="G1076" s="110" t="str">
        <f t="shared" si="134"/>
        <v>否</v>
      </c>
      <c r="H1076" s="415" t="str">
        <f t="shared" si="135"/>
        <v>项</v>
      </c>
    </row>
    <row r="1077" ht="33" customHeight="1" spans="1:8">
      <c r="A1077" s="434">
        <v>21599</v>
      </c>
      <c r="B1077" s="283" t="s">
        <v>1004</v>
      </c>
      <c r="C1077" s="288">
        <f>SUM(C1078:C1082)</f>
        <v>0</v>
      </c>
      <c r="D1077" s="288">
        <f>((((SUM(D1078:D1082))+0)+0)+0)+0</f>
        <v>10118</v>
      </c>
      <c r="E1077" s="288">
        <f t="shared" si="133"/>
        <v>10118</v>
      </c>
      <c r="F1077" s="281">
        <f>(E1077-D1077)/D1077</f>
        <v>0</v>
      </c>
      <c r="G1077" s="110" t="str">
        <f t="shared" si="134"/>
        <v>是</v>
      </c>
      <c r="H1077" s="415" t="str">
        <f t="shared" si="135"/>
        <v>款</v>
      </c>
    </row>
    <row r="1078" ht="33" hidden="1" customHeight="1" spans="1:8">
      <c r="A1078" s="427">
        <v>2159901</v>
      </c>
      <c r="B1078" s="428" t="s">
        <v>1005</v>
      </c>
      <c r="C1078" s="286">
        <v>0</v>
      </c>
      <c r="D1078" s="286"/>
      <c r="E1078" s="288">
        <f t="shared" si="133"/>
        <v>0</v>
      </c>
      <c r="F1078" s="287"/>
      <c r="G1078" s="110" t="str">
        <f t="shared" si="134"/>
        <v>否</v>
      </c>
      <c r="H1078" s="415" t="str">
        <f t="shared" si="135"/>
        <v>项</v>
      </c>
    </row>
    <row r="1079" ht="33" hidden="1" customHeight="1" spans="1:8">
      <c r="A1079" s="427">
        <v>2159904</v>
      </c>
      <c r="B1079" s="428" t="s">
        <v>1006</v>
      </c>
      <c r="C1079" s="286">
        <v>0</v>
      </c>
      <c r="D1079" s="286"/>
      <c r="E1079" s="288">
        <f t="shared" si="133"/>
        <v>0</v>
      </c>
      <c r="F1079" s="287"/>
      <c r="G1079" s="110" t="str">
        <f t="shared" si="134"/>
        <v>否</v>
      </c>
      <c r="H1079" s="415" t="str">
        <f t="shared" si="135"/>
        <v>项</v>
      </c>
    </row>
    <row r="1080" ht="33" hidden="1" customHeight="1" spans="1:8">
      <c r="A1080" s="427">
        <v>2159905</v>
      </c>
      <c r="B1080" s="428" t="s">
        <v>1007</v>
      </c>
      <c r="C1080" s="286">
        <v>0</v>
      </c>
      <c r="D1080" s="286"/>
      <c r="E1080" s="288">
        <f t="shared" si="133"/>
        <v>0</v>
      </c>
      <c r="F1080" s="287"/>
      <c r="G1080" s="110" t="str">
        <f t="shared" si="134"/>
        <v>否</v>
      </c>
      <c r="H1080" s="415" t="str">
        <f t="shared" si="135"/>
        <v>项</v>
      </c>
    </row>
    <row r="1081" ht="33" hidden="1" customHeight="1" spans="1:8">
      <c r="A1081" s="427">
        <v>2159906</v>
      </c>
      <c r="B1081" s="428" t="s">
        <v>1008</v>
      </c>
      <c r="C1081" s="286">
        <v>0</v>
      </c>
      <c r="D1081" s="286"/>
      <c r="E1081" s="288">
        <f t="shared" si="133"/>
        <v>0</v>
      </c>
      <c r="F1081" s="287"/>
      <c r="G1081" s="110" t="str">
        <f t="shared" si="134"/>
        <v>否</v>
      </c>
      <c r="H1081" s="415" t="str">
        <f t="shared" si="135"/>
        <v>项</v>
      </c>
    </row>
    <row r="1082" ht="33" customHeight="1" spans="1:8">
      <c r="A1082" s="427">
        <v>2159999</v>
      </c>
      <c r="B1082" s="428" t="s">
        <v>1004</v>
      </c>
      <c r="C1082" s="286">
        <v>0</v>
      </c>
      <c r="D1082" s="286">
        <v>10118</v>
      </c>
      <c r="E1082" s="288">
        <f t="shared" si="133"/>
        <v>10118</v>
      </c>
      <c r="F1082" s="287">
        <f t="shared" ref="F1082:F1086" si="136">(E1082-D1082)/D1082</f>
        <v>0</v>
      </c>
      <c r="G1082" s="110" t="str">
        <f t="shared" si="134"/>
        <v>是</v>
      </c>
      <c r="H1082" s="415" t="str">
        <f t="shared" si="135"/>
        <v>项</v>
      </c>
    </row>
    <row r="1083" ht="33" hidden="1" customHeight="1" spans="1:8">
      <c r="A1083" s="451" t="s">
        <v>1009</v>
      </c>
      <c r="B1083" s="439" t="s">
        <v>361</v>
      </c>
      <c r="C1083" s="423">
        <v>0</v>
      </c>
      <c r="D1083" s="423"/>
      <c r="E1083" s="424">
        <f t="shared" si="133"/>
        <v>0</v>
      </c>
      <c r="F1083" s="287"/>
      <c r="G1083" s="110" t="str">
        <f t="shared" si="134"/>
        <v>否</v>
      </c>
      <c r="H1083" s="415" t="str">
        <f t="shared" si="135"/>
        <v>项</v>
      </c>
    </row>
    <row r="1084" ht="33" customHeight="1" spans="1:8">
      <c r="A1084" s="421">
        <v>216</v>
      </c>
      <c r="B1084" s="422" t="s">
        <v>135</v>
      </c>
      <c r="C1084" s="423">
        <f>SUM(C1085,C1095,C1101,C1104)</f>
        <v>4178</v>
      </c>
      <c r="D1084" s="423">
        <f>((((SUM(D1085,D1095,D1101,D1104))+0)+0)+0)+0</f>
        <v>4788</v>
      </c>
      <c r="E1084" s="424">
        <f t="shared" si="133"/>
        <v>610</v>
      </c>
      <c r="F1084" s="281">
        <f t="shared" si="136"/>
        <v>-0.873</v>
      </c>
      <c r="G1084" s="110" t="str">
        <f t="shared" si="134"/>
        <v>是</v>
      </c>
      <c r="H1084" s="415" t="str">
        <f t="shared" si="135"/>
        <v>类</v>
      </c>
    </row>
    <row r="1085" ht="33" customHeight="1" spans="1:8">
      <c r="A1085" s="421">
        <v>21602</v>
      </c>
      <c r="B1085" s="301" t="s">
        <v>1010</v>
      </c>
      <c r="C1085" s="423">
        <f>SUM(C1086:C1094)</f>
        <v>182</v>
      </c>
      <c r="D1085" s="423">
        <f>((((SUM(D1086:D1094))+0)+0)+0)+0</f>
        <v>752</v>
      </c>
      <c r="E1085" s="424">
        <f t="shared" si="133"/>
        <v>570</v>
      </c>
      <c r="F1085" s="281">
        <f t="shared" si="136"/>
        <v>-0.242</v>
      </c>
      <c r="G1085" s="110" t="str">
        <f t="shared" si="134"/>
        <v>是</v>
      </c>
      <c r="H1085" s="415" t="str">
        <f t="shared" si="135"/>
        <v>款</v>
      </c>
    </row>
    <row r="1086" ht="33" customHeight="1" spans="1:8">
      <c r="A1086" s="425">
        <v>2160201</v>
      </c>
      <c r="B1086" s="426" t="s">
        <v>225</v>
      </c>
      <c r="C1086" s="197">
        <v>108</v>
      </c>
      <c r="D1086" s="197">
        <v>96</v>
      </c>
      <c r="E1086" s="424">
        <f t="shared" si="133"/>
        <v>-12</v>
      </c>
      <c r="F1086" s="287">
        <f t="shared" si="136"/>
        <v>-1.125</v>
      </c>
      <c r="G1086" s="110" t="str">
        <f t="shared" si="134"/>
        <v>是</v>
      </c>
      <c r="H1086" s="415" t="str">
        <f t="shared" si="135"/>
        <v>项</v>
      </c>
    </row>
    <row r="1087" ht="33" hidden="1" customHeight="1" spans="1:8">
      <c r="A1087" s="425">
        <v>2160202</v>
      </c>
      <c r="B1087" s="426" t="s">
        <v>226</v>
      </c>
      <c r="C1087" s="197">
        <v>0</v>
      </c>
      <c r="D1087" s="197"/>
      <c r="E1087" s="424">
        <f t="shared" si="133"/>
        <v>0</v>
      </c>
      <c r="F1087" s="287"/>
      <c r="G1087" s="110" t="str">
        <f t="shared" si="134"/>
        <v>否</v>
      </c>
      <c r="H1087" s="415" t="str">
        <f t="shared" si="135"/>
        <v>项</v>
      </c>
    </row>
    <row r="1088" ht="33" hidden="1" customHeight="1" spans="1:8">
      <c r="A1088" s="427">
        <v>2160203</v>
      </c>
      <c r="B1088" s="428" t="s">
        <v>227</v>
      </c>
      <c r="C1088" s="286">
        <v>0</v>
      </c>
      <c r="D1088" s="286"/>
      <c r="E1088" s="288">
        <f t="shared" si="133"/>
        <v>0</v>
      </c>
      <c r="F1088" s="287"/>
      <c r="G1088" s="110" t="str">
        <f t="shared" si="134"/>
        <v>否</v>
      </c>
      <c r="H1088" s="415" t="str">
        <f t="shared" si="135"/>
        <v>项</v>
      </c>
    </row>
    <row r="1089" ht="33" hidden="1" customHeight="1" spans="1:8">
      <c r="A1089" s="427">
        <v>2160216</v>
      </c>
      <c r="B1089" s="428" t="s">
        <v>1011</v>
      </c>
      <c r="C1089" s="286">
        <v>0</v>
      </c>
      <c r="D1089" s="286"/>
      <c r="E1089" s="288">
        <f t="shared" si="133"/>
        <v>0</v>
      </c>
      <c r="F1089" s="287"/>
      <c r="G1089" s="110" t="str">
        <f t="shared" si="134"/>
        <v>否</v>
      </c>
      <c r="H1089" s="415" t="str">
        <f t="shared" si="135"/>
        <v>项</v>
      </c>
    </row>
    <row r="1090" ht="33" hidden="1" customHeight="1" spans="1:8">
      <c r="A1090" s="427">
        <v>2160217</v>
      </c>
      <c r="B1090" s="428" t="s">
        <v>1012</v>
      </c>
      <c r="C1090" s="286">
        <v>0</v>
      </c>
      <c r="D1090" s="286"/>
      <c r="E1090" s="288">
        <f t="shared" si="133"/>
        <v>0</v>
      </c>
      <c r="F1090" s="287"/>
      <c r="G1090" s="110" t="str">
        <f t="shared" si="134"/>
        <v>否</v>
      </c>
      <c r="H1090" s="415" t="str">
        <f t="shared" si="135"/>
        <v>项</v>
      </c>
    </row>
    <row r="1091" ht="33" hidden="1" customHeight="1" spans="1:8">
      <c r="A1091" s="427">
        <v>2160218</v>
      </c>
      <c r="B1091" s="428" t="s">
        <v>1013</v>
      </c>
      <c r="C1091" s="286">
        <v>0</v>
      </c>
      <c r="D1091" s="286"/>
      <c r="E1091" s="288">
        <f t="shared" ref="E1091:E1154" si="137">D1091-C1091</f>
        <v>0</v>
      </c>
      <c r="F1091" s="287"/>
      <c r="G1091" s="110" t="str">
        <f t="shared" si="134"/>
        <v>否</v>
      </c>
      <c r="H1091" s="415" t="str">
        <f t="shared" si="135"/>
        <v>项</v>
      </c>
    </row>
    <row r="1092" ht="33" hidden="1" customHeight="1" spans="1:8">
      <c r="A1092" s="427">
        <v>2160219</v>
      </c>
      <c r="B1092" s="428" t="s">
        <v>1014</v>
      </c>
      <c r="C1092" s="286">
        <v>0</v>
      </c>
      <c r="D1092" s="286"/>
      <c r="E1092" s="288">
        <f t="shared" si="137"/>
        <v>0</v>
      </c>
      <c r="F1092" s="287"/>
      <c r="G1092" s="110" t="str">
        <f t="shared" ref="G1092:G1155" si="138">IF(LEN(A1092)=3,"是",IF(B1092&lt;&gt;"",IF(SUM(C1092:D1092)&lt;&gt;0,"是","否"),"是"))</f>
        <v>否</v>
      </c>
      <c r="H1092" s="415" t="str">
        <f t="shared" ref="H1092:H1155" si="139">IF(LEN(A1092)=3,"类",IF(LEN(A1092)=5,"款","项"))</f>
        <v>项</v>
      </c>
    </row>
    <row r="1093" ht="33" hidden="1" customHeight="1" spans="1:8">
      <c r="A1093" s="427">
        <v>2160250</v>
      </c>
      <c r="B1093" s="428" t="s">
        <v>234</v>
      </c>
      <c r="C1093" s="286">
        <v>0</v>
      </c>
      <c r="D1093" s="286"/>
      <c r="E1093" s="288">
        <f t="shared" si="137"/>
        <v>0</v>
      </c>
      <c r="F1093" s="287"/>
      <c r="G1093" s="110" t="str">
        <f t="shared" si="138"/>
        <v>否</v>
      </c>
      <c r="H1093" s="415" t="str">
        <f t="shared" si="139"/>
        <v>项</v>
      </c>
    </row>
    <row r="1094" ht="33" customHeight="1" spans="1:8">
      <c r="A1094" s="425">
        <v>2160299</v>
      </c>
      <c r="B1094" s="426" t="s">
        <v>1015</v>
      </c>
      <c r="C1094" s="197">
        <v>74</v>
      </c>
      <c r="D1094" s="197">
        <v>656</v>
      </c>
      <c r="E1094" s="424">
        <f t="shared" si="137"/>
        <v>582</v>
      </c>
      <c r="F1094" s="287">
        <f>(E1094-D1094)/D1094</f>
        <v>-0.113</v>
      </c>
      <c r="G1094" s="110" t="str">
        <f t="shared" si="138"/>
        <v>是</v>
      </c>
      <c r="H1094" s="415" t="str">
        <f t="shared" si="139"/>
        <v>项</v>
      </c>
    </row>
    <row r="1095" ht="33" customHeight="1" spans="1:8">
      <c r="A1095" s="421">
        <v>21606</v>
      </c>
      <c r="B1095" s="301" t="s">
        <v>1016</v>
      </c>
      <c r="C1095" s="423">
        <f>SUM(C1096:C1100)</f>
        <v>3996</v>
      </c>
      <c r="D1095" s="423">
        <f>((((SUM(D1096:D1100))+0)+0)+0)+0</f>
        <v>4033</v>
      </c>
      <c r="E1095" s="424">
        <f t="shared" si="137"/>
        <v>37</v>
      </c>
      <c r="F1095" s="281">
        <f>(E1095-D1095)/D1095</f>
        <v>-0.991</v>
      </c>
      <c r="G1095" s="110" t="str">
        <f t="shared" si="138"/>
        <v>是</v>
      </c>
      <c r="H1095" s="415" t="str">
        <f t="shared" si="139"/>
        <v>款</v>
      </c>
    </row>
    <row r="1096" ht="33" hidden="1" customHeight="1" spans="1:8">
      <c r="A1096" s="427">
        <v>2160601</v>
      </c>
      <c r="B1096" s="428" t="s">
        <v>225</v>
      </c>
      <c r="C1096" s="286">
        <v>0</v>
      </c>
      <c r="D1096" s="286"/>
      <c r="E1096" s="288">
        <f t="shared" si="137"/>
        <v>0</v>
      </c>
      <c r="F1096" s="287"/>
      <c r="G1096" s="110" t="str">
        <f t="shared" si="138"/>
        <v>否</v>
      </c>
      <c r="H1096" s="415" t="str">
        <f t="shared" si="139"/>
        <v>项</v>
      </c>
    </row>
    <row r="1097" ht="33" hidden="1" customHeight="1" spans="1:8">
      <c r="A1097" s="427">
        <v>2160602</v>
      </c>
      <c r="B1097" s="428" t="s">
        <v>226</v>
      </c>
      <c r="C1097" s="286">
        <v>0</v>
      </c>
      <c r="D1097" s="286"/>
      <c r="E1097" s="288">
        <f t="shared" si="137"/>
        <v>0</v>
      </c>
      <c r="F1097" s="287"/>
      <c r="G1097" s="110" t="str">
        <f t="shared" si="138"/>
        <v>否</v>
      </c>
      <c r="H1097" s="415" t="str">
        <f t="shared" si="139"/>
        <v>项</v>
      </c>
    </row>
    <row r="1098" ht="33" hidden="1" customHeight="1" spans="1:8">
      <c r="A1098" s="427">
        <v>2160603</v>
      </c>
      <c r="B1098" s="428" t="s">
        <v>227</v>
      </c>
      <c r="C1098" s="286">
        <v>0</v>
      </c>
      <c r="D1098" s="286"/>
      <c r="E1098" s="288">
        <f t="shared" si="137"/>
        <v>0</v>
      </c>
      <c r="F1098" s="287"/>
      <c r="G1098" s="110" t="str">
        <f t="shared" si="138"/>
        <v>否</v>
      </c>
      <c r="H1098" s="415" t="str">
        <f t="shared" si="139"/>
        <v>项</v>
      </c>
    </row>
    <row r="1099" ht="33" hidden="1" customHeight="1" spans="1:8">
      <c r="A1099" s="427">
        <v>2160607</v>
      </c>
      <c r="B1099" s="428" t="s">
        <v>1017</v>
      </c>
      <c r="C1099" s="286">
        <v>0</v>
      </c>
      <c r="D1099" s="286"/>
      <c r="E1099" s="288">
        <f t="shared" si="137"/>
        <v>0</v>
      </c>
      <c r="F1099" s="287"/>
      <c r="G1099" s="110" t="str">
        <f t="shared" si="138"/>
        <v>否</v>
      </c>
      <c r="H1099" s="415" t="str">
        <f t="shared" si="139"/>
        <v>项</v>
      </c>
    </row>
    <row r="1100" ht="33" customHeight="1" spans="1:8">
      <c r="A1100" s="425">
        <v>2160699</v>
      </c>
      <c r="B1100" s="426" t="s">
        <v>1018</v>
      </c>
      <c r="C1100" s="197">
        <v>3996</v>
      </c>
      <c r="D1100" s="197">
        <v>4033</v>
      </c>
      <c r="E1100" s="424">
        <f t="shared" si="137"/>
        <v>37</v>
      </c>
      <c r="F1100" s="287">
        <f t="shared" ref="F1100:F1103" si="140">(E1100-D1100)/D1100</f>
        <v>-0.991</v>
      </c>
      <c r="G1100" s="110" t="str">
        <f t="shared" si="138"/>
        <v>是</v>
      </c>
      <c r="H1100" s="415" t="str">
        <f t="shared" si="139"/>
        <v>项</v>
      </c>
    </row>
    <row r="1101" ht="33" customHeight="1" spans="1:8">
      <c r="A1101" s="421">
        <v>21699</v>
      </c>
      <c r="B1101" s="301" t="s">
        <v>1019</v>
      </c>
      <c r="C1101" s="423">
        <f>SUM(C1102:C1103)</f>
        <v>0</v>
      </c>
      <c r="D1101" s="423">
        <f>((((SUM(D1102:D1103))+0)+0)+0)+0</f>
        <v>3</v>
      </c>
      <c r="E1101" s="424">
        <f t="shared" si="137"/>
        <v>3</v>
      </c>
      <c r="F1101" s="281">
        <f t="shared" si="140"/>
        <v>0</v>
      </c>
      <c r="G1101" s="110" t="str">
        <f t="shared" si="138"/>
        <v>是</v>
      </c>
      <c r="H1101" s="415" t="str">
        <f t="shared" si="139"/>
        <v>款</v>
      </c>
    </row>
    <row r="1102" ht="33" hidden="1" customHeight="1" spans="1:8">
      <c r="A1102" s="427">
        <v>2169901</v>
      </c>
      <c r="B1102" s="428" t="s">
        <v>1020</v>
      </c>
      <c r="C1102" s="286">
        <v>0</v>
      </c>
      <c r="D1102" s="286"/>
      <c r="E1102" s="288">
        <f t="shared" si="137"/>
        <v>0</v>
      </c>
      <c r="F1102" s="287"/>
      <c r="G1102" s="110" t="str">
        <f t="shared" si="138"/>
        <v>否</v>
      </c>
      <c r="H1102" s="415" t="str">
        <f t="shared" si="139"/>
        <v>项</v>
      </c>
    </row>
    <row r="1103" ht="33" customHeight="1" spans="1:8">
      <c r="A1103" s="425">
        <v>2169999</v>
      </c>
      <c r="B1103" s="426" t="s">
        <v>1019</v>
      </c>
      <c r="C1103" s="197">
        <v>0</v>
      </c>
      <c r="D1103" s="197">
        <v>3</v>
      </c>
      <c r="E1103" s="424">
        <f t="shared" si="137"/>
        <v>3</v>
      </c>
      <c r="F1103" s="287">
        <f t="shared" si="140"/>
        <v>0</v>
      </c>
      <c r="G1103" s="110" t="str">
        <f t="shared" si="138"/>
        <v>是</v>
      </c>
      <c r="H1103" s="415" t="str">
        <f t="shared" si="139"/>
        <v>项</v>
      </c>
    </row>
    <row r="1104" ht="33" hidden="1" customHeight="1" spans="1:8">
      <c r="A1104" s="438" t="s">
        <v>1021</v>
      </c>
      <c r="B1104" s="439" t="s">
        <v>361</v>
      </c>
      <c r="C1104" s="423">
        <v>0</v>
      </c>
      <c r="D1104" s="423"/>
      <c r="E1104" s="424">
        <f t="shared" si="137"/>
        <v>0</v>
      </c>
      <c r="F1104" s="287"/>
      <c r="G1104" s="110" t="str">
        <f t="shared" si="138"/>
        <v>否</v>
      </c>
      <c r="H1104" s="415" t="str">
        <f t="shared" si="139"/>
        <v>项</v>
      </c>
    </row>
    <row r="1105" ht="33" customHeight="1" spans="1:8">
      <c r="A1105" s="421">
        <v>217</v>
      </c>
      <c r="B1105" s="422" t="s">
        <v>136</v>
      </c>
      <c r="C1105" s="423">
        <f>SUM(C1106,C1113,C1123,C1129,C1132)</f>
        <v>20</v>
      </c>
      <c r="D1105" s="423">
        <f>((((SUM(D1106,D1113,D1123,D1129,D1132))+0)+0)+0)+0</f>
        <v>10</v>
      </c>
      <c r="E1105" s="424">
        <f t="shared" si="137"/>
        <v>-10</v>
      </c>
      <c r="F1105" s="281">
        <f>(E1105-D1105)/D1105</f>
        <v>-2</v>
      </c>
      <c r="G1105" s="110" t="str">
        <f t="shared" si="138"/>
        <v>是</v>
      </c>
      <c r="H1105" s="415" t="str">
        <f t="shared" si="139"/>
        <v>类</v>
      </c>
    </row>
    <row r="1106" ht="33" hidden="1" customHeight="1" spans="1:8">
      <c r="A1106" s="421">
        <v>21701</v>
      </c>
      <c r="B1106" s="301" t="s">
        <v>1022</v>
      </c>
      <c r="C1106" s="423">
        <f>SUM(C1107:C1112)</f>
        <v>0</v>
      </c>
      <c r="D1106" s="423">
        <f>((((SUM(D1107:D1112))+0)+0)+0)+0</f>
        <v>0</v>
      </c>
      <c r="E1106" s="424">
        <f t="shared" si="137"/>
        <v>0</v>
      </c>
      <c r="F1106" s="287"/>
      <c r="G1106" s="110" t="str">
        <f t="shared" si="138"/>
        <v>否</v>
      </c>
      <c r="H1106" s="415" t="str">
        <f t="shared" si="139"/>
        <v>款</v>
      </c>
    </row>
    <row r="1107" ht="33" hidden="1" customHeight="1" spans="1:8">
      <c r="A1107" s="427">
        <v>2170101</v>
      </c>
      <c r="B1107" s="428" t="s">
        <v>225</v>
      </c>
      <c r="C1107" s="286">
        <v>0</v>
      </c>
      <c r="D1107" s="286"/>
      <c r="E1107" s="288">
        <f t="shared" si="137"/>
        <v>0</v>
      </c>
      <c r="F1107" s="287"/>
      <c r="G1107" s="110" t="str">
        <f t="shared" si="138"/>
        <v>否</v>
      </c>
      <c r="H1107" s="415" t="str">
        <f t="shared" si="139"/>
        <v>项</v>
      </c>
    </row>
    <row r="1108" ht="33" hidden="1" customHeight="1" spans="1:8">
      <c r="A1108" s="425">
        <v>2170102</v>
      </c>
      <c r="B1108" s="426" t="s">
        <v>226</v>
      </c>
      <c r="C1108" s="197">
        <v>0</v>
      </c>
      <c r="D1108" s="197"/>
      <c r="E1108" s="424">
        <f t="shared" si="137"/>
        <v>0</v>
      </c>
      <c r="F1108" s="287"/>
      <c r="G1108" s="110" t="str">
        <f t="shared" si="138"/>
        <v>否</v>
      </c>
      <c r="H1108" s="415" t="str">
        <f t="shared" si="139"/>
        <v>项</v>
      </c>
    </row>
    <row r="1109" ht="33" hidden="1" customHeight="1" spans="1:8">
      <c r="A1109" s="427">
        <v>2170103</v>
      </c>
      <c r="B1109" s="428" t="s">
        <v>227</v>
      </c>
      <c r="C1109" s="286">
        <v>0</v>
      </c>
      <c r="D1109" s="286"/>
      <c r="E1109" s="288">
        <f t="shared" si="137"/>
        <v>0</v>
      </c>
      <c r="F1109" s="287"/>
      <c r="G1109" s="110" t="str">
        <f t="shared" si="138"/>
        <v>否</v>
      </c>
      <c r="H1109" s="415" t="str">
        <f t="shared" si="139"/>
        <v>项</v>
      </c>
    </row>
    <row r="1110" ht="33" hidden="1" customHeight="1" spans="1:8">
      <c r="A1110" s="427">
        <v>2170104</v>
      </c>
      <c r="B1110" s="428" t="s">
        <v>1023</v>
      </c>
      <c r="C1110" s="286">
        <v>0</v>
      </c>
      <c r="D1110" s="286"/>
      <c r="E1110" s="288">
        <f t="shared" si="137"/>
        <v>0</v>
      </c>
      <c r="F1110" s="287"/>
      <c r="G1110" s="110" t="str">
        <f t="shared" si="138"/>
        <v>否</v>
      </c>
      <c r="H1110" s="415" t="str">
        <f t="shared" si="139"/>
        <v>项</v>
      </c>
    </row>
    <row r="1111" ht="33" hidden="1" customHeight="1" spans="1:8">
      <c r="A1111" s="427">
        <v>2170150</v>
      </c>
      <c r="B1111" s="428" t="s">
        <v>234</v>
      </c>
      <c r="C1111" s="286">
        <v>0</v>
      </c>
      <c r="D1111" s="286"/>
      <c r="E1111" s="288">
        <f t="shared" si="137"/>
        <v>0</v>
      </c>
      <c r="F1111" s="287"/>
      <c r="G1111" s="110" t="str">
        <f t="shared" si="138"/>
        <v>否</v>
      </c>
      <c r="H1111" s="415" t="str">
        <f t="shared" si="139"/>
        <v>项</v>
      </c>
    </row>
    <row r="1112" ht="33" hidden="1" customHeight="1" spans="1:8">
      <c r="A1112" s="427">
        <v>2170199</v>
      </c>
      <c r="B1112" s="428" t="s">
        <v>1024</v>
      </c>
      <c r="C1112" s="286">
        <v>0</v>
      </c>
      <c r="D1112" s="286"/>
      <c r="E1112" s="288">
        <f t="shared" si="137"/>
        <v>0</v>
      </c>
      <c r="F1112" s="287"/>
      <c r="G1112" s="110" t="str">
        <f t="shared" si="138"/>
        <v>否</v>
      </c>
      <c r="H1112" s="415" t="str">
        <f t="shared" si="139"/>
        <v>项</v>
      </c>
    </row>
    <row r="1113" ht="33" hidden="1" customHeight="1" spans="1:8">
      <c r="A1113" s="422">
        <v>21702</v>
      </c>
      <c r="B1113" s="464" t="s">
        <v>1025</v>
      </c>
      <c r="C1113" s="423">
        <f>SUM(C1114:C1122)</f>
        <v>0</v>
      </c>
      <c r="D1113" s="423">
        <f>((((SUM(D1114:D1122))+0)+0)+0)+0</f>
        <v>0</v>
      </c>
      <c r="E1113" s="424">
        <f t="shared" si="137"/>
        <v>0</v>
      </c>
      <c r="F1113" s="287"/>
      <c r="G1113" s="110" t="str">
        <f t="shared" si="138"/>
        <v>否</v>
      </c>
      <c r="H1113" s="415" t="str">
        <f t="shared" si="139"/>
        <v>款</v>
      </c>
    </row>
    <row r="1114" ht="33" hidden="1" customHeight="1" spans="1:8">
      <c r="A1114" s="465">
        <v>2170201</v>
      </c>
      <c r="B1114" s="466" t="s">
        <v>1026</v>
      </c>
      <c r="C1114" s="286">
        <v>0</v>
      </c>
      <c r="D1114" s="286"/>
      <c r="E1114" s="288">
        <f t="shared" si="137"/>
        <v>0</v>
      </c>
      <c r="F1114" s="287"/>
      <c r="G1114" s="110" t="str">
        <f t="shared" si="138"/>
        <v>否</v>
      </c>
      <c r="H1114" s="415" t="str">
        <f t="shared" si="139"/>
        <v>项</v>
      </c>
    </row>
    <row r="1115" ht="33" hidden="1" customHeight="1" spans="1:8">
      <c r="A1115" s="465">
        <v>2170202</v>
      </c>
      <c r="B1115" s="466" t="s">
        <v>1027</v>
      </c>
      <c r="C1115" s="286">
        <v>0</v>
      </c>
      <c r="D1115" s="286"/>
      <c r="E1115" s="288">
        <f t="shared" si="137"/>
        <v>0</v>
      </c>
      <c r="F1115" s="287"/>
      <c r="G1115" s="110" t="str">
        <f t="shared" si="138"/>
        <v>否</v>
      </c>
      <c r="H1115" s="415" t="str">
        <f t="shared" si="139"/>
        <v>项</v>
      </c>
    </row>
    <row r="1116" ht="33" hidden="1" customHeight="1" spans="1:8">
      <c r="A1116" s="465">
        <v>2170203</v>
      </c>
      <c r="B1116" s="466" t="s">
        <v>1028</v>
      </c>
      <c r="C1116" s="286">
        <v>0</v>
      </c>
      <c r="D1116" s="286"/>
      <c r="E1116" s="288">
        <f t="shared" si="137"/>
        <v>0</v>
      </c>
      <c r="F1116" s="287"/>
      <c r="G1116" s="110" t="str">
        <f t="shared" si="138"/>
        <v>否</v>
      </c>
      <c r="H1116" s="415" t="str">
        <f t="shared" si="139"/>
        <v>项</v>
      </c>
    </row>
    <row r="1117" ht="33" hidden="1" customHeight="1" spans="1:8">
      <c r="A1117" s="465">
        <v>2170204</v>
      </c>
      <c r="B1117" s="467" t="s">
        <v>1029</v>
      </c>
      <c r="C1117" s="197">
        <v>0</v>
      </c>
      <c r="D1117" s="197"/>
      <c r="E1117" s="424">
        <f t="shared" si="137"/>
        <v>0</v>
      </c>
      <c r="F1117" s="287"/>
      <c r="G1117" s="110" t="str">
        <f t="shared" si="138"/>
        <v>否</v>
      </c>
      <c r="H1117" s="415" t="str">
        <f t="shared" si="139"/>
        <v>项</v>
      </c>
    </row>
    <row r="1118" ht="33" hidden="1" customHeight="1" spans="1:8">
      <c r="A1118" s="465">
        <v>2170205</v>
      </c>
      <c r="B1118" s="466" t="s">
        <v>1030</v>
      </c>
      <c r="C1118" s="286">
        <v>0</v>
      </c>
      <c r="D1118" s="286"/>
      <c r="E1118" s="288">
        <f t="shared" si="137"/>
        <v>0</v>
      </c>
      <c r="F1118" s="287"/>
      <c r="G1118" s="110" t="str">
        <f t="shared" si="138"/>
        <v>否</v>
      </c>
      <c r="H1118" s="415" t="str">
        <f t="shared" si="139"/>
        <v>项</v>
      </c>
    </row>
    <row r="1119" ht="33" hidden="1" customHeight="1" spans="1:8">
      <c r="A1119" s="465">
        <v>2170206</v>
      </c>
      <c r="B1119" s="467" t="s">
        <v>1031</v>
      </c>
      <c r="C1119" s="197">
        <v>0</v>
      </c>
      <c r="D1119" s="197"/>
      <c r="E1119" s="424">
        <f t="shared" si="137"/>
        <v>0</v>
      </c>
      <c r="F1119" s="287"/>
      <c r="G1119" s="110" t="str">
        <f t="shared" si="138"/>
        <v>否</v>
      </c>
      <c r="H1119" s="415" t="str">
        <f t="shared" si="139"/>
        <v>项</v>
      </c>
    </row>
    <row r="1120" ht="33" hidden="1" customHeight="1" spans="1:8">
      <c r="A1120" s="465">
        <v>2170207</v>
      </c>
      <c r="B1120" s="466" t="s">
        <v>1032</v>
      </c>
      <c r="C1120" s="286">
        <v>0</v>
      </c>
      <c r="D1120" s="286"/>
      <c r="E1120" s="288">
        <f t="shared" si="137"/>
        <v>0</v>
      </c>
      <c r="F1120" s="287"/>
      <c r="G1120" s="110" t="str">
        <f t="shared" si="138"/>
        <v>否</v>
      </c>
      <c r="H1120" s="415" t="str">
        <f t="shared" si="139"/>
        <v>项</v>
      </c>
    </row>
    <row r="1121" ht="33" hidden="1" customHeight="1" spans="1:8">
      <c r="A1121" s="465">
        <v>2170208</v>
      </c>
      <c r="B1121" s="466" t="s">
        <v>1033</v>
      </c>
      <c r="C1121" s="286">
        <v>0</v>
      </c>
      <c r="D1121" s="286"/>
      <c r="E1121" s="288">
        <f t="shared" si="137"/>
        <v>0</v>
      </c>
      <c r="F1121" s="287"/>
      <c r="G1121" s="110" t="str">
        <f t="shared" si="138"/>
        <v>否</v>
      </c>
      <c r="H1121" s="415" t="str">
        <f t="shared" si="139"/>
        <v>项</v>
      </c>
    </row>
    <row r="1122" ht="33" hidden="1" customHeight="1" spans="1:8">
      <c r="A1122" s="465">
        <v>2170299</v>
      </c>
      <c r="B1122" s="466" t="s">
        <v>1034</v>
      </c>
      <c r="C1122" s="286">
        <v>0</v>
      </c>
      <c r="D1122" s="286"/>
      <c r="E1122" s="288">
        <f t="shared" si="137"/>
        <v>0</v>
      </c>
      <c r="F1122" s="287"/>
      <c r="G1122" s="110" t="str">
        <f t="shared" si="138"/>
        <v>否</v>
      </c>
      <c r="H1122" s="415" t="str">
        <f t="shared" si="139"/>
        <v>项</v>
      </c>
    </row>
    <row r="1123" ht="33" hidden="1" customHeight="1" spans="1:8">
      <c r="A1123" s="421">
        <v>21703</v>
      </c>
      <c r="B1123" s="301" t="s">
        <v>1035</v>
      </c>
      <c r="C1123" s="423">
        <f>SUM(C1124:C1128)</f>
        <v>0</v>
      </c>
      <c r="D1123" s="423">
        <f>((((SUM(D1124:D1128))+0)+0)+0)+0</f>
        <v>0</v>
      </c>
      <c r="E1123" s="424">
        <f t="shared" si="137"/>
        <v>0</v>
      </c>
      <c r="F1123" s="287"/>
      <c r="G1123" s="110" t="str">
        <f t="shared" si="138"/>
        <v>否</v>
      </c>
      <c r="H1123" s="415" t="str">
        <f t="shared" si="139"/>
        <v>款</v>
      </c>
    </row>
    <row r="1124" ht="33" hidden="1" customHeight="1" spans="1:8">
      <c r="A1124" s="427">
        <v>2170301</v>
      </c>
      <c r="B1124" s="428" t="s">
        <v>1036</v>
      </c>
      <c r="C1124" s="286">
        <v>0</v>
      </c>
      <c r="D1124" s="286"/>
      <c r="E1124" s="288">
        <f t="shared" si="137"/>
        <v>0</v>
      </c>
      <c r="F1124" s="287"/>
      <c r="G1124" s="110" t="str">
        <f t="shared" si="138"/>
        <v>否</v>
      </c>
      <c r="H1124" s="415" t="str">
        <f t="shared" si="139"/>
        <v>项</v>
      </c>
    </row>
    <row r="1125" ht="33" hidden="1" customHeight="1" spans="1:8">
      <c r="A1125" s="425">
        <v>2170302</v>
      </c>
      <c r="B1125" s="426" t="s">
        <v>1037</v>
      </c>
      <c r="C1125" s="197">
        <v>0</v>
      </c>
      <c r="D1125" s="197"/>
      <c r="E1125" s="424">
        <f t="shared" si="137"/>
        <v>0</v>
      </c>
      <c r="F1125" s="287"/>
      <c r="G1125" s="110" t="str">
        <f t="shared" si="138"/>
        <v>否</v>
      </c>
      <c r="H1125" s="415" t="str">
        <f t="shared" si="139"/>
        <v>项</v>
      </c>
    </row>
    <row r="1126" ht="33" hidden="1" customHeight="1" spans="1:8">
      <c r="A1126" s="425">
        <v>2170303</v>
      </c>
      <c r="B1126" s="426" t="s">
        <v>1038</v>
      </c>
      <c r="C1126" s="197">
        <v>0</v>
      </c>
      <c r="D1126" s="197"/>
      <c r="E1126" s="424">
        <f t="shared" si="137"/>
        <v>0</v>
      </c>
      <c r="F1126" s="287"/>
      <c r="G1126" s="110" t="str">
        <f t="shared" si="138"/>
        <v>否</v>
      </c>
      <c r="H1126" s="415" t="str">
        <f t="shared" si="139"/>
        <v>项</v>
      </c>
    </row>
    <row r="1127" ht="33" hidden="1" customHeight="1" spans="1:8">
      <c r="A1127" s="427">
        <v>2170304</v>
      </c>
      <c r="B1127" s="428" t="s">
        <v>1039</v>
      </c>
      <c r="C1127" s="286">
        <v>0</v>
      </c>
      <c r="D1127" s="286"/>
      <c r="E1127" s="288">
        <f t="shared" si="137"/>
        <v>0</v>
      </c>
      <c r="F1127" s="287"/>
      <c r="G1127" s="110" t="str">
        <f t="shared" si="138"/>
        <v>否</v>
      </c>
      <c r="H1127" s="415" t="str">
        <f t="shared" si="139"/>
        <v>项</v>
      </c>
    </row>
    <row r="1128" ht="33" hidden="1" customHeight="1" spans="1:8">
      <c r="A1128" s="425">
        <v>2170399</v>
      </c>
      <c r="B1128" s="426" t="s">
        <v>1040</v>
      </c>
      <c r="C1128" s="197">
        <v>0</v>
      </c>
      <c r="D1128" s="197"/>
      <c r="E1128" s="424">
        <f t="shared" si="137"/>
        <v>0</v>
      </c>
      <c r="F1128" s="287"/>
      <c r="G1128" s="110" t="str">
        <f t="shared" si="138"/>
        <v>否</v>
      </c>
      <c r="H1128" s="415" t="str">
        <f t="shared" si="139"/>
        <v>项</v>
      </c>
    </row>
    <row r="1129" ht="33" customHeight="1" spans="1:8">
      <c r="A1129" s="421">
        <v>21799</v>
      </c>
      <c r="B1129" s="301" t="s">
        <v>1041</v>
      </c>
      <c r="C1129" s="423">
        <f>SUM(C1130:C1131)</f>
        <v>20</v>
      </c>
      <c r="D1129" s="423">
        <f>((((SUM(D1130:D1131))+0)+0)+0)+0</f>
        <v>10</v>
      </c>
      <c r="E1129" s="424">
        <f t="shared" si="137"/>
        <v>-10</v>
      </c>
      <c r="F1129" s="281">
        <f>(E1129-D1129)/D1129</f>
        <v>-2</v>
      </c>
      <c r="G1129" s="110" t="str">
        <f t="shared" si="138"/>
        <v>是</v>
      </c>
      <c r="H1129" s="415" t="str">
        <f t="shared" si="139"/>
        <v>款</v>
      </c>
    </row>
    <row r="1130" ht="33" hidden="1" customHeight="1" spans="1:8">
      <c r="A1130" s="302">
        <v>2179902</v>
      </c>
      <c r="B1130" s="428" t="s">
        <v>1042</v>
      </c>
      <c r="C1130" s="286">
        <v>0</v>
      </c>
      <c r="D1130" s="286"/>
      <c r="E1130" s="288">
        <f t="shared" si="137"/>
        <v>0</v>
      </c>
      <c r="F1130" s="287"/>
      <c r="G1130" s="110" t="str">
        <f t="shared" si="138"/>
        <v>否</v>
      </c>
      <c r="H1130" s="415" t="str">
        <f t="shared" si="139"/>
        <v>项</v>
      </c>
    </row>
    <row r="1131" ht="33" customHeight="1" spans="1:8">
      <c r="A1131" s="447">
        <v>2179999</v>
      </c>
      <c r="B1131" s="426" t="s">
        <v>1040</v>
      </c>
      <c r="C1131" s="197">
        <v>20</v>
      </c>
      <c r="D1131" s="197">
        <v>10</v>
      </c>
      <c r="E1131" s="424">
        <f t="shared" si="137"/>
        <v>-10</v>
      </c>
      <c r="F1131" s="287">
        <f>(E1131-D1131)/D1131</f>
        <v>-2</v>
      </c>
      <c r="G1131" s="110" t="str">
        <f t="shared" si="138"/>
        <v>是</v>
      </c>
      <c r="H1131" s="415" t="str">
        <f t="shared" si="139"/>
        <v>项</v>
      </c>
    </row>
    <row r="1132" ht="33" hidden="1" customHeight="1" spans="1:8">
      <c r="A1132" s="422" t="s">
        <v>1043</v>
      </c>
      <c r="B1132" s="439" t="s">
        <v>361</v>
      </c>
      <c r="C1132" s="423">
        <v>0</v>
      </c>
      <c r="D1132" s="423"/>
      <c r="E1132" s="424">
        <f t="shared" si="137"/>
        <v>0</v>
      </c>
      <c r="F1132" s="287"/>
      <c r="G1132" s="110" t="str">
        <f t="shared" si="138"/>
        <v>否</v>
      </c>
      <c r="H1132" s="415" t="str">
        <f t="shared" si="139"/>
        <v>项</v>
      </c>
    </row>
    <row r="1133" ht="33" customHeight="1" spans="1:8">
      <c r="A1133" s="421">
        <v>219</v>
      </c>
      <c r="B1133" s="422" t="s">
        <v>137</v>
      </c>
      <c r="C1133" s="423">
        <f>SUM(C1134:C1142)</f>
        <v>0</v>
      </c>
      <c r="D1133" s="423">
        <f>((((SUM(D1134:D1142))+0)+0)+0)+0</f>
        <v>0</v>
      </c>
      <c r="E1133" s="424">
        <f t="shared" si="137"/>
        <v>0</v>
      </c>
      <c r="F1133" s="287"/>
      <c r="G1133" s="110" t="str">
        <f t="shared" si="138"/>
        <v>是</v>
      </c>
      <c r="H1133" s="415" t="str">
        <f t="shared" si="139"/>
        <v>类</v>
      </c>
    </row>
    <row r="1134" ht="33" hidden="1" customHeight="1" spans="1:8">
      <c r="A1134" s="434">
        <v>21901</v>
      </c>
      <c r="B1134" s="283" t="s">
        <v>88</v>
      </c>
      <c r="C1134" s="288">
        <v>0</v>
      </c>
      <c r="D1134" s="288"/>
      <c r="E1134" s="288">
        <f t="shared" si="137"/>
        <v>0</v>
      </c>
      <c r="F1134" s="287"/>
      <c r="G1134" s="110" t="str">
        <f t="shared" si="138"/>
        <v>否</v>
      </c>
      <c r="H1134" s="415" t="str">
        <f t="shared" si="139"/>
        <v>款</v>
      </c>
    </row>
    <row r="1135" ht="33" hidden="1" customHeight="1" spans="1:8">
      <c r="A1135" s="434">
        <v>21902</v>
      </c>
      <c r="B1135" s="283" t="s">
        <v>92</v>
      </c>
      <c r="C1135" s="288">
        <v>0</v>
      </c>
      <c r="D1135" s="288"/>
      <c r="E1135" s="288">
        <f t="shared" si="137"/>
        <v>0</v>
      </c>
      <c r="F1135" s="287"/>
      <c r="G1135" s="110" t="str">
        <f t="shared" si="138"/>
        <v>否</v>
      </c>
      <c r="H1135" s="415" t="str">
        <f t="shared" si="139"/>
        <v>款</v>
      </c>
    </row>
    <row r="1136" ht="33" hidden="1" customHeight="1" spans="1:8">
      <c r="A1136" s="434">
        <v>21903</v>
      </c>
      <c r="B1136" s="301" t="s">
        <v>94</v>
      </c>
      <c r="C1136" s="288">
        <v>0</v>
      </c>
      <c r="D1136" s="288"/>
      <c r="E1136" s="288">
        <f t="shared" si="137"/>
        <v>0</v>
      </c>
      <c r="F1136" s="287"/>
      <c r="G1136" s="110" t="str">
        <f t="shared" si="138"/>
        <v>否</v>
      </c>
      <c r="H1136" s="415" t="str">
        <f t="shared" si="139"/>
        <v>款</v>
      </c>
    </row>
    <row r="1137" ht="33" hidden="1" customHeight="1" spans="1:8">
      <c r="A1137" s="434">
        <v>21904</v>
      </c>
      <c r="B1137" s="301" t="s">
        <v>96</v>
      </c>
      <c r="C1137" s="288">
        <v>0</v>
      </c>
      <c r="D1137" s="288"/>
      <c r="E1137" s="288">
        <f t="shared" si="137"/>
        <v>0</v>
      </c>
      <c r="F1137" s="287"/>
      <c r="G1137" s="110" t="str">
        <f t="shared" si="138"/>
        <v>否</v>
      </c>
      <c r="H1137" s="415" t="str">
        <f t="shared" si="139"/>
        <v>款</v>
      </c>
    </row>
    <row r="1138" ht="33" hidden="1" customHeight="1" spans="1:8">
      <c r="A1138" s="434">
        <v>21905</v>
      </c>
      <c r="B1138" s="283" t="s">
        <v>97</v>
      </c>
      <c r="C1138" s="288">
        <v>0</v>
      </c>
      <c r="D1138" s="288"/>
      <c r="E1138" s="288">
        <f t="shared" si="137"/>
        <v>0</v>
      </c>
      <c r="F1138" s="287"/>
      <c r="G1138" s="110" t="str">
        <f t="shared" si="138"/>
        <v>否</v>
      </c>
      <c r="H1138" s="415" t="str">
        <f t="shared" si="139"/>
        <v>款</v>
      </c>
    </row>
    <row r="1139" ht="33" hidden="1" customHeight="1" spans="1:8">
      <c r="A1139" s="434">
        <v>21906</v>
      </c>
      <c r="B1139" s="301" t="s">
        <v>830</v>
      </c>
      <c r="C1139" s="288">
        <v>0</v>
      </c>
      <c r="D1139" s="288"/>
      <c r="E1139" s="288">
        <f t="shared" si="137"/>
        <v>0</v>
      </c>
      <c r="F1139" s="287"/>
      <c r="G1139" s="110" t="str">
        <f t="shared" si="138"/>
        <v>否</v>
      </c>
      <c r="H1139" s="415" t="str">
        <f t="shared" si="139"/>
        <v>款</v>
      </c>
    </row>
    <row r="1140" ht="33" hidden="1" customHeight="1" spans="1:8">
      <c r="A1140" s="434">
        <v>21907</v>
      </c>
      <c r="B1140" s="283" t="s">
        <v>100</v>
      </c>
      <c r="C1140" s="288">
        <v>0</v>
      </c>
      <c r="D1140" s="288"/>
      <c r="E1140" s="288">
        <f t="shared" si="137"/>
        <v>0</v>
      </c>
      <c r="F1140" s="287"/>
      <c r="G1140" s="110" t="str">
        <f t="shared" si="138"/>
        <v>否</v>
      </c>
      <c r="H1140" s="415" t="str">
        <f t="shared" si="139"/>
        <v>款</v>
      </c>
    </row>
    <row r="1141" ht="33" hidden="1" customHeight="1" spans="1:8">
      <c r="A1141" s="434">
        <v>21908</v>
      </c>
      <c r="B1141" s="283" t="s">
        <v>105</v>
      </c>
      <c r="C1141" s="288">
        <v>0</v>
      </c>
      <c r="D1141" s="288"/>
      <c r="E1141" s="288">
        <f t="shared" si="137"/>
        <v>0</v>
      </c>
      <c r="F1141" s="287"/>
      <c r="G1141" s="110" t="str">
        <f t="shared" si="138"/>
        <v>否</v>
      </c>
      <c r="H1141" s="415" t="str">
        <f t="shared" si="139"/>
        <v>款</v>
      </c>
    </row>
    <row r="1142" ht="33" hidden="1" customHeight="1" spans="1:8">
      <c r="A1142" s="434">
        <v>21999</v>
      </c>
      <c r="B1142" s="283" t="s">
        <v>1044</v>
      </c>
      <c r="C1142" s="288">
        <v>0</v>
      </c>
      <c r="D1142" s="288"/>
      <c r="E1142" s="288">
        <f t="shared" si="137"/>
        <v>0</v>
      </c>
      <c r="F1142" s="287"/>
      <c r="G1142" s="110" t="str">
        <f t="shared" si="138"/>
        <v>否</v>
      </c>
      <c r="H1142" s="415" t="str">
        <f t="shared" si="139"/>
        <v>款</v>
      </c>
    </row>
    <row r="1143" ht="33" customHeight="1" spans="1:8">
      <c r="A1143" s="421">
        <v>220</v>
      </c>
      <c r="B1143" s="422" t="s">
        <v>138</v>
      </c>
      <c r="C1143" s="423">
        <f>SUM(C1144,C1171,C1186,C1188)</f>
        <v>1359</v>
      </c>
      <c r="D1143" s="423">
        <f>((((SUM(D1144,D1171,D1186,D1188))+0)+0)+0)+0</f>
        <v>2326</v>
      </c>
      <c r="E1143" s="424">
        <f t="shared" si="137"/>
        <v>967</v>
      </c>
      <c r="F1143" s="281">
        <f t="shared" ref="F1143:F1145" si="141">(E1143-D1143)/D1143</f>
        <v>-0.584</v>
      </c>
      <c r="G1143" s="110" t="str">
        <f t="shared" si="138"/>
        <v>是</v>
      </c>
      <c r="H1143" s="415" t="str">
        <f t="shared" si="139"/>
        <v>类</v>
      </c>
    </row>
    <row r="1144" ht="33" customHeight="1" spans="1:8">
      <c r="A1144" s="421">
        <v>22001</v>
      </c>
      <c r="B1144" s="301" t="s">
        <v>1045</v>
      </c>
      <c r="C1144" s="423">
        <f>SUM(C1145:C1170)</f>
        <v>1292</v>
      </c>
      <c r="D1144" s="423">
        <f>((((SUM(D1145:D1170))+0)+0)+0)+0</f>
        <v>2165</v>
      </c>
      <c r="E1144" s="424">
        <f t="shared" si="137"/>
        <v>873</v>
      </c>
      <c r="F1144" s="281">
        <f t="shared" si="141"/>
        <v>-0.597</v>
      </c>
      <c r="G1144" s="110" t="str">
        <f t="shared" si="138"/>
        <v>是</v>
      </c>
      <c r="H1144" s="415" t="str">
        <f t="shared" si="139"/>
        <v>款</v>
      </c>
    </row>
    <row r="1145" ht="33" customHeight="1" spans="1:8">
      <c r="A1145" s="425">
        <v>2200101</v>
      </c>
      <c r="B1145" s="426" t="s">
        <v>225</v>
      </c>
      <c r="C1145" s="197">
        <v>1279</v>
      </c>
      <c r="D1145" s="197">
        <v>886</v>
      </c>
      <c r="E1145" s="424">
        <f t="shared" si="137"/>
        <v>-393</v>
      </c>
      <c r="F1145" s="287">
        <f t="shared" si="141"/>
        <v>-1.444</v>
      </c>
      <c r="G1145" s="110" t="str">
        <f t="shared" si="138"/>
        <v>是</v>
      </c>
      <c r="H1145" s="415" t="str">
        <f t="shared" si="139"/>
        <v>项</v>
      </c>
    </row>
    <row r="1146" ht="33" hidden="1" customHeight="1" spans="1:8">
      <c r="A1146" s="427">
        <v>2200102</v>
      </c>
      <c r="B1146" s="428" t="s">
        <v>226</v>
      </c>
      <c r="C1146" s="286">
        <v>0</v>
      </c>
      <c r="D1146" s="286"/>
      <c r="E1146" s="288">
        <f t="shared" si="137"/>
        <v>0</v>
      </c>
      <c r="F1146" s="287"/>
      <c r="G1146" s="110" t="str">
        <f t="shared" si="138"/>
        <v>否</v>
      </c>
      <c r="H1146" s="415" t="str">
        <f t="shared" si="139"/>
        <v>项</v>
      </c>
    </row>
    <row r="1147" ht="33" hidden="1" customHeight="1" spans="1:8">
      <c r="A1147" s="425">
        <v>2200103</v>
      </c>
      <c r="B1147" s="426" t="s">
        <v>227</v>
      </c>
      <c r="C1147" s="197">
        <v>0</v>
      </c>
      <c r="D1147" s="197"/>
      <c r="E1147" s="424">
        <f t="shared" si="137"/>
        <v>0</v>
      </c>
      <c r="F1147" s="287"/>
      <c r="G1147" s="110" t="str">
        <f t="shared" si="138"/>
        <v>否</v>
      </c>
      <c r="H1147" s="415" t="str">
        <f t="shared" si="139"/>
        <v>项</v>
      </c>
    </row>
    <row r="1148" ht="33" customHeight="1" spans="1:8">
      <c r="A1148" s="425">
        <v>2200104</v>
      </c>
      <c r="B1148" s="426" t="s">
        <v>1046</v>
      </c>
      <c r="C1148" s="197">
        <v>0</v>
      </c>
      <c r="D1148" s="197">
        <v>544</v>
      </c>
      <c r="E1148" s="424">
        <f t="shared" si="137"/>
        <v>544</v>
      </c>
      <c r="F1148" s="287">
        <f t="shared" ref="F1148:F1152" si="142">(E1148-D1148)/D1148</f>
        <v>0</v>
      </c>
      <c r="G1148" s="110" t="str">
        <f t="shared" si="138"/>
        <v>是</v>
      </c>
      <c r="H1148" s="415" t="str">
        <f t="shared" si="139"/>
        <v>项</v>
      </c>
    </row>
    <row r="1149" ht="33" customHeight="1" spans="1:8">
      <c r="A1149" s="425">
        <v>2200106</v>
      </c>
      <c r="B1149" s="426" t="s">
        <v>1047</v>
      </c>
      <c r="C1149" s="197">
        <v>0</v>
      </c>
      <c r="D1149" s="197">
        <v>198</v>
      </c>
      <c r="E1149" s="424">
        <f t="shared" si="137"/>
        <v>198</v>
      </c>
      <c r="F1149" s="287">
        <f t="shared" si="142"/>
        <v>0</v>
      </c>
      <c r="G1149" s="110" t="str">
        <f t="shared" si="138"/>
        <v>是</v>
      </c>
      <c r="H1149" s="415" t="str">
        <f t="shared" si="139"/>
        <v>项</v>
      </c>
    </row>
    <row r="1150" ht="33" hidden="1" customHeight="1" spans="1:8">
      <c r="A1150" s="425">
        <v>2200107</v>
      </c>
      <c r="B1150" s="426" t="s">
        <v>1048</v>
      </c>
      <c r="C1150" s="197">
        <v>0</v>
      </c>
      <c r="D1150" s="197"/>
      <c r="E1150" s="424">
        <f t="shared" si="137"/>
        <v>0</v>
      </c>
      <c r="F1150" s="287"/>
      <c r="G1150" s="110" t="str">
        <f t="shared" si="138"/>
        <v>否</v>
      </c>
      <c r="H1150" s="415" t="str">
        <f t="shared" si="139"/>
        <v>项</v>
      </c>
    </row>
    <row r="1151" ht="33" hidden="1" customHeight="1" spans="1:8">
      <c r="A1151" s="425">
        <v>2200108</v>
      </c>
      <c r="B1151" s="426" t="s">
        <v>1049</v>
      </c>
      <c r="C1151" s="197">
        <v>0</v>
      </c>
      <c r="D1151" s="197"/>
      <c r="E1151" s="424">
        <f t="shared" si="137"/>
        <v>0</v>
      </c>
      <c r="F1151" s="287"/>
      <c r="G1151" s="110" t="str">
        <f t="shared" si="138"/>
        <v>否</v>
      </c>
      <c r="H1151" s="415" t="str">
        <f t="shared" si="139"/>
        <v>项</v>
      </c>
    </row>
    <row r="1152" ht="33" customHeight="1" spans="1:8">
      <c r="A1152" s="425">
        <v>2200109</v>
      </c>
      <c r="B1152" s="426" t="s">
        <v>1050</v>
      </c>
      <c r="C1152" s="197">
        <v>0</v>
      </c>
      <c r="D1152" s="197">
        <v>96</v>
      </c>
      <c r="E1152" s="424">
        <f t="shared" si="137"/>
        <v>96</v>
      </c>
      <c r="F1152" s="287">
        <f t="shared" si="142"/>
        <v>0</v>
      </c>
      <c r="G1152" s="110" t="str">
        <f t="shared" si="138"/>
        <v>是</v>
      </c>
      <c r="H1152" s="415" t="str">
        <f t="shared" si="139"/>
        <v>项</v>
      </c>
    </row>
    <row r="1153" ht="33" hidden="1" customHeight="1" spans="1:8">
      <c r="A1153" s="425">
        <v>2200112</v>
      </c>
      <c r="B1153" s="426" t="s">
        <v>1051</v>
      </c>
      <c r="C1153" s="197">
        <v>0</v>
      </c>
      <c r="D1153" s="197"/>
      <c r="E1153" s="424">
        <f t="shared" si="137"/>
        <v>0</v>
      </c>
      <c r="F1153" s="287"/>
      <c r="G1153" s="110" t="str">
        <f t="shared" si="138"/>
        <v>否</v>
      </c>
      <c r="H1153" s="415" t="str">
        <f t="shared" si="139"/>
        <v>项</v>
      </c>
    </row>
    <row r="1154" ht="33" customHeight="1" spans="1:8">
      <c r="A1154" s="425">
        <v>2200113</v>
      </c>
      <c r="B1154" s="426" t="s">
        <v>1052</v>
      </c>
      <c r="C1154" s="197">
        <v>0</v>
      </c>
      <c r="D1154" s="197">
        <v>55</v>
      </c>
      <c r="E1154" s="424">
        <f t="shared" si="137"/>
        <v>55</v>
      </c>
      <c r="F1154" s="287">
        <f>(E1154-D1154)/D1154</f>
        <v>0</v>
      </c>
      <c r="G1154" s="110" t="str">
        <f t="shared" si="138"/>
        <v>是</v>
      </c>
      <c r="H1154" s="415" t="str">
        <f t="shared" si="139"/>
        <v>项</v>
      </c>
    </row>
    <row r="1155" ht="33" hidden="1" customHeight="1" spans="1:8">
      <c r="A1155" s="425">
        <v>2200114</v>
      </c>
      <c r="B1155" s="426" t="s">
        <v>1053</v>
      </c>
      <c r="C1155" s="197">
        <v>0</v>
      </c>
      <c r="D1155" s="197"/>
      <c r="E1155" s="424">
        <f t="shared" ref="E1155:E1218" si="143">D1155-C1155</f>
        <v>0</v>
      </c>
      <c r="F1155" s="287"/>
      <c r="G1155" s="110" t="str">
        <f t="shared" si="138"/>
        <v>否</v>
      </c>
      <c r="H1155" s="415" t="str">
        <f t="shared" si="139"/>
        <v>项</v>
      </c>
    </row>
    <row r="1156" ht="33" hidden="1" customHeight="1" spans="1:8">
      <c r="A1156" s="427">
        <v>2200115</v>
      </c>
      <c r="B1156" s="428" t="s">
        <v>1054</v>
      </c>
      <c r="C1156" s="286">
        <v>0</v>
      </c>
      <c r="D1156" s="286"/>
      <c r="E1156" s="288">
        <f t="shared" si="143"/>
        <v>0</v>
      </c>
      <c r="F1156" s="287"/>
      <c r="G1156" s="110" t="str">
        <f t="shared" ref="G1156:G1219" si="144">IF(LEN(A1156)=3,"是",IF(B1156&lt;&gt;"",IF(SUM(C1156:D1156)&lt;&gt;0,"是","否"),"是"))</f>
        <v>否</v>
      </c>
      <c r="H1156" s="415" t="str">
        <f t="shared" ref="H1156:H1219" si="145">IF(LEN(A1156)=3,"类",IF(LEN(A1156)=5,"款","项"))</f>
        <v>项</v>
      </c>
    </row>
    <row r="1157" ht="33" hidden="1" customHeight="1" spans="1:8">
      <c r="A1157" s="427">
        <v>2200116</v>
      </c>
      <c r="B1157" s="428" t="s">
        <v>1055</v>
      </c>
      <c r="C1157" s="286">
        <v>0</v>
      </c>
      <c r="D1157" s="286"/>
      <c r="E1157" s="288">
        <f t="shared" si="143"/>
        <v>0</v>
      </c>
      <c r="F1157" s="287"/>
      <c r="G1157" s="110" t="str">
        <f t="shared" si="144"/>
        <v>否</v>
      </c>
      <c r="H1157" s="415" t="str">
        <f t="shared" si="145"/>
        <v>项</v>
      </c>
    </row>
    <row r="1158" ht="33" hidden="1" customHeight="1" spans="1:8">
      <c r="A1158" s="425">
        <v>2200119</v>
      </c>
      <c r="B1158" s="426" t="s">
        <v>1056</v>
      </c>
      <c r="C1158" s="197">
        <v>0</v>
      </c>
      <c r="D1158" s="197"/>
      <c r="E1158" s="424">
        <f t="shared" si="143"/>
        <v>0</v>
      </c>
      <c r="F1158" s="287"/>
      <c r="G1158" s="110" t="str">
        <f t="shared" si="144"/>
        <v>否</v>
      </c>
      <c r="H1158" s="415" t="str">
        <f t="shared" si="145"/>
        <v>项</v>
      </c>
    </row>
    <row r="1159" ht="33" hidden="1" customHeight="1" spans="1:8">
      <c r="A1159" s="427">
        <v>2200120</v>
      </c>
      <c r="B1159" s="428" t="s">
        <v>1057</v>
      </c>
      <c r="C1159" s="286">
        <v>0</v>
      </c>
      <c r="D1159" s="286"/>
      <c r="E1159" s="288">
        <f t="shared" si="143"/>
        <v>0</v>
      </c>
      <c r="F1159" s="287"/>
      <c r="G1159" s="110" t="str">
        <f t="shared" si="144"/>
        <v>否</v>
      </c>
      <c r="H1159" s="415" t="str">
        <f t="shared" si="145"/>
        <v>项</v>
      </c>
    </row>
    <row r="1160" ht="33" hidden="1" customHeight="1" spans="1:8">
      <c r="A1160" s="427">
        <v>2200121</v>
      </c>
      <c r="B1160" s="428" t="s">
        <v>1058</v>
      </c>
      <c r="C1160" s="286">
        <v>0</v>
      </c>
      <c r="D1160" s="286"/>
      <c r="E1160" s="288">
        <f t="shared" si="143"/>
        <v>0</v>
      </c>
      <c r="F1160" s="287"/>
      <c r="G1160" s="110" t="str">
        <f t="shared" si="144"/>
        <v>否</v>
      </c>
      <c r="H1160" s="415" t="str">
        <f t="shared" si="145"/>
        <v>项</v>
      </c>
    </row>
    <row r="1161" ht="33" hidden="1" customHeight="1" spans="1:8">
      <c r="A1161" s="427">
        <v>2200122</v>
      </c>
      <c r="B1161" s="428" t="s">
        <v>1059</v>
      </c>
      <c r="C1161" s="286">
        <v>0</v>
      </c>
      <c r="D1161" s="286"/>
      <c r="E1161" s="288">
        <f t="shared" si="143"/>
        <v>0</v>
      </c>
      <c r="F1161" s="287"/>
      <c r="G1161" s="110" t="str">
        <f t="shared" si="144"/>
        <v>否</v>
      </c>
      <c r="H1161" s="415" t="str">
        <f t="shared" si="145"/>
        <v>项</v>
      </c>
    </row>
    <row r="1162" ht="33" hidden="1" customHeight="1" spans="1:8">
      <c r="A1162" s="427">
        <v>2200123</v>
      </c>
      <c r="B1162" s="428" t="s">
        <v>1060</v>
      </c>
      <c r="C1162" s="286">
        <v>0</v>
      </c>
      <c r="D1162" s="286"/>
      <c r="E1162" s="288">
        <f t="shared" si="143"/>
        <v>0</v>
      </c>
      <c r="F1162" s="287"/>
      <c r="G1162" s="110" t="str">
        <f t="shared" si="144"/>
        <v>否</v>
      </c>
      <c r="H1162" s="415" t="str">
        <f t="shared" si="145"/>
        <v>项</v>
      </c>
    </row>
    <row r="1163" ht="33" hidden="1" customHeight="1" spans="1:8">
      <c r="A1163" s="427">
        <v>2200124</v>
      </c>
      <c r="B1163" s="428" t="s">
        <v>1061</v>
      </c>
      <c r="C1163" s="286">
        <v>0</v>
      </c>
      <c r="D1163" s="286"/>
      <c r="E1163" s="288">
        <f t="shared" si="143"/>
        <v>0</v>
      </c>
      <c r="F1163" s="287"/>
      <c r="G1163" s="110" t="str">
        <f t="shared" si="144"/>
        <v>否</v>
      </c>
      <c r="H1163" s="415" t="str">
        <f t="shared" si="145"/>
        <v>项</v>
      </c>
    </row>
    <row r="1164" ht="33" hidden="1" customHeight="1" spans="1:8">
      <c r="A1164" s="427">
        <v>2200125</v>
      </c>
      <c r="B1164" s="428" t="s">
        <v>1062</v>
      </c>
      <c r="C1164" s="286">
        <v>0</v>
      </c>
      <c r="D1164" s="286"/>
      <c r="E1164" s="288">
        <f t="shared" si="143"/>
        <v>0</v>
      </c>
      <c r="F1164" s="287"/>
      <c r="G1164" s="110" t="str">
        <f t="shared" si="144"/>
        <v>否</v>
      </c>
      <c r="H1164" s="415" t="str">
        <f t="shared" si="145"/>
        <v>项</v>
      </c>
    </row>
    <row r="1165" ht="33" hidden="1" customHeight="1" spans="1:8">
      <c r="A1165" s="427">
        <v>2200126</v>
      </c>
      <c r="B1165" s="428" t="s">
        <v>1063</v>
      </c>
      <c r="C1165" s="286">
        <v>0</v>
      </c>
      <c r="D1165" s="286"/>
      <c r="E1165" s="288">
        <f t="shared" si="143"/>
        <v>0</v>
      </c>
      <c r="F1165" s="287"/>
      <c r="G1165" s="110" t="str">
        <f t="shared" si="144"/>
        <v>否</v>
      </c>
      <c r="H1165" s="415" t="str">
        <f t="shared" si="145"/>
        <v>项</v>
      </c>
    </row>
    <row r="1166" ht="33" hidden="1" customHeight="1" spans="1:8">
      <c r="A1166" s="427">
        <v>2200127</v>
      </c>
      <c r="B1166" s="428" t="s">
        <v>1064</v>
      </c>
      <c r="C1166" s="286">
        <v>0</v>
      </c>
      <c r="D1166" s="286"/>
      <c r="E1166" s="288">
        <f t="shared" si="143"/>
        <v>0</v>
      </c>
      <c r="F1166" s="287"/>
      <c r="G1166" s="110" t="str">
        <f t="shared" si="144"/>
        <v>否</v>
      </c>
      <c r="H1166" s="415" t="str">
        <f t="shared" si="145"/>
        <v>项</v>
      </c>
    </row>
    <row r="1167" ht="33" hidden="1" customHeight="1" spans="1:8">
      <c r="A1167" s="427">
        <v>2200128</v>
      </c>
      <c r="B1167" s="428" t="s">
        <v>1065</v>
      </c>
      <c r="C1167" s="286">
        <v>0</v>
      </c>
      <c r="D1167" s="286"/>
      <c r="E1167" s="288">
        <f t="shared" si="143"/>
        <v>0</v>
      </c>
      <c r="F1167" s="287"/>
      <c r="G1167" s="110" t="str">
        <f t="shared" si="144"/>
        <v>否</v>
      </c>
      <c r="H1167" s="415" t="str">
        <f t="shared" si="145"/>
        <v>项</v>
      </c>
    </row>
    <row r="1168" ht="33" hidden="1" customHeight="1" spans="1:8">
      <c r="A1168" s="425">
        <v>2200129</v>
      </c>
      <c r="B1168" s="426" t="s">
        <v>1066</v>
      </c>
      <c r="C1168" s="197">
        <v>0</v>
      </c>
      <c r="D1168" s="197"/>
      <c r="E1168" s="424">
        <f t="shared" si="143"/>
        <v>0</v>
      </c>
      <c r="F1168" s="287"/>
      <c r="G1168" s="110" t="str">
        <f t="shared" si="144"/>
        <v>否</v>
      </c>
      <c r="H1168" s="415" t="str">
        <f t="shared" si="145"/>
        <v>项</v>
      </c>
    </row>
    <row r="1169" ht="33" customHeight="1" spans="1:8">
      <c r="A1169" s="425">
        <v>2200150</v>
      </c>
      <c r="B1169" s="426" t="s">
        <v>234</v>
      </c>
      <c r="C1169" s="197">
        <v>0</v>
      </c>
      <c r="D1169" s="197">
        <v>350</v>
      </c>
      <c r="E1169" s="424">
        <f t="shared" si="143"/>
        <v>350</v>
      </c>
      <c r="F1169" s="287">
        <f t="shared" ref="F1169:F1172" si="146">(E1169-D1169)/D1169</f>
        <v>0</v>
      </c>
      <c r="G1169" s="110" t="str">
        <f t="shared" si="144"/>
        <v>是</v>
      </c>
      <c r="H1169" s="415" t="str">
        <f t="shared" si="145"/>
        <v>项</v>
      </c>
    </row>
    <row r="1170" ht="33" customHeight="1" spans="1:8">
      <c r="A1170" s="425">
        <v>2200199</v>
      </c>
      <c r="B1170" s="426" t="s">
        <v>1067</v>
      </c>
      <c r="C1170" s="197">
        <v>13</v>
      </c>
      <c r="D1170" s="197">
        <v>36</v>
      </c>
      <c r="E1170" s="424">
        <f t="shared" si="143"/>
        <v>23</v>
      </c>
      <c r="F1170" s="287">
        <f t="shared" si="146"/>
        <v>-0.361</v>
      </c>
      <c r="G1170" s="110" t="str">
        <f t="shared" si="144"/>
        <v>是</v>
      </c>
      <c r="H1170" s="415" t="str">
        <f t="shared" si="145"/>
        <v>项</v>
      </c>
    </row>
    <row r="1171" ht="33" customHeight="1" spans="1:8">
      <c r="A1171" s="421">
        <v>22005</v>
      </c>
      <c r="B1171" s="301" t="s">
        <v>1068</v>
      </c>
      <c r="C1171" s="423">
        <f>SUM(C1172:C1185)</f>
        <v>67</v>
      </c>
      <c r="D1171" s="423">
        <f>((((SUM(D1172:D1185))+0)+0)+0)+0</f>
        <v>161</v>
      </c>
      <c r="E1171" s="424">
        <f t="shared" si="143"/>
        <v>94</v>
      </c>
      <c r="F1171" s="281">
        <f t="shared" si="146"/>
        <v>-0.416</v>
      </c>
      <c r="G1171" s="110" t="str">
        <f t="shared" si="144"/>
        <v>是</v>
      </c>
      <c r="H1171" s="415" t="str">
        <f t="shared" si="145"/>
        <v>款</v>
      </c>
    </row>
    <row r="1172" ht="33" customHeight="1" spans="1:8">
      <c r="A1172" s="427">
        <v>2200501</v>
      </c>
      <c r="B1172" s="428" t="s">
        <v>225</v>
      </c>
      <c r="C1172" s="286">
        <v>67</v>
      </c>
      <c r="D1172" s="286">
        <v>118</v>
      </c>
      <c r="E1172" s="288">
        <f t="shared" si="143"/>
        <v>51</v>
      </c>
      <c r="F1172" s="287">
        <f t="shared" si="146"/>
        <v>-0.568</v>
      </c>
      <c r="G1172" s="110" t="str">
        <f t="shared" si="144"/>
        <v>是</v>
      </c>
      <c r="H1172" s="415" t="str">
        <f t="shared" si="145"/>
        <v>项</v>
      </c>
    </row>
    <row r="1173" ht="33" hidden="1" customHeight="1" spans="1:8">
      <c r="A1173" s="427">
        <v>2200502</v>
      </c>
      <c r="B1173" s="428" t="s">
        <v>226</v>
      </c>
      <c r="C1173" s="286">
        <v>0</v>
      </c>
      <c r="D1173" s="286"/>
      <c r="E1173" s="288">
        <f t="shared" si="143"/>
        <v>0</v>
      </c>
      <c r="F1173" s="287"/>
      <c r="G1173" s="110" t="str">
        <f t="shared" si="144"/>
        <v>否</v>
      </c>
      <c r="H1173" s="415" t="str">
        <f t="shared" si="145"/>
        <v>项</v>
      </c>
    </row>
    <row r="1174" ht="33" hidden="1" customHeight="1" spans="1:8">
      <c r="A1174" s="427">
        <v>2200503</v>
      </c>
      <c r="B1174" s="428" t="s">
        <v>227</v>
      </c>
      <c r="C1174" s="286">
        <v>0</v>
      </c>
      <c r="D1174" s="286"/>
      <c r="E1174" s="288">
        <f t="shared" si="143"/>
        <v>0</v>
      </c>
      <c r="F1174" s="287"/>
      <c r="G1174" s="110" t="str">
        <f t="shared" si="144"/>
        <v>否</v>
      </c>
      <c r="H1174" s="415" t="str">
        <f t="shared" si="145"/>
        <v>项</v>
      </c>
    </row>
    <row r="1175" ht="33" hidden="1" customHeight="1" spans="1:8">
      <c r="A1175" s="427">
        <v>2200504</v>
      </c>
      <c r="B1175" s="428" t="s">
        <v>1069</v>
      </c>
      <c r="C1175" s="286">
        <v>0</v>
      </c>
      <c r="D1175" s="286"/>
      <c r="E1175" s="288">
        <f t="shared" si="143"/>
        <v>0</v>
      </c>
      <c r="F1175" s="287"/>
      <c r="G1175" s="110" t="str">
        <f t="shared" si="144"/>
        <v>否</v>
      </c>
      <c r="H1175" s="415" t="str">
        <f t="shared" si="145"/>
        <v>项</v>
      </c>
    </row>
    <row r="1176" ht="33" hidden="1" customHeight="1" spans="1:8">
      <c r="A1176" s="425">
        <v>2200506</v>
      </c>
      <c r="B1176" s="426" t="s">
        <v>1070</v>
      </c>
      <c r="C1176" s="197">
        <v>0</v>
      </c>
      <c r="D1176" s="197"/>
      <c r="E1176" s="424">
        <f t="shared" si="143"/>
        <v>0</v>
      </c>
      <c r="F1176" s="287"/>
      <c r="G1176" s="110" t="str">
        <f t="shared" si="144"/>
        <v>否</v>
      </c>
      <c r="H1176" s="415" t="str">
        <f t="shared" si="145"/>
        <v>项</v>
      </c>
    </row>
    <row r="1177" ht="33" hidden="1" customHeight="1" spans="1:8">
      <c r="A1177" s="425">
        <v>2200507</v>
      </c>
      <c r="B1177" s="426" t="s">
        <v>1071</v>
      </c>
      <c r="C1177" s="197">
        <v>0</v>
      </c>
      <c r="D1177" s="197"/>
      <c r="E1177" s="424">
        <f t="shared" si="143"/>
        <v>0</v>
      </c>
      <c r="F1177" s="287"/>
      <c r="G1177" s="110" t="str">
        <f t="shared" si="144"/>
        <v>否</v>
      </c>
      <c r="H1177" s="415" t="str">
        <f t="shared" si="145"/>
        <v>项</v>
      </c>
    </row>
    <row r="1178" ht="33" hidden="1" customHeight="1" spans="1:8">
      <c r="A1178" s="425">
        <v>2200508</v>
      </c>
      <c r="B1178" s="426" t="s">
        <v>1072</v>
      </c>
      <c r="C1178" s="197">
        <v>0</v>
      </c>
      <c r="D1178" s="197"/>
      <c r="E1178" s="424">
        <f t="shared" si="143"/>
        <v>0</v>
      </c>
      <c r="F1178" s="287"/>
      <c r="G1178" s="110" t="str">
        <f t="shared" si="144"/>
        <v>否</v>
      </c>
      <c r="H1178" s="415" t="str">
        <f t="shared" si="145"/>
        <v>项</v>
      </c>
    </row>
    <row r="1179" ht="33" customHeight="1" spans="1:8">
      <c r="A1179" s="425">
        <v>2200509</v>
      </c>
      <c r="B1179" s="426" t="s">
        <v>1073</v>
      </c>
      <c r="C1179" s="197">
        <v>0</v>
      </c>
      <c r="D1179" s="197">
        <v>43</v>
      </c>
      <c r="E1179" s="424">
        <f t="shared" si="143"/>
        <v>43</v>
      </c>
      <c r="F1179" s="287">
        <f>(E1179-D1179)/D1179</f>
        <v>0</v>
      </c>
      <c r="G1179" s="110" t="str">
        <f t="shared" si="144"/>
        <v>是</v>
      </c>
      <c r="H1179" s="415" t="str">
        <f t="shared" si="145"/>
        <v>项</v>
      </c>
    </row>
    <row r="1180" ht="33" hidden="1" customHeight="1" spans="1:8">
      <c r="A1180" s="427">
        <v>2200510</v>
      </c>
      <c r="B1180" s="428" t="s">
        <v>1074</v>
      </c>
      <c r="C1180" s="286">
        <v>0</v>
      </c>
      <c r="D1180" s="286"/>
      <c r="E1180" s="288">
        <f t="shared" si="143"/>
        <v>0</v>
      </c>
      <c r="F1180" s="287"/>
      <c r="G1180" s="110" t="str">
        <f t="shared" si="144"/>
        <v>否</v>
      </c>
      <c r="H1180" s="415" t="str">
        <f t="shared" si="145"/>
        <v>项</v>
      </c>
    </row>
    <row r="1181" ht="33" hidden="1" customHeight="1" spans="1:8">
      <c r="A1181" s="427">
        <v>2200511</v>
      </c>
      <c r="B1181" s="428" t="s">
        <v>1075</v>
      </c>
      <c r="C1181" s="286">
        <v>0</v>
      </c>
      <c r="D1181" s="286"/>
      <c r="E1181" s="288">
        <f t="shared" si="143"/>
        <v>0</v>
      </c>
      <c r="F1181" s="287"/>
      <c r="G1181" s="110" t="str">
        <f t="shared" si="144"/>
        <v>否</v>
      </c>
      <c r="H1181" s="415" t="str">
        <f t="shared" si="145"/>
        <v>项</v>
      </c>
    </row>
    <row r="1182" ht="33" hidden="1" customHeight="1" spans="1:8">
      <c r="A1182" s="427">
        <v>2200512</v>
      </c>
      <c r="B1182" s="428" t="s">
        <v>1076</v>
      </c>
      <c r="C1182" s="286">
        <v>0</v>
      </c>
      <c r="D1182" s="286"/>
      <c r="E1182" s="288">
        <f t="shared" si="143"/>
        <v>0</v>
      </c>
      <c r="F1182" s="287"/>
      <c r="G1182" s="110" t="str">
        <f t="shared" si="144"/>
        <v>否</v>
      </c>
      <c r="H1182" s="415" t="str">
        <f t="shared" si="145"/>
        <v>项</v>
      </c>
    </row>
    <row r="1183" ht="33" hidden="1" customHeight="1" spans="1:8">
      <c r="A1183" s="427">
        <v>2200513</v>
      </c>
      <c r="B1183" s="428" t="s">
        <v>1077</v>
      </c>
      <c r="C1183" s="286">
        <v>0</v>
      </c>
      <c r="D1183" s="286"/>
      <c r="E1183" s="288">
        <f t="shared" si="143"/>
        <v>0</v>
      </c>
      <c r="F1183" s="287"/>
      <c r="G1183" s="110" t="str">
        <f t="shared" si="144"/>
        <v>否</v>
      </c>
      <c r="H1183" s="415" t="str">
        <f t="shared" si="145"/>
        <v>项</v>
      </c>
    </row>
    <row r="1184" ht="33" hidden="1" customHeight="1" spans="1:8">
      <c r="A1184" s="427">
        <v>2200514</v>
      </c>
      <c r="B1184" s="428" t="s">
        <v>1078</v>
      </c>
      <c r="C1184" s="286">
        <v>0</v>
      </c>
      <c r="D1184" s="286"/>
      <c r="E1184" s="288">
        <f t="shared" si="143"/>
        <v>0</v>
      </c>
      <c r="F1184" s="287"/>
      <c r="G1184" s="110" t="str">
        <f t="shared" si="144"/>
        <v>否</v>
      </c>
      <c r="H1184" s="415" t="str">
        <f t="shared" si="145"/>
        <v>项</v>
      </c>
    </row>
    <row r="1185" ht="33" hidden="1" customHeight="1" spans="1:8">
      <c r="A1185" s="425">
        <v>2200599</v>
      </c>
      <c r="B1185" s="426" t="s">
        <v>1079</v>
      </c>
      <c r="C1185" s="197">
        <v>0</v>
      </c>
      <c r="D1185" s="197"/>
      <c r="E1185" s="424">
        <f t="shared" si="143"/>
        <v>0</v>
      </c>
      <c r="F1185" s="287"/>
      <c r="G1185" s="110" t="str">
        <f t="shared" si="144"/>
        <v>否</v>
      </c>
      <c r="H1185" s="415" t="str">
        <f t="shared" si="145"/>
        <v>项</v>
      </c>
    </row>
    <row r="1186" ht="33" hidden="1" customHeight="1" spans="1:8">
      <c r="A1186" s="421">
        <v>22099</v>
      </c>
      <c r="B1186" s="301" t="s">
        <v>1080</v>
      </c>
      <c r="C1186" s="423">
        <f>C1187</f>
        <v>0</v>
      </c>
      <c r="D1186" s="423">
        <f>((((D1187)+0)+0)+0)+0</f>
        <v>0</v>
      </c>
      <c r="E1186" s="424">
        <f t="shared" si="143"/>
        <v>0</v>
      </c>
      <c r="F1186" s="287"/>
      <c r="G1186" s="110" t="str">
        <f t="shared" si="144"/>
        <v>否</v>
      </c>
      <c r="H1186" s="415" t="str">
        <f t="shared" si="145"/>
        <v>款</v>
      </c>
    </row>
    <row r="1187" ht="33" hidden="1" customHeight="1" spans="1:8">
      <c r="A1187" s="447">
        <v>2209999</v>
      </c>
      <c r="B1187" s="426" t="s">
        <v>1080</v>
      </c>
      <c r="C1187" s="197">
        <v>0</v>
      </c>
      <c r="D1187" s="197"/>
      <c r="E1187" s="424">
        <f t="shared" si="143"/>
        <v>0</v>
      </c>
      <c r="F1187" s="287"/>
      <c r="G1187" s="110" t="str">
        <f t="shared" si="144"/>
        <v>否</v>
      </c>
      <c r="H1187" s="415" t="str">
        <f t="shared" si="145"/>
        <v>项</v>
      </c>
    </row>
    <row r="1188" ht="33" hidden="1" customHeight="1" spans="1:8">
      <c r="A1188" s="422" t="s">
        <v>1081</v>
      </c>
      <c r="B1188" s="439" t="s">
        <v>361</v>
      </c>
      <c r="C1188" s="423">
        <v>0</v>
      </c>
      <c r="D1188" s="423"/>
      <c r="E1188" s="424">
        <f t="shared" si="143"/>
        <v>0</v>
      </c>
      <c r="F1188" s="287"/>
      <c r="G1188" s="110" t="str">
        <f t="shared" si="144"/>
        <v>否</v>
      </c>
      <c r="H1188" s="415" t="str">
        <f t="shared" si="145"/>
        <v>项</v>
      </c>
    </row>
    <row r="1189" ht="33" customHeight="1" spans="1:8">
      <c r="A1189" s="421">
        <v>221</v>
      </c>
      <c r="B1189" s="422" t="s">
        <v>139</v>
      </c>
      <c r="C1189" s="423">
        <f>SUM(C1190,C1202,C1206,C1210)</f>
        <v>10214</v>
      </c>
      <c r="D1189" s="423">
        <f>((((SUM(D1190,D1202,D1206,D1210))+0)+0)+0)+0</f>
        <v>9368</v>
      </c>
      <c r="E1189" s="424">
        <f t="shared" si="143"/>
        <v>-846</v>
      </c>
      <c r="F1189" s="281">
        <f t="shared" ref="F1189:F1191" si="147">(E1189-D1189)/D1189</f>
        <v>-1.09</v>
      </c>
      <c r="G1189" s="110" t="str">
        <f t="shared" si="144"/>
        <v>是</v>
      </c>
      <c r="H1189" s="415" t="str">
        <f t="shared" si="145"/>
        <v>类</v>
      </c>
    </row>
    <row r="1190" ht="33" customHeight="1" spans="1:8">
      <c r="A1190" s="421">
        <v>22101</v>
      </c>
      <c r="B1190" s="301" t="s">
        <v>1082</v>
      </c>
      <c r="C1190" s="423">
        <f>SUM(C1191:C1201)</f>
        <v>3136</v>
      </c>
      <c r="D1190" s="423">
        <f>((((SUM(D1191:D1201))+0)+0)+0)+0</f>
        <v>5605</v>
      </c>
      <c r="E1190" s="424">
        <f t="shared" si="143"/>
        <v>2469</v>
      </c>
      <c r="F1190" s="281">
        <f t="shared" si="147"/>
        <v>-0.56</v>
      </c>
      <c r="G1190" s="110" t="str">
        <f t="shared" si="144"/>
        <v>是</v>
      </c>
      <c r="H1190" s="415" t="str">
        <f t="shared" si="145"/>
        <v>款</v>
      </c>
    </row>
    <row r="1191" ht="33" customHeight="1" spans="1:8">
      <c r="A1191" s="427">
        <v>2210101</v>
      </c>
      <c r="B1191" s="428" t="s">
        <v>1083</v>
      </c>
      <c r="C1191" s="286">
        <v>0</v>
      </c>
      <c r="D1191" s="286">
        <v>2721</v>
      </c>
      <c r="E1191" s="288">
        <f t="shared" si="143"/>
        <v>2721</v>
      </c>
      <c r="F1191" s="287">
        <f t="shared" si="147"/>
        <v>0</v>
      </c>
      <c r="G1191" s="110" t="str">
        <f t="shared" si="144"/>
        <v>是</v>
      </c>
      <c r="H1191" s="415" t="str">
        <f t="shared" si="145"/>
        <v>项</v>
      </c>
    </row>
    <row r="1192" ht="33" hidden="1" customHeight="1" spans="1:8">
      <c r="A1192" s="427">
        <v>2210102</v>
      </c>
      <c r="B1192" s="428" t="s">
        <v>1084</v>
      </c>
      <c r="C1192" s="286">
        <v>0</v>
      </c>
      <c r="D1192" s="286"/>
      <c r="E1192" s="288">
        <f t="shared" si="143"/>
        <v>0</v>
      </c>
      <c r="F1192" s="287"/>
      <c r="G1192" s="110" t="str">
        <f t="shared" si="144"/>
        <v>否</v>
      </c>
      <c r="H1192" s="415" t="str">
        <f t="shared" si="145"/>
        <v>项</v>
      </c>
    </row>
    <row r="1193" ht="33" customHeight="1" spans="1:8">
      <c r="A1193" s="427">
        <v>2210103</v>
      </c>
      <c r="B1193" s="428" t="s">
        <v>1085</v>
      </c>
      <c r="C1193" s="286">
        <v>98</v>
      </c>
      <c r="D1193" s="286"/>
      <c r="E1193" s="288">
        <f t="shared" si="143"/>
        <v>-98</v>
      </c>
      <c r="F1193" s="287"/>
      <c r="G1193" s="110" t="str">
        <f t="shared" si="144"/>
        <v>是</v>
      </c>
      <c r="H1193" s="415" t="str">
        <f t="shared" si="145"/>
        <v>项</v>
      </c>
    </row>
    <row r="1194" ht="33" hidden="1" customHeight="1" spans="1:8">
      <c r="A1194" s="427">
        <v>2210104</v>
      </c>
      <c r="B1194" s="428" t="s">
        <v>1086</v>
      </c>
      <c r="C1194" s="286">
        <v>0</v>
      </c>
      <c r="D1194" s="286"/>
      <c r="E1194" s="288">
        <f t="shared" si="143"/>
        <v>0</v>
      </c>
      <c r="F1194" s="287"/>
      <c r="G1194" s="110" t="str">
        <f t="shared" si="144"/>
        <v>否</v>
      </c>
      <c r="H1194" s="415" t="str">
        <f t="shared" si="145"/>
        <v>项</v>
      </c>
    </row>
    <row r="1195" ht="33" customHeight="1" spans="1:8">
      <c r="A1195" s="425">
        <v>2210105</v>
      </c>
      <c r="B1195" s="426" t="s">
        <v>1087</v>
      </c>
      <c r="C1195" s="197">
        <v>243</v>
      </c>
      <c r="D1195" s="197">
        <v>359</v>
      </c>
      <c r="E1195" s="424">
        <f t="shared" si="143"/>
        <v>116</v>
      </c>
      <c r="F1195" s="287">
        <f>(E1195-D1195)/D1195</f>
        <v>-0.677</v>
      </c>
      <c r="G1195" s="110" t="str">
        <f t="shared" si="144"/>
        <v>是</v>
      </c>
      <c r="H1195" s="415" t="str">
        <f t="shared" si="145"/>
        <v>项</v>
      </c>
    </row>
    <row r="1196" ht="33" customHeight="1" spans="1:8">
      <c r="A1196" s="427">
        <v>2210106</v>
      </c>
      <c r="B1196" s="428" t="s">
        <v>1088</v>
      </c>
      <c r="C1196" s="286">
        <v>0</v>
      </c>
      <c r="D1196" s="286">
        <v>20</v>
      </c>
      <c r="E1196" s="288">
        <f t="shared" si="143"/>
        <v>20</v>
      </c>
      <c r="F1196" s="287">
        <f>(E1196-D1196)/D1196</f>
        <v>0</v>
      </c>
      <c r="G1196" s="110" t="str">
        <f t="shared" si="144"/>
        <v>是</v>
      </c>
      <c r="H1196" s="415" t="str">
        <f t="shared" si="145"/>
        <v>项</v>
      </c>
    </row>
    <row r="1197" ht="33" customHeight="1" spans="1:8">
      <c r="A1197" s="427">
        <v>2210107</v>
      </c>
      <c r="B1197" s="428" t="s">
        <v>1089</v>
      </c>
      <c r="C1197" s="286">
        <v>674</v>
      </c>
      <c r="D1197" s="286"/>
      <c r="E1197" s="288">
        <f t="shared" si="143"/>
        <v>-674</v>
      </c>
      <c r="F1197" s="287"/>
      <c r="G1197" s="110" t="str">
        <f t="shared" si="144"/>
        <v>是</v>
      </c>
      <c r="H1197" s="415" t="str">
        <f t="shared" si="145"/>
        <v>项</v>
      </c>
    </row>
    <row r="1198" ht="33" hidden="1" customHeight="1" spans="1:8">
      <c r="A1198" s="427">
        <v>2210108</v>
      </c>
      <c r="B1198" s="428" t="s">
        <v>1090</v>
      </c>
      <c r="C1198" s="286">
        <v>0</v>
      </c>
      <c r="D1198" s="286"/>
      <c r="E1198" s="288">
        <f t="shared" si="143"/>
        <v>0</v>
      </c>
      <c r="F1198" s="287"/>
      <c r="G1198" s="110" t="str">
        <f t="shared" si="144"/>
        <v>否</v>
      </c>
      <c r="H1198" s="415" t="str">
        <f t="shared" si="145"/>
        <v>项</v>
      </c>
    </row>
    <row r="1199" ht="33" hidden="1" customHeight="1" spans="1:8">
      <c r="A1199" s="427">
        <v>2210109</v>
      </c>
      <c r="B1199" s="428" t="s">
        <v>1091</v>
      </c>
      <c r="C1199" s="286">
        <v>0</v>
      </c>
      <c r="D1199" s="286"/>
      <c r="E1199" s="288">
        <f t="shared" si="143"/>
        <v>0</v>
      </c>
      <c r="F1199" s="287"/>
      <c r="G1199" s="110" t="str">
        <f t="shared" si="144"/>
        <v>否</v>
      </c>
      <c r="H1199" s="415" t="str">
        <f t="shared" si="145"/>
        <v>项</v>
      </c>
    </row>
    <row r="1200" ht="33" customHeight="1" spans="1:8">
      <c r="A1200" s="433">
        <v>2210110</v>
      </c>
      <c r="B1200" s="428" t="s">
        <v>1092</v>
      </c>
      <c r="C1200" s="286">
        <v>2121</v>
      </c>
      <c r="D1200" s="286"/>
      <c r="E1200" s="288">
        <f t="shared" si="143"/>
        <v>-2121</v>
      </c>
      <c r="F1200" s="287"/>
      <c r="G1200" s="110" t="str">
        <f t="shared" si="144"/>
        <v>是</v>
      </c>
      <c r="H1200" s="415" t="str">
        <f t="shared" si="145"/>
        <v>项</v>
      </c>
    </row>
    <row r="1201" ht="33" customHeight="1" spans="1:8">
      <c r="A1201" s="425">
        <v>2210199</v>
      </c>
      <c r="B1201" s="426" t="s">
        <v>1093</v>
      </c>
      <c r="C1201" s="197">
        <v>0</v>
      </c>
      <c r="D1201" s="197">
        <v>2505</v>
      </c>
      <c r="E1201" s="424">
        <f t="shared" si="143"/>
        <v>2505</v>
      </c>
      <c r="F1201" s="287">
        <f t="shared" ref="F1201:F1203" si="148">(E1201-D1201)/D1201</f>
        <v>0</v>
      </c>
      <c r="G1201" s="110" t="str">
        <f t="shared" si="144"/>
        <v>是</v>
      </c>
      <c r="H1201" s="415" t="str">
        <f t="shared" si="145"/>
        <v>项</v>
      </c>
    </row>
    <row r="1202" ht="33" customHeight="1" spans="1:8">
      <c r="A1202" s="421">
        <v>22102</v>
      </c>
      <c r="B1202" s="301" t="s">
        <v>1094</v>
      </c>
      <c r="C1202" s="423">
        <f>SUM(C1203:C1205)</f>
        <v>7078</v>
      </c>
      <c r="D1202" s="423">
        <f>((((SUM(D1203:D1205))+0)+0)+0)+0</f>
        <v>3763</v>
      </c>
      <c r="E1202" s="424">
        <f t="shared" si="143"/>
        <v>-3315</v>
      </c>
      <c r="F1202" s="281">
        <f t="shared" si="148"/>
        <v>-1.881</v>
      </c>
      <c r="G1202" s="110" t="str">
        <f t="shared" si="144"/>
        <v>是</v>
      </c>
      <c r="H1202" s="415" t="str">
        <f t="shared" si="145"/>
        <v>款</v>
      </c>
    </row>
    <row r="1203" ht="33" customHeight="1" spans="1:8">
      <c r="A1203" s="425">
        <v>2210201</v>
      </c>
      <c r="B1203" s="426" t="s">
        <v>1095</v>
      </c>
      <c r="C1203" s="197">
        <v>7078</v>
      </c>
      <c r="D1203" s="197">
        <v>3763</v>
      </c>
      <c r="E1203" s="424">
        <f t="shared" si="143"/>
        <v>-3315</v>
      </c>
      <c r="F1203" s="287">
        <f t="shared" si="148"/>
        <v>-1.881</v>
      </c>
      <c r="G1203" s="110" t="str">
        <f t="shared" si="144"/>
        <v>是</v>
      </c>
      <c r="H1203" s="415" t="str">
        <f t="shared" si="145"/>
        <v>项</v>
      </c>
    </row>
    <row r="1204" ht="33" hidden="1" customHeight="1" spans="1:8">
      <c r="A1204" s="427">
        <v>2210202</v>
      </c>
      <c r="B1204" s="428" t="s">
        <v>1096</v>
      </c>
      <c r="C1204" s="286">
        <v>0</v>
      </c>
      <c r="D1204" s="286"/>
      <c r="E1204" s="288">
        <f t="shared" si="143"/>
        <v>0</v>
      </c>
      <c r="F1204" s="287"/>
      <c r="G1204" s="110" t="str">
        <f t="shared" si="144"/>
        <v>否</v>
      </c>
      <c r="H1204" s="415" t="str">
        <f t="shared" si="145"/>
        <v>项</v>
      </c>
    </row>
    <row r="1205" ht="33" hidden="1" customHeight="1" spans="1:8">
      <c r="A1205" s="427">
        <v>2210203</v>
      </c>
      <c r="B1205" s="428" t="s">
        <v>1097</v>
      </c>
      <c r="C1205" s="286">
        <v>0</v>
      </c>
      <c r="D1205" s="286"/>
      <c r="E1205" s="288">
        <f t="shared" si="143"/>
        <v>0</v>
      </c>
      <c r="F1205" s="287"/>
      <c r="G1205" s="110" t="str">
        <f t="shared" si="144"/>
        <v>否</v>
      </c>
      <c r="H1205" s="415" t="str">
        <f t="shared" si="145"/>
        <v>项</v>
      </c>
    </row>
    <row r="1206" ht="33" hidden="1" customHeight="1" spans="1:8">
      <c r="A1206" s="421">
        <v>22103</v>
      </c>
      <c r="B1206" s="301" t="s">
        <v>1098</v>
      </c>
      <c r="C1206" s="423">
        <f>SUM(C1207:C1209)</f>
        <v>0</v>
      </c>
      <c r="D1206" s="423">
        <f>((((SUM(D1207:D1209))+0)+0)+0)+0</f>
        <v>0</v>
      </c>
      <c r="E1206" s="424">
        <f t="shared" si="143"/>
        <v>0</v>
      </c>
      <c r="F1206" s="287"/>
      <c r="G1206" s="110" t="str">
        <f t="shared" si="144"/>
        <v>否</v>
      </c>
      <c r="H1206" s="415" t="str">
        <f t="shared" si="145"/>
        <v>款</v>
      </c>
    </row>
    <row r="1207" ht="33" hidden="1" customHeight="1" spans="1:8">
      <c r="A1207" s="427">
        <v>2210301</v>
      </c>
      <c r="B1207" s="428" t="s">
        <v>1099</v>
      </c>
      <c r="C1207" s="286">
        <v>0</v>
      </c>
      <c r="D1207" s="286"/>
      <c r="E1207" s="288">
        <f t="shared" si="143"/>
        <v>0</v>
      </c>
      <c r="F1207" s="287"/>
      <c r="G1207" s="110" t="str">
        <f t="shared" si="144"/>
        <v>否</v>
      </c>
      <c r="H1207" s="415" t="str">
        <f t="shared" si="145"/>
        <v>项</v>
      </c>
    </row>
    <row r="1208" ht="33" hidden="1" customHeight="1" spans="1:8">
      <c r="A1208" s="425">
        <v>2210302</v>
      </c>
      <c r="B1208" s="426" t="s">
        <v>1100</v>
      </c>
      <c r="C1208" s="197">
        <v>0</v>
      </c>
      <c r="D1208" s="197"/>
      <c r="E1208" s="424">
        <f t="shared" si="143"/>
        <v>0</v>
      </c>
      <c r="F1208" s="287"/>
      <c r="G1208" s="110" t="str">
        <f t="shared" si="144"/>
        <v>否</v>
      </c>
      <c r="H1208" s="415" t="str">
        <f t="shared" si="145"/>
        <v>项</v>
      </c>
    </row>
    <row r="1209" ht="33" hidden="1" customHeight="1" spans="1:8">
      <c r="A1209" s="425">
        <v>2210399</v>
      </c>
      <c r="B1209" s="426" t="s">
        <v>1101</v>
      </c>
      <c r="C1209" s="197">
        <v>0</v>
      </c>
      <c r="D1209" s="197"/>
      <c r="E1209" s="424">
        <f t="shared" si="143"/>
        <v>0</v>
      </c>
      <c r="F1209" s="287"/>
      <c r="G1209" s="110" t="str">
        <f t="shared" si="144"/>
        <v>否</v>
      </c>
      <c r="H1209" s="415" t="str">
        <f t="shared" si="145"/>
        <v>项</v>
      </c>
    </row>
    <row r="1210" ht="33" hidden="1" customHeight="1" spans="1:8">
      <c r="A1210" s="438" t="s">
        <v>1102</v>
      </c>
      <c r="B1210" s="439" t="s">
        <v>361</v>
      </c>
      <c r="C1210" s="423">
        <v>0</v>
      </c>
      <c r="D1210" s="423"/>
      <c r="E1210" s="424">
        <f t="shared" si="143"/>
        <v>0</v>
      </c>
      <c r="F1210" s="287"/>
      <c r="G1210" s="110" t="str">
        <f t="shared" si="144"/>
        <v>否</v>
      </c>
      <c r="H1210" s="415" t="str">
        <f t="shared" si="145"/>
        <v>项</v>
      </c>
    </row>
    <row r="1211" ht="33" customHeight="1" spans="1:8">
      <c r="A1211" s="421">
        <v>222</v>
      </c>
      <c r="B1211" s="422" t="s">
        <v>140</v>
      </c>
      <c r="C1211" s="423">
        <f>SUM(C1212,C1230,C1237,C1243,C1256)</f>
        <v>292</v>
      </c>
      <c r="D1211" s="423">
        <f>((((SUM(D1212,D1230,D1237,D1243,D1256))+0)+0)+0)+0</f>
        <v>139</v>
      </c>
      <c r="E1211" s="424">
        <f t="shared" si="143"/>
        <v>-153</v>
      </c>
      <c r="F1211" s="281">
        <f>(E1211-D1211)/D1211</f>
        <v>-2.101</v>
      </c>
      <c r="G1211" s="110" t="str">
        <f t="shared" si="144"/>
        <v>是</v>
      </c>
      <c r="H1211" s="415" t="str">
        <f t="shared" si="145"/>
        <v>类</v>
      </c>
    </row>
    <row r="1212" ht="33" customHeight="1" spans="1:8">
      <c r="A1212" s="421">
        <v>22201</v>
      </c>
      <c r="B1212" s="301" t="s">
        <v>1103</v>
      </c>
      <c r="C1212" s="423">
        <f>SUM(C1213:C1229)</f>
        <v>192</v>
      </c>
      <c r="D1212" s="423">
        <f>((((SUM(D1213:D1229))+0)+0)+0)+0</f>
        <v>139</v>
      </c>
      <c r="E1212" s="424">
        <f t="shared" si="143"/>
        <v>-53</v>
      </c>
      <c r="F1212" s="281">
        <f>(E1212-D1212)/D1212</f>
        <v>-1.381</v>
      </c>
      <c r="G1212" s="110" t="str">
        <f t="shared" si="144"/>
        <v>是</v>
      </c>
      <c r="H1212" s="415" t="str">
        <f t="shared" si="145"/>
        <v>款</v>
      </c>
    </row>
    <row r="1213" ht="33" hidden="1" customHeight="1" spans="1:8">
      <c r="A1213" s="425">
        <v>2220101</v>
      </c>
      <c r="B1213" s="426" t="s">
        <v>225</v>
      </c>
      <c r="C1213" s="197">
        <v>0</v>
      </c>
      <c r="D1213" s="197"/>
      <c r="E1213" s="424">
        <f t="shared" si="143"/>
        <v>0</v>
      </c>
      <c r="F1213" s="287"/>
      <c r="G1213" s="110" t="str">
        <f t="shared" si="144"/>
        <v>否</v>
      </c>
      <c r="H1213" s="415" t="str">
        <f t="shared" si="145"/>
        <v>项</v>
      </c>
    </row>
    <row r="1214" ht="33" hidden="1" customHeight="1" spans="1:8">
      <c r="A1214" s="427">
        <v>2220102</v>
      </c>
      <c r="B1214" s="428" t="s">
        <v>226</v>
      </c>
      <c r="C1214" s="286">
        <v>0</v>
      </c>
      <c r="D1214" s="286"/>
      <c r="E1214" s="288">
        <f t="shared" si="143"/>
        <v>0</v>
      </c>
      <c r="F1214" s="287"/>
      <c r="G1214" s="110" t="str">
        <f t="shared" si="144"/>
        <v>否</v>
      </c>
      <c r="H1214" s="415" t="str">
        <f t="shared" si="145"/>
        <v>项</v>
      </c>
    </row>
    <row r="1215" ht="33" hidden="1" customHeight="1" spans="1:8">
      <c r="A1215" s="425">
        <v>2220103</v>
      </c>
      <c r="B1215" s="426" t="s">
        <v>227</v>
      </c>
      <c r="C1215" s="197">
        <v>0</v>
      </c>
      <c r="D1215" s="197"/>
      <c r="E1215" s="424">
        <f t="shared" si="143"/>
        <v>0</v>
      </c>
      <c r="F1215" s="287"/>
      <c r="G1215" s="110" t="str">
        <f t="shared" si="144"/>
        <v>否</v>
      </c>
      <c r="H1215" s="415" t="str">
        <f t="shared" si="145"/>
        <v>项</v>
      </c>
    </row>
    <row r="1216" ht="33" hidden="1" customHeight="1" spans="1:8">
      <c r="A1216" s="427">
        <v>2220104</v>
      </c>
      <c r="B1216" s="428" t="s">
        <v>1104</v>
      </c>
      <c r="C1216" s="286">
        <v>0</v>
      </c>
      <c r="D1216" s="286"/>
      <c r="E1216" s="288">
        <f t="shared" si="143"/>
        <v>0</v>
      </c>
      <c r="F1216" s="287"/>
      <c r="G1216" s="110" t="str">
        <f t="shared" si="144"/>
        <v>否</v>
      </c>
      <c r="H1216" s="415" t="str">
        <f t="shared" si="145"/>
        <v>项</v>
      </c>
    </row>
    <row r="1217" ht="33" hidden="1" customHeight="1" spans="1:8">
      <c r="A1217" s="427">
        <v>2220105</v>
      </c>
      <c r="B1217" s="428" t="s">
        <v>1105</v>
      </c>
      <c r="C1217" s="286">
        <v>0</v>
      </c>
      <c r="D1217" s="286"/>
      <c r="E1217" s="288">
        <f t="shared" si="143"/>
        <v>0</v>
      </c>
      <c r="F1217" s="287"/>
      <c r="G1217" s="110" t="str">
        <f t="shared" si="144"/>
        <v>否</v>
      </c>
      <c r="H1217" s="415" t="str">
        <f t="shared" si="145"/>
        <v>项</v>
      </c>
    </row>
    <row r="1218" ht="33" customHeight="1" spans="1:8">
      <c r="A1218" s="425">
        <v>2220106</v>
      </c>
      <c r="B1218" s="426" t="s">
        <v>1106</v>
      </c>
      <c r="C1218" s="197">
        <v>0</v>
      </c>
      <c r="D1218" s="197">
        <v>15</v>
      </c>
      <c r="E1218" s="424">
        <f t="shared" si="143"/>
        <v>15</v>
      </c>
      <c r="F1218" s="287">
        <f>(E1218-D1218)/D1218</f>
        <v>0</v>
      </c>
      <c r="G1218" s="110" t="str">
        <f t="shared" si="144"/>
        <v>是</v>
      </c>
      <c r="H1218" s="415" t="str">
        <f t="shared" si="145"/>
        <v>项</v>
      </c>
    </row>
    <row r="1219" ht="33" hidden="1" customHeight="1" spans="1:8">
      <c r="A1219" s="427">
        <v>2220107</v>
      </c>
      <c r="B1219" s="428" t="s">
        <v>1107</v>
      </c>
      <c r="C1219" s="286">
        <v>0</v>
      </c>
      <c r="D1219" s="286"/>
      <c r="E1219" s="288">
        <f t="shared" ref="E1219:E1234" si="149">D1219-C1219</f>
        <v>0</v>
      </c>
      <c r="F1219" s="287"/>
      <c r="G1219" s="110" t="str">
        <f t="shared" si="144"/>
        <v>否</v>
      </c>
      <c r="H1219" s="415" t="str">
        <f t="shared" si="145"/>
        <v>项</v>
      </c>
    </row>
    <row r="1220" ht="33" hidden="1" customHeight="1" spans="1:8">
      <c r="A1220" s="425">
        <v>2220112</v>
      </c>
      <c r="B1220" s="426" t="s">
        <v>1108</v>
      </c>
      <c r="C1220" s="197">
        <v>0</v>
      </c>
      <c r="D1220" s="197"/>
      <c r="E1220" s="424">
        <f t="shared" si="149"/>
        <v>0</v>
      </c>
      <c r="F1220" s="287"/>
      <c r="G1220" s="110" t="str">
        <f t="shared" ref="G1220:G1283" si="150">IF(LEN(A1220)=3,"是",IF(B1220&lt;&gt;"",IF(SUM(C1220:D1220)&lt;&gt;0,"是","否"),"是"))</f>
        <v>否</v>
      </c>
      <c r="H1220" s="415" t="str">
        <f t="shared" ref="H1220:H1283" si="151">IF(LEN(A1220)=3,"类",IF(LEN(A1220)=5,"款","项"))</f>
        <v>项</v>
      </c>
    </row>
    <row r="1221" ht="33" hidden="1" customHeight="1" spans="1:8">
      <c r="A1221" s="427">
        <v>2220113</v>
      </c>
      <c r="B1221" s="428" t="s">
        <v>1109</v>
      </c>
      <c r="C1221" s="286">
        <v>0</v>
      </c>
      <c r="D1221" s="286"/>
      <c r="E1221" s="288">
        <f t="shared" si="149"/>
        <v>0</v>
      </c>
      <c r="F1221" s="287"/>
      <c r="G1221" s="110" t="str">
        <f t="shared" si="150"/>
        <v>否</v>
      </c>
      <c r="H1221" s="415" t="str">
        <f t="shared" si="151"/>
        <v>项</v>
      </c>
    </row>
    <row r="1222" ht="33" hidden="1" customHeight="1" spans="1:8">
      <c r="A1222" s="427">
        <v>2220114</v>
      </c>
      <c r="B1222" s="428" t="s">
        <v>1110</v>
      </c>
      <c r="C1222" s="286">
        <v>0</v>
      </c>
      <c r="D1222" s="286"/>
      <c r="E1222" s="288">
        <f t="shared" si="149"/>
        <v>0</v>
      </c>
      <c r="F1222" s="287"/>
      <c r="G1222" s="110" t="str">
        <f t="shared" si="150"/>
        <v>否</v>
      </c>
      <c r="H1222" s="415" t="str">
        <f t="shared" si="151"/>
        <v>项</v>
      </c>
    </row>
    <row r="1223" ht="33" customHeight="1" spans="1:8">
      <c r="A1223" s="425">
        <v>2220115</v>
      </c>
      <c r="B1223" s="426" t="s">
        <v>1111</v>
      </c>
      <c r="C1223" s="197">
        <v>192</v>
      </c>
      <c r="D1223" s="197">
        <v>101</v>
      </c>
      <c r="E1223" s="424">
        <f t="shared" si="149"/>
        <v>-91</v>
      </c>
      <c r="F1223" s="287">
        <f>(E1223-D1223)/D1223</f>
        <v>-1.901</v>
      </c>
      <c r="G1223" s="110" t="str">
        <f t="shared" si="150"/>
        <v>是</v>
      </c>
      <c r="H1223" s="415" t="str">
        <f t="shared" si="151"/>
        <v>项</v>
      </c>
    </row>
    <row r="1224" ht="33" hidden="1" customHeight="1" spans="1:8">
      <c r="A1224" s="427">
        <v>2220118</v>
      </c>
      <c r="B1224" s="428" t="s">
        <v>1112</v>
      </c>
      <c r="C1224" s="286">
        <v>0</v>
      </c>
      <c r="D1224" s="286"/>
      <c r="E1224" s="288">
        <f t="shared" si="149"/>
        <v>0</v>
      </c>
      <c r="F1224" s="287"/>
      <c r="G1224" s="110" t="str">
        <f t="shared" si="150"/>
        <v>否</v>
      </c>
      <c r="H1224" s="415" t="str">
        <f t="shared" si="151"/>
        <v>项</v>
      </c>
    </row>
    <row r="1225" ht="33" hidden="1" customHeight="1" spans="1:8">
      <c r="A1225" s="448">
        <v>2220119</v>
      </c>
      <c r="B1225" s="462" t="s">
        <v>1113</v>
      </c>
      <c r="C1225" s="286">
        <v>0</v>
      </c>
      <c r="D1225" s="286"/>
      <c r="E1225" s="288">
        <f t="shared" si="149"/>
        <v>0</v>
      </c>
      <c r="F1225" s="287"/>
      <c r="G1225" s="110" t="str">
        <f t="shared" si="150"/>
        <v>否</v>
      </c>
      <c r="H1225" s="415" t="str">
        <f t="shared" si="151"/>
        <v>项</v>
      </c>
    </row>
    <row r="1226" ht="33" hidden="1" customHeight="1" spans="1:8">
      <c r="A1226" s="448">
        <v>2220120</v>
      </c>
      <c r="B1226" s="462" t="s">
        <v>1114</v>
      </c>
      <c r="C1226" s="286">
        <v>0</v>
      </c>
      <c r="D1226" s="286"/>
      <c r="E1226" s="288">
        <f t="shared" si="149"/>
        <v>0</v>
      </c>
      <c r="F1226" s="287"/>
      <c r="G1226" s="110" t="str">
        <f t="shared" si="150"/>
        <v>否</v>
      </c>
      <c r="H1226" s="415" t="str">
        <f t="shared" si="151"/>
        <v>项</v>
      </c>
    </row>
    <row r="1227" ht="33" customHeight="1" spans="1:8">
      <c r="A1227" s="448">
        <v>2220121</v>
      </c>
      <c r="B1227" s="462" t="s">
        <v>1115</v>
      </c>
      <c r="C1227" s="286">
        <v>0</v>
      </c>
      <c r="D1227" s="286">
        <v>8</v>
      </c>
      <c r="E1227" s="288">
        <f t="shared" si="149"/>
        <v>8</v>
      </c>
      <c r="F1227" s="287">
        <f>(E1227-D1227)/D1227</f>
        <v>0</v>
      </c>
      <c r="G1227" s="110" t="str">
        <f t="shared" si="150"/>
        <v>是</v>
      </c>
      <c r="H1227" s="415" t="str">
        <f t="shared" si="151"/>
        <v>项</v>
      </c>
    </row>
    <row r="1228" ht="33" hidden="1" customHeight="1" spans="1:8">
      <c r="A1228" s="425">
        <v>2220150</v>
      </c>
      <c r="B1228" s="426" t="s">
        <v>234</v>
      </c>
      <c r="C1228" s="197">
        <v>0</v>
      </c>
      <c r="D1228" s="197"/>
      <c r="E1228" s="424">
        <f t="shared" si="149"/>
        <v>0</v>
      </c>
      <c r="F1228" s="287"/>
      <c r="G1228" s="110" t="str">
        <f t="shared" si="150"/>
        <v>否</v>
      </c>
      <c r="H1228" s="415" t="str">
        <f t="shared" si="151"/>
        <v>项</v>
      </c>
    </row>
    <row r="1229" ht="33" customHeight="1" spans="1:8">
      <c r="A1229" s="425">
        <v>2220199</v>
      </c>
      <c r="B1229" s="426" t="s">
        <v>1116</v>
      </c>
      <c r="C1229" s="197">
        <v>0</v>
      </c>
      <c r="D1229" s="197">
        <v>15</v>
      </c>
      <c r="E1229" s="424">
        <f t="shared" si="149"/>
        <v>15</v>
      </c>
      <c r="F1229" s="287">
        <f>(E1229-D1229)/D1229</f>
        <v>0</v>
      </c>
      <c r="G1229" s="110" t="str">
        <f t="shared" si="150"/>
        <v>是</v>
      </c>
      <c r="H1229" s="415" t="str">
        <f t="shared" si="151"/>
        <v>项</v>
      </c>
    </row>
    <row r="1230" ht="33" hidden="1" customHeight="1" spans="1:8">
      <c r="A1230" s="434">
        <v>22203</v>
      </c>
      <c r="B1230" s="283" t="s">
        <v>1117</v>
      </c>
      <c r="C1230" s="288">
        <f>SUM(C1231:C1236)</f>
        <v>0</v>
      </c>
      <c r="D1230" s="288">
        <f>((((SUM(D1231:D1236))+0)+0)+0)+0</f>
        <v>0</v>
      </c>
      <c r="E1230" s="288">
        <f t="shared" si="149"/>
        <v>0</v>
      </c>
      <c r="F1230" s="287"/>
      <c r="G1230" s="110" t="str">
        <f t="shared" si="150"/>
        <v>否</v>
      </c>
      <c r="H1230" s="415" t="str">
        <f t="shared" si="151"/>
        <v>款</v>
      </c>
    </row>
    <row r="1231" ht="33" hidden="1" customHeight="1" spans="1:8">
      <c r="A1231" s="427">
        <v>2220301</v>
      </c>
      <c r="B1231" s="428" t="s">
        <v>1118</v>
      </c>
      <c r="C1231" s="286">
        <v>0</v>
      </c>
      <c r="D1231" s="286"/>
      <c r="E1231" s="288">
        <f t="shared" si="149"/>
        <v>0</v>
      </c>
      <c r="F1231" s="287"/>
      <c r="G1231" s="110" t="str">
        <f t="shared" si="150"/>
        <v>否</v>
      </c>
      <c r="H1231" s="415" t="str">
        <f t="shared" si="151"/>
        <v>项</v>
      </c>
    </row>
    <row r="1232" ht="33" hidden="1" customHeight="1" spans="1:8">
      <c r="A1232" s="427">
        <v>2220303</v>
      </c>
      <c r="B1232" s="428" t="s">
        <v>1119</v>
      </c>
      <c r="C1232" s="286">
        <v>0</v>
      </c>
      <c r="D1232" s="286"/>
      <c r="E1232" s="288">
        <f t="shared" si="149"/>
        <v>0</v>
      </c>
      <c r="F1232" s="287"/>
      <c r="G1232" s="110" t="str">
        <f t="shared" si="150"/>
        <v>否</v>
      </c>
      <c r="H1232" s="415" t="str">
        <f t="shared" si="151"/>
        <v>项</v>
      </c>
    </row>
    <row r="1233" ht="33" hidden="1" customHeight="1" spans="1:8">
      <c r="A1233" s="427">
        <v>2220304</v>
      </c>
      <c r="B1233" s="428" t="s">
        <v>1120</v>
      </c>
      <c r="C1233" s="286">
        <v>0</v>
      </c>
      <c r="D1233" s="286"/>
      <c r="E1233" s="288">
        <f t="shared" si="149"/>
        <v>0</v>
      </c>
      <c r="F1233" s="287"/>
      <c r="G1233" s="110" t="str">
        <f t="shared" si="150"/>
        <v>否</v>
      </c>
      <c r="H1233" s="415" t="str">
        <f t="shared" si="151"/>
        <v>项</v>
      </c>
    </row>
    <row r="1234" ht="33" hidden="1" customHeight="1" spans="1:8">
      <c r="A1234" s="448">
        <v>2220305</v>
      </c>
      <c r="B1234" s="462" t="s">
        <v>1121</v>
      </c>
      <c r="C1234" s="286">
        <v>0</v>
      </c>
      <c r="D1234" s="286"/>
      <c r="E1234" s="288">
        <f t="shared" si="149"/>
        <v>0</v>
      </c>
      <c r="F1234" s="287"/>
      <c r="G1234" s="110" t="str">
        <f t="shared" si="150"/>
        <v>否</v>
      </c>
      <c r="H1234" s="415" t="str">
        <f t="shared" si="151"/>
        <v>项</v>
      </c>
    </row>
    <row r="1235" ht="33" hidden="1" customHeight="1" spans="1:8">
      <c r="A1235" s="468">
        <v>2220306</v>
      </c>
      <c r="B1235" s="469" t="s">
        <v>1122</v>
      </c>
      <c r="C1235" s="286"/>
      <c r="D1235" s="286"/>
      <c r="E1235" s="288"/>
      <c r="F1235" s="287"/>
      <c r="G1235" s="110" t="str">
        <f t="shared" si="150"/>
        <v>否</v>
      </c>
      <c r="H1235" s="415" t="str">
        <f t="shared" si="151"/>
        <v>项</v>
      </c>
    </row>
    <row r="1236" ht="33" hidden="1" customHeight="1" spans="1:8">
      <c r="A1236" s="427">
        <v>2220399</v>
      </c>
      <c r="B1236" s="428" t="s">
        <v>1123</v>
      </c>
      <c r="C1236" s="286">
        <v>0</v>
      </c>
      <c r="D1236" s="286"/>
      <c r="E1236" s="288">
        <f t="shared" ref="E1236:E1299" si="152">D1236-C1236</f>
        <v>0</v>
      </c>
      <c r="F1236" s="287"/>
      <c r="G1236" s="110" t="str">
        <f t="shared" si="150"/>
        <v>否</v>
      </c>
      <c r="H1236" s="415" t="str">
        <f t="shared" si="151"/>
        <v>项</v>
      </c>
    </row>
    <row r="1237" ht="33" customHeight="1" spans="1:8">
      <c r="A1237" s="434">
        <v>22204</v>
      </c>
      <c r="B1237" s="283" t="s">
        <v>1124</v>
      </c>
      <c r="C1237" s="288">
        <f>SUM(C1238:C1242)</f>
        <v>100</v>
      </c>
      <c r="D1237" s="288">
        <f>((((SUM(D1238:D1242))+0)+0)+0)+0</f>
        <v>0</v>
      </c>
      <c r="E1237" s="288">
        <f t="shared" si="152"/>
        <v>-100</v>
      </c>
      <c r="F1237" s="287"/>
      <c r="G1237" s="110" t="str">
        <f t="shared" si="150"/>
        <v>是</v>
      </c>
      <c r="H1237" s="415" t="str">
        <f t="shared" si="151"/>
        <v>款</v>
      </c>
    </row>
    <row r="1238" ht="33" hidden="1" customHeight="1" spans="1:8">
      <c r="A1238" s="427">
        <v>2220401</v>
      </c>
      <c r="B1238" s="428" t="s">
        <v>1125</v>
      </c>
      <c r="C1238" s="286">
        <v>0</v>
      </c>
      <c r="D1238" s="286"/>
      <c r="E1238" s="288">
        <f t="shared" si="152"/>
        <v>0</v>
      </c>
      <c r="F1238" s="287"/>
      <c r="G1238" s="110" t="str">
        <f t="shared" si="150"/>
        <v>否</v>
      </c>
      <c r="H1238" s="415" t="str">
        <f t="shared" si="151"/>
        <v>项</v>
      </c>
    </row>
    <row r="1239" ht="33" hidden="1" customHeight="1" spans="1:8">
      <c r="A1239" s="427">
        <v>2220402</v>
      </c>
      <c r="B1239" s="428" t="s">
        <v>1126</v>
      </c>
      <c r="C1239" s="286">
        <v>0</v>
      </c>
      <c r="D1239" s="286"/>
      <c r="E1239" s="288">
        <f t="shared" si="152"/>
        <v>0</v>
      </c>
      <c r="F1239" s="287"/>
      <c r="G1239" s="110" t="str">
        <f t="shared" si="150"/>
        <v>否</v>
      </c>
      <c r="H1239" s="415" t="str">
        <f t="shared" si="151"/>
        <v>项</v>
      </c>
    </row>
    <row r="1240" ht="33" customHeight="1" spans="1:8">
      <c r="A1240" s="427">
        <v>2220403</v>
      </c>
      <c r="B1240" s="428" t="s">
        <v>1127</v>
      </c>
      <c r="C1240" s="286">
        <v>100</v>
      </c>
      <c r="D1240" s="286"/>
      <c r="E1240" s="288">
        <f t="shared" si="152"/>
        <v>-100</v>
      </c>
      <c r="F1240" s="287"/>
      <c r="G1240" s="110" t="str">
        <f t="shared" si="150"/>
        <v>是</v>
      </c>
      <c r="H1240" s="415" t="str">
        <f t="shared" si="151"/>
        <v>项</v>
      </c>
    </row>
    <row r="1241" ht="33" hidden="1" customHeight="1" spans="1:8">
      <c r="A1241" s="427">
        <v>2220404</v>
      </c>
      <c r="B1241" s="428" t="s">
        <v>1128</v>
      </c>
      <c r="C1241" s="286">
        <v>0</v>
      </c>
      <c r="D1241" s="286"/>
      <c r="E1241" s="288">
        <f t="shared" si="152"/>
        <v>0</v>
      </c>
      <c r="F1241" s="287"/>
      <c r="G1241" s="110" t="str">
        <f t="shared" si="150"/>
        <v>否</v>
      </c>
      <c r="H1241" s="415" t="str">
        <f t="shared" si="151"/>
        <v>项</v>
      </c>
    </row>
    <row r="1242" ht="33" hidden="1" customHeight="1" spans="1:8">
      <c r="A1242" s="427">
        <v>2220499</v>
      </c>
      <c r="B1242" s="428" t="s">
        <v>1129</v>
      </c>
      <c r="C1242" s="286">
        <v>0</v>
      </c>
      <c r="D1242" s="286"/>
      <c r="E1242" s="288">
        <f t="shared" si="152"/>
        <v>0</v>
      </c>
      <c r="F1242" s="287"/>
      <c r="G1242" s="110" t="str">
        <f t="shared" si="150"/>
        <v>否</v>
      </c>
      <c r="H1242" s="415" t="str">
        <f t="shared" si="151"/>
        <v>项</v>
      </c>
    </row>
    <row r="1243" ht="33" hidden="1" customHeight="1" spans="1:8">
      <c r="A1243" s="421">
        <v>22205</v>
      </c>
      <c r="B1243" s="301" t="s">
        <v>1130</v>
      </c>
      <c r="C1243" s="423">
        <f>SUM(C1244:C1255)</f>
        <v>0</v>
      </c>
      <c r="D1243" s="423">
        <f>((((SUM(D1244:D1255))+0)+0)+0)+0</f>
        <v>0</v>
      </c>
      <c r="E1243" s="424">
        <f t="shared" si="152"/>
        <v>0</v>
      </c>
      <c r="F1243" s="287"/>
      <c r="G1243" s="110" t="str">
        <f t="shared" si="150"/>
        <v>否</v>
      </c>
      <c r="H1243" s="415" t="str">
        <f t="shared" si="151"/>
        <v>款</v>
      </c>
    </row>
    <row r="1244" ht="33" hidden="1" customHeight="1" spans="1:8">
      <c r="A1244" s="427">
        <v>2220501</v>
      </c>
      <c r="B1244" s="428" t="s">
        <v>1131</v>
      </c>
      <c r="C1244" s="286">
        <v>0</v>
      </c>
      <c r="D1244" s="286"/>
      <c r="E1244" s="288">
        <f t="shared" si="152"/>
        <v>0</v>
      </c>
      <c r="F1244" s="287"/>
      <c r="G1244" s="110" t="str">
        <f t="shared" si="150"/>
        <v>否</v>
      </c>
      <c r="H1244" s="415" t="str">
        <f t="shared" si="151"/>
        <v>项</v>
      </c>
    </row>
    <row r="1245" ht="33" hidden="1" customHeight="1" spans="1:8">
      <c r="A1245" s="427">
        <v>2220502</v>
      </c>
      <c r="B1245" s="428" t="s">
        <v>1132</v>
      </c>
      <c r="C1245" s="286">
        <v>0</v>
      </c>
      <c r="D1245" s="286"/>
      <c r="E1245" s="288">
        <f t="shared" si="152"/>
        <v>0</v>
      </c>
      <c r="F1245" s="287"/>
      <c r="G1245" s="110" t="str">
        <f t="shared" si="150"/>
        <v>否</v>
      </c>
      <c r="H1245" s="415" t="str">
        <f t="shared" si="151"/>
        <v>项</v>
      </c>
    </row>
    <row r="1246" ht="33" hidden="1" customHeight="1" spans="1:8">
      <c r="A1246" s="427">
        <v>2220503</v>
      </c>
      <c r="B1246" s="428" t="s">
        <v>1133</v>
      </c>
      <c r="C1246" s="286">
        <v>0</v>
      </c>
      <c r="D1246" s="286"/>
      <c r="E1246" s="288">
        <f t="shared" si="152"/>
        <v>0</v>
      </c>
      <c r="F1246" s="287"/>
      <c r="G1246" s="110" t="str">
        <f t="shared" si="150"/>
        <v>否</v>
      </c>
      <c r="H1246" s="415" t="str">
        <f t="shared" si="151"/>
        <v>项</v>
      </c>
    </row>
    <row r="1247" ht="33" hidden="1" customHeight="1" spans="1:8">
      <c r="A1247" s="427">
        <v>2220504</v>
      </c>
      <c r="B1247" s="428" t="s">
        <v>1134</v>
      </c>
      <c r="C1247" s="286">
        <v>0</v>
      </c>
      <c r="D1247" s="286"/>
      <c r="E1247" s="288">
        <f t="shared" si="152"/>
        <v>0</v>
      </c>
      <c r="F1247" s="287"/>
      <c r="G1247" s="110" t="str">
        <f t="shared" si="150"/>
        <v>否</v>
      </c>
      <c r="H1247" s="415" t="str">
        <f t="shared" si="151"/>
        <v>项</v>
      </c>
    </row>
    <row r="1248" ht="33" hidden="1" customHeight="1" spans="1:8">
      <c r="A1248" s="427">
        <v>2220505</v>
      </c>
      <c r="B1248" s="428" t="s">
        <v>1135</v>
      </c>
      <c r="C1248" s="286">
        <v>0</v>
      </c>
      <c r="D1248" s="286"/>
      <c r="E1248" s="288">
        <f t="shared" si="152"/>
        <v>0</v>
      </c>
      <c r="F1248" s="287"/>
      <c r="G1248" s="110" t="str">
        <f t="shared" si="150"/>
        <v>否</v>
      </c>
      <c r="H1248" s="415" t="str">
        <f t="shared" si="151"/>
        <v>项</v>
      </c>
    </row>
    <row r="1249" ht="33" hidden="1" customHeight="1" spans="1:8">
      <c r="A1249" s="427">
        <v>2220506</v>
      </c>
      <c r="B1249" s="428" t="s">
        <v>1136</v>
      </c>
      <c r="C1249" s="286">
        <v>0</v>
      </c>
      <c r="D1249" s="286"/>
      <c r="E1249" s="288">
        <f t="shared" si="152"/>
        <v>0</v>
      </c>
      <c r="F1249" s="287"/>
      <c r="G1249" s="110" t="str">
        <f t="shared" si="150"/>
        <v>否</v>
      </c>
      <c r="H1249" s="415" t="str">
        <f t="shared" si="151"/>
        <v>项</v>
      </c>
    </row>
    <row r="1250" ht="33" hidden="1" customHeight="1" spans="1:8">
      <c r="A1250" s="427">
        <v>2220507</v>
      </c>
      <c r="B1250" s="428" t="s">
        <v>1137</v>
      </c>
      <c r="C1250" s="286">
        <v>0</v>
      </c>
      <c r="D1250" s="286"/>
      <c r="E1250" s="288">
        <f t="shared" si="152"/>
        <v>0</v>
      </c>
      <c r="F1250" s="287"/>
      <c r="G1250" s="110" t="str">
        <f t="shared" si="150"/>
        <v>否</v>
      </c>
      <c r="H1250" s="415" t="str">
        <f t="shared" si="151"/>
        <v>项</v>
      </c>
    </row>
    <row r="1251" ht="33" hidden="1" customHeight="1" spans="1:8">
      <c r="A1251" s="425">
        <v>2220508</v>
      </c>
      <c r="B1251" s="426" t="s">
        <v>1138</v>
      </c>
      <c r="C1251" s="197">
        <v>0</v>
      </c>
      <c r="D1251" s="197"/>
      <c r="E1251" s="424">
        <f t="shared" si="152"/>
        <v>0</v>
      </c>
      <c r="F1251" s="287"/>
      <c r="G1251" s="110" t="str">
        <f t="shared" si="150"/>
        <v>否</v>
      </c>
      <c r="H1251" s="415" t="str">
        <f t="shared" si="151"/>
        <v>项</v>
      </c>
    </row>
    <row r="1252" ht="33" hidden="1" customHeight="1" spans="1:8">
      <c r="A1252" s="425">
        <v>2220509</v>
      </c>
      <c r="B1252" s="426" t="s">
        <v>1139</v>
      </c>
      <c r="C1252" s="197">
        <v>0</v>
      </c>
      <c r="D1252" s="197"/>
      <c r="E1252" s="424">
        <f t="shared" si="152"/>
        <v>0</v>
      </c>
      <c r="F1252" s="287"/>
      <c r="G1252" s="110" t="str">
        <f t="shared" si="150"/>
        <v>否</v>
      </c>
      <c r="H1252" s="415" t="str">
        <f t="shared" si="151"/>
        <v>项</v>
      </c>
    </row>
    <row r="1253" ht="33" hidden="1" customHeight="1" spans="1:8">
      <c r="A1253" s="427">
        <v>2220510</v>
      </c>
      <c r="B1253" s="428" t="s">
        <v>1140</v>
      </c>
      <c r="C1253" s="286">
        <v>0</v>
      </c>
      <c r="D1253" s="286"/>
      <c r="E1253" s="288">
        <f t="shared" si="152"/>
        <v>0</v>
      </c>
      <c r="F1253" s="287"/>
      <c r="G1253" s="110" t="str">
        <f t="shared" si="150"/>
        <v>否</v>
      </c>
      <c r="H1253" s="415" t="str">
        <f t="shared" si="151"/>
        <v>项</v>
      </c>
    </row>
    <row r="1254" ht="33" hidden="1" customHeight="1" spans="1:8">
      <c r="A1254" s="447">
        <v>2220511</v>
      </c>
      <c r="B1254" s="426" t="s">
        <v>1141</v>
      </c>
      <c r="C1254" s="197">
        <v>0</v>
      </c>
      <c r="D1254" s="197"/>
      <c r="E1254" s="424">
        <f t="shared" si="152"/>
        <v>0</v>
      </c>
      <c r="F1254" s="287"/>
      <c r="G1254" s="110" t="str">
        <f t="shared" si="150"/>
        <v>否</v>
      </c>
      <c r="H1254" s="415" t="str">
        <f t="shared" si="151"/>
        <v>项</v>
      </c>
    </row>
    <row r="1255" ht="33" hidden="1" customHeight="1" spans="1:8">
      <c r="A1255" s="427">
        <v>2220599</v>
      </c>
      <c r="B1255" s="428" t="s">
        <v>1142</v>
      </c>
      <c r="C1255" s="286">
        <v>0</v>
      </c>
      <c r="D1255" s="286"/>
      <c r="E1255" s="288">
        <f t="shared" si="152"/>
        <v>0</v>
      </c>
      <c r="F1255" s="287"/>
      <c r="G1255" s="110" t="str">
        <f t="shared" si="150"/>
        <v>否</v>
      </c>
      <c r="H1255" s="415" t="str">
        <f t="shared" si="151"/>
        <v>项</v>
      </c>
    </row>
    <row r="1256" ht="33" hidden="1" customHeight="1" spans="1:8">
      <c r="A1256" s="451" t="s">
        <v>1143</v>
      </c>
      <c r="B1256" s="439" t="s">
        <v>361</v>
      </c>
      <c r="C1256" s="423"/>
      <c r="D1256" s="423"/>
      <c r="E1256" s="424">
        <f t="shared" si="152"/>
        <v>0</v>
      </c>
      <c r="F1256" s="287"/>
      <c r="G1256" s="110" t="str">
        <f t="shared" si="150"/>
        <v>否</v>
      </c>
      <c r="H1256" s="415" t="str">
        <f t="shared" si="151"/>
        <v>项</v>
      </c>
    </row>
    <row r="1257" ht="33" customHeight="1" spans="1:8">
      <c r="A1257" s="421">
        <v>224</v>
      </c>
      <c r="B1257" s="422" t="s">
        <v>141</v>
      </c>
      <c r="C1257" s="423">
        <f>SUM(C1258,C1269,C1276,C1284,C1297,C1301,C1305,C1307)</f>
        <v>3934</v>
      </c>
      <c r="D1257" s="423">
        <f>SUM(D1258,D1269,D1276,D1284,D1297,D1301,D1305,D1307)</f>
        <v>5504</v>
      </c>
      <c r="E1257" s="424">
        <f t="shared" si="152"/>
        <v>1570</v>
      </c>
      <c r="F1257" s="281">
        <f t="shared" ref="F1257:F1259" si="153">(E1257-D1257)/D1257</f>
        <v>-0.715</v>
      </c>
      <c r="G1257" s="110" t="str">
        <f t="shared" si="150"/>
        <v>是</v>
      </c>
      <c r="H1257" s="415" t="str">
        <f t="shared" si="151"/>
        <v>类</v>
      </c>
    </row>
    <row r="1258" ht="33" customHeight="1" spans="1:8">
      <c r="A1258" s="421">
        <v>22401</v>
      </c>
      <c r="B1258" s="301" t="s">
        <v>1144</v>
      </c>
      <c r="C1258" s="423">
        <f>SUM(C1259:C1268)</f>
        <v>652</v>
      </c>
      <c r="D1258" s="423">
        <f>((((SUM(D1259:D1268))+0)+0)+0)+0</f>
        <v>702</v>
      </c>
      <c r="E1258" s="424">
        <f t="shared" si="152"/>
        <v>50</v>
      </c>
      <c r="F1258" s="281">
        <f t="shared" si="153"/>
        <v>-0.929</v>
      </c>
      <c r="G1258" s="110" t="str">
        <f t="shared" si="150"/>
        <v>是</v>
      </c>
      <c r="H1258" s="415" t="str">
        <f t="shared" si="151"/>
        <v>款</v>
      </c>
    </row>
    <row r="1259" ht="33" customHeight="1" spans="1:8">
      <c r="A1259" s="425">
        <v>2240101</v>
      </c>
      <c r="B1259" s="426" t="s">
        <v>225</v>
      </c>
      <c r="C1259" s="197">
        <v>445</v>
      </c>
      <c r="D1259" s="197">
        <v>463</v>
      </c>
      <c r="E1259" s="424">
        <f t="shared" si="152"/>
        <v>18</v>
      </c>
      <c r="F1259" s="287">
        <f t="shared" si="153"/>
        <v>-0.961</v>
      </c>
      <c r="G1259" s="110" t="str">
        <f t="shared" si="150"/>
        <v>是</v>
      </c>
      <c r="H1259" s="415" t="str">
        <f t="shared" si="151"/>
        <v>项</v>
      </c>
    </row>
    <row r="1260" ht="33" hidden="1" customHeight="1" spans="1:8">
      <c r="A1260" s="427">
        <v>2240102</v>
      </c>
      <c r="B1260" s="428" t="s">
        <v>226</v>
      </c>
      <c r="C1260" s="286">
        <v>0</v>
      </c>
      <c r="D1260" s="286"/>
      <c r="E1260" s="288">
        <f t="shared" si="152"/>
        <v>0</v>
      </c>
      <c r="F1260" s="287"/>
      <c r="G1260" s="110" t="str">
        <f t="shared" si="150"/>
        <v>否</v>
      </c>
      <c r="H1260" s="415" t="str">
        <f t="shared" si="151"/>
        <v>项</v>
      </c>
    </row>
    <row r="1261" ht="33" hidden="1" customHeight="1" spans="1:8">
      <c r="A1261" s="427">
        <v>2240103</v>
      </c>
      <c r="B1261" s="428" t="s">
        <v>227</v>
      </c>
      <c r="C1261" s="286">
        <v>0</v>
      </c>
      <c r="D1261" s="286"/>
      <c r="E1261" s="288">
        <f t="shared" si="152"/>
        <v>0</v>
      </c>
      <c r="F1261" s="287"/>
      <c r="G1261" s="110" t="str">
        <f t="shared" si="150"/>
        <v>否</v>
      </c>
      <c r="H1261" s="415" t="str">
        <f t="shared" si="151"/>
        <v>项</v>
      </c>
    </row>
    <row r="1262" ht="33" hidden="1" customHeight="1" spans="1:8">
      <c r="A1262" s="427">
        <v>2240104</v>
      </c>
      <c r="B1262" s="428" t="s">
        <v>1145</v>
      </c>
      <c r="C1262" s="286">
        <v>0</v>
      </c>
      <c r="D1262" s="286"/>
      <c r="E1262" s="288">
        <f t="shared" si="152"/>
        <v>0</v>
      </c>
      <c r="F1262" s="287"/>
      <c r="G1262" s="110" t="str">
        <f t="shared" si="150"/>
        <v>否</v>
      </c>
      <c r="H1262" s="415" t="str">
        <f t="shared" si="151"/>
        <v>项</v>
      </c>
    </row>
    <row r="1263" ht="33" hidden="1" customHeight="1" spans="1:8">
      <c r="A1263" s="427">
        <v>2240105</v>
      </c>
      <c r="B1263" s="428" t="s">
        <v>1146</v>
      </c>
      <c r="C1263" s="286">
        <v>0</v>
      </c>
      <c r="D1263" s="286"/>
      <c r="E1263" s="288">
        <f t="shared" si="152"/>
        <v>0</v>
      </c>
      <c r="F1263" s="287"/>
      <c r="G1263" s="110" t="str">
        <f t="shared" si="150"/>
        <v>否</v>
      </c>
      <c r="H1263" s="415" t="str">
        <f t="shared" si="151"/>
        <v>项</v>
      </c>
    </row>
    <row r="1264" ht="33" customHeight="1" spans="1:8">
      <c r="A1264" s="427">
        <v>2240106</v>
      </c>
      <c r="B1264" s="428" t="s">
        <v>1147</v>
      </c>
      <c r="C1264" s="286">
        <v>7</v>
      </c>
      <c r="D1264" s="286"/>
      <c r="E1264" s="288">
        <f t="shared" si="152"/>
        <v>-7</v>
      </c>
      <c r="F1264" s="287"/>
      <c r="G1264" s="110" t="str">
        <f t="shared" si="150"/>
        <v>是</v>
      </c>
      <c r="H1264" s="415" t="str">
        <f t="shared" si="151"/>
        <v>项</v>
      </c>
    </row>
    <row r="1265" ht="33" customHeight="1" spans="1:8">
      <c r="A1265" s="427">
        <v>2240108</v>
      </c>
      <c r="B1265" s="428" t="s">
        <v>1148</v>
      </c>
      <c r="C1265" s="286">
        <v>0</v>
      </c>
      <c r="D1265" s="286">
        <v>230</v>
      </c>
      <c r="E1265" s="288">
        <f t="shared" si="152"/>
        <v>230</v>
      </c>
      <c r="F1265" s="287">
        <f t="shared" ref="F1265:F1270" si="154">(E1265-D1265)/D1265</f>
        <v>0</v>
      </c>
      <c r="G1265" s="110" t="str">
        <f t="shared" si="150"/>
        <v>是</v>
      </c>
      <c r="H1265" s="415" t="str">
        <f t="shared" si="151"/>
        <v>项</v>
      </c>
    </row>
    <row r="1266" ht="33" customHeight="1" spans="1:8">
      <c r="A1266" s="425">
        <v>2240109</v>
      </c>
      <c r="B1266" s="426" t="s">
        <v>1149</v>
      </c>
      <c r="C1266" s="197">
        <v>0</v>
      </c>
      <c r="D1266" s="197">
        <v>9</v>
      </c>
      <c r="E1266" s="424">
        <f t="shared" si="152"/>
        <v>9</v>
      </c>
      <c r="F1266" s="287">
        <f t="shared" si="154"/>
        <v>0</v>
      </c>
      <c r="G1266" s="110" t="str">
        <f t="shared" si="150"/>
        <v>是</v>
      </c>
      <c r="H1266" s="415" t="str">
        <f t="shared" si="151"/>
        <v>项</v>
      </c>
    </row>
    <row r="1267" ht="33" hidden="1" customHeight="1" spans="1:8">
      <c r="A1267" s="425">
        <v>2240150</v>
      </c>
      <c r="B1267" s="426" t="s">
        <v>234</v>
      </c>
      <c r="C1267" s="197">
        <v>0</v>
      </c>
      <c r="D1267" s="197"/>
      <c r="E1267" s="424">
        <f t="shared" si="152"/>
        <v>0</v>
      </c>
      <c r="F1267" s="287"/>
      <c r="G1267" s="110" t="str">
        <f t="shared" si="150"/>
        <v>否</v>
      </c>
      <c r="H1267" s="415" t="str">
        <f t="shared" si="151"/>
        <v>项</v>
      </c>
    </row>
    <row r="1268" ht="33" customHeight="1" spans="1:8">
      <c r="A1268" s="427">
        <v>2240199</v>
      </c>
      <c r="B1268" s="428" t="s">
        <v>1150</v>
      </c>
      <c r="C1268" s="286">
        <v>200</v>
      </c>
      <c r="D1268" s="286"/>
      <c r="E1268" s="288">
        <f t="shared" si="152"/>
        <v>-200</v>
      </c>
      <c r="F1268" s="287"/>
      <c r="G1268" s="110" t="str">
        <f t="shared" si="150"/>
        <v>是</v>
      </c>
      <c r="H1268" s="415" t="str">
        <f t="shared" si="151"/>
        <v>项</v>
      </c>
    </row>
    <row r="1269" ht="33" customHeight="1" spans="1:8">
      <c r="A1269" s="421">
        <v>22402</v>
      </c>
      <c r="B1269" s="301" t="s">
        <v>1151</v>
      </c>
      <c r="C1269" s="423">
        <f>SUM(C1270:C1275)</f>
        <v>1482</v>
      </c>
      <c r="D1269" s="423">
        <f>((((SUM(D1270:D1275))+0)+0)+0)+0</f>
        <v>1637</v>
      </c>
      <c r="E1269" s="424">
        <f t="shared" si="152"/>
        <v>155</v>
      </c>
      <c r="F1269" s="281">
        <f t="shared" si="154"/>
        <v>-0.905</v>
      </c>
      <c r="G1269" s="110" t="str">
        <f t="shared" si="150"/>
        <v>是</v>
      </c>
      <c r="H1269" s="415" t="str">
        <f t="shared" si="151"/>
        <v>款</v>
      </c>
    </row>
    <row r="1270" ht="33" customHeight="1" spans="1:8">
      <c r="A1270" s="425">
        <v>2240201</v>
      </c>
      <c r="B1270" s="426" t="s">
        <v>225</v>
      </c>
      <c r="C1270" s="197">
        <v>1482</v>
      </c>
      <c r="D1270" s="197">
        <v>1637</v>
      </c>
      <c r="E1270" s="424">
        <f t="shared" si="152"/>
        <v>155</v>
      </c>
      <c r="F1270" s="287">
        <f t="shared" si="154"/>
        <v>-0.905</v>
      </c>
      <c r="G1270" s="110" t="str">
        <f t="shared" si="150"/>
        <v>是</v>
      </c>
      <c r="H1270" s="415" t="str">
        <f t="shared" si="151"/>
        <v>项</v>
      </c>
    </row>
    <row r="1271" ht="33" hidden="1" customHeight="1" spans="1:8">
      <c r="A1271" s="427">
        <v>2240202</v>
      </c>
      <c r="B1271" s="428" t="s">
        <v>226</v>
      </c>
      <c r="C1271" s="286">
        <v>0</v>
      </c>
      <c r="D1271" s="286"/>
      <c r="E1271" s="288">
        <f t="shared" si="152"/>
        <v>0</v>
      </c>
      <c r="F1271" s="287"/>
      <c r="G1271" s="110" t="str">
        <f t="shared" si="150"/>
        <v>否</v>
      </c>
      <c r="H1271" s="415" t="str">
        <f t="shared" si="151"/>
        <v>项</v>
      </c>
    </row>
    <row r="1272" ht="33" hidden="1" customHeight="1" spans="1:8">
      <c r="A1272" s="427">
        <v>2240203</v>
      </c>
      <c r="B1272" s="428" t="s">
        <v>227</v>
      </c>
      <c r="C1272" s="286">
        <v>0</v>
      </c>
      <c r="D1272" s="286"/>
      <c r="E1272" s="288">
        <f t="shared" si="152"/>
        <v>0</v>
      </c>
      <c r="F1272" s="287"/>
      <c r="G1272" s="110" t="str">
        <f t="shared" si="150"/>
        <v>否</v>
      </c>
      <c r="H1272" s="415" t="str">
        <f t="shared" si="151"/>
        <v>项</v>
      </c>
    </row>
    <row r="1273" ht="33" hidden="1" customHeight="1" spans="1:8">
      <c r="A1273" s="425">
        <v>2240204</v>
      </c>
      <c r="B1273" s="426" t="s">
        <v>1152</v>
      </c>
      <c r="C1273" s="197">
        <v>0</v>
      </c>
      <c r="D1273" s="197"/>
      <c r="E1273" s="424">
        <f t="shared" si="152"/>
        <v>0</v>
      </c>
      <c r="F1273" s="287"/>
      <c r="G1273" s="110" t="str">
        <f t="shared" si="150"/>
        <v>否</v>
      </c>
      <c r="H1273" s="415" t="str">
        <f t="shared" si="151"/>
        <v>项</v>
      </c>
    </row>
    <row r="1274" ht="33" hidden="1" customHeight="1" spans="1:8">
      <c r="A1274" s="433">
        <v>2240250</v>
      </c>
      <c r="B1274" s="428" t="s">
        <v>234</v>
      </c>
      <c r="C1274" s="286">
        <v>0</v>
      </c>
      <c r="D1274" s="286"/>
      <c r="E1274" s="288">
        <f t="shared" si="152"/>
        <v>0</v>
      </c>
      <c r="F1274" s="287"/>
      <c r="G1274" s="110" t="str">
        <f t="shared" si="150"/>
        <v>否</v>
      </c>
      <c r="H1274" s="415" t="str">
        <f t="shared" si="151"/>
        <v>项</v>
      </c>
    </row>
    <row r="1275" ht="33" hidden="1" customHeight="1" spans="1:8">
      <c r="A1275" s="427">
        <v>2240299</v>
      </c>
      <c r="B1275" s="426" t="s">
        <v>1153</v>
      </c>
      <c r="C1275" s="286">
        <v>0</v>
      </c>
      <c r="D1275" s="286"/>
      <c r="E1275" s="288">
        <f t="shared" si="152"/>
        <v>0</v>
      </c>
      <c r="F1275" s="287"/>
      <c r="G1275" s="110" t="str">
        <f t="shared" si="150"/>
        <v>否</v>
      </c>
      <c r="H1275" s="415" t="str">
        <f t="shared" si="151"/>
        <v>项</v>
      </c>
    </row>
    <row r="1276" ht="33" hidden="1" customHeight="1" spans="1:8">
      <c r="A1276" s="421">
        <v>22404</v>
      </c>
      <c r="B1276" s="301" t="s">
        <v>1154</v>
      </c>
      <c r="C1276" s="423">
        <f>SUM(C1277:C1283)</f>
        <v>0</v>
      </c>
      <c r="D1276" s="423">
        <f>((((SUM(D1277:D1283))+0)+0)+0)+0</f>
        <v>0</v>
      </c>
      <c r="E1276" s="424">
        <f t="shared" si="152"/>
        <v>0</v>
      </c>
      <c r="F1276" s="287"/>
      <c r="G1276" s="110" t="str">
        <f t="shared" si="150"/>
        <v>否</v>
      </c>
      <c r="H1276" s="415" t="str">
        <f t="shared" si="151"/>
        <v>款</v>
      </c>
    </row>
    <row r="1277" ht="33" hidden="1" customHeight="1" spans="1:8">
      <c r="A1277" s="427">
        <v>2240401</v>
      </c>
      <c r="B1277" s="428" t="s">
        <v>225</v>
      </c>
      <c r="C1277" s="286">
        <v>0</v>
      </c>
      <c r="D1277" s="286"/>
      <c r="E1277" s="288">
        <f t="shared" si="152"/>
        <v>0</v>
      </c>
      <c r="F1277" s="287"/>
      <c r="G1277" s="110" t="str">
        <f t="shared" si="150"/>
        <v>否</v>
      </c>
      <c r="H1277" s="415" t="str">
        <f t="shared" si="151"/>
        <v>项</v>
      </c>
    </row>
    <row r="1278" ht="33" hidden="1" customHeight="1" spans="1:8">
      <c r="A1278" s="427">
        <v>2240402</v>
      </c>
      <c r="B1278" s="428" t="s">
        <v>226</v>
      </c>
      <c r="C1278" s="286">
        <v>0</v>
      </c>
      <c r="D1278" s="286"/>
      <c r="E1278" s="288">
        <f t="shared" si="152"/>
        <v>0</v>
      </c>
      <c r="F1278" s="287"/>
      <c r="G1278" s="110" t="str">
        <f t="shared" si="150"/>
        <v>否</v>
      </c>
      <c r="H1278" s="415" t="str">
        <f t="shared" si="151"/>
        <v>项</v>
      </c>
    </row>
    <row r="1279" ht="33" hidden="1" customHeight="1" spans="1:8">
      <c r="A1279" s="427">
        <v>2240403</v>
      </c>
      <c r="B1279" s="428" t="s">
        <v>227</v>
      </c>
      <c r="C1279" s="286">
        <v>0</v>
      </c>
      <c r="D1279" s="286"/>
      <c r="E1279" s="288">
        <f t="shared" si="152"/>
        <v>0</v>
      </c>
      <c r="F1279" s="287"/>
      <c r="G1279" s="110" t="str">
        <f t="shared" si="150"/>
        <v>否</v>
      </c>
      <c r="H1279" s="415" t="str">
        <f t="shared" si="151"/>
        <v>项</v>
      </c>
    </row>
    <row r="1280" ht="33" hidden="1" customHeight="1" spans="1:8">
      <c r="A1280" s="425">
        <v>2240404</v>
      </c>
      <c r="B1280" s="426" t="s">
        <v>1155</v>
      </c>
      <c r="C1280" s="197">
        <v>0</v>
      </c>
      <c r="D1280" s="197"/>
      <c r="E1280" s="424">
        <f t="shared" si="152"/>
        <v>0</v>
      </c>
      <c r="F1280" s="287"/>
      <c r="G1280" s="110" t="str">
        <f t="shared" si="150"/>
        <v>否</v>
      </c>
      <c r="H1280" s="415" t="str">
        <f t="shared" si="151"/>
        <v>项</v>
      </c>
    </row>
    <row r="1281" ht="33" hidden="1" customHeight="1" spans="1:8">
      <c r="A1281" s="425">
        <v>2240405</v>
      </c>
      <c r="B1281" s="426" t="s">
        <v>1156</v>
      </c>
      <c r="C1281" s="197">
        <v>0</v>
      </c>
      <c r="D1281" s="197"/>
      <c r="E1281" s="424">
        <f t="shared" si="152"/>
        <v>0</v>
      </c>
      <c r="F1281" s="287"/>
      <c r="G1281" s="110" t="str">
        <f t="shared" si="150"/>
        <v>否</v>
      </c>
      <c r="H1281" s="415" t="str">
        <f t="shared" si="151"/>
        <v>项</v>
      </c>
    </row>
    <row r="1282" ht="33" hidden="1" customHeight="1" spans="1:8">
      <c r="A1282" s="425">
        <v>2240450</v>
      </c>
      <c r="B1282" s="426" t="s">
        <v>234</v>
      </c>
      <c r="C1282" s="197">
        <v>0</v>
      </c>
      <c r="D1282" s="197"/>
      <c r="E1282" s="424">
        <f t="shared" si="152"/>
        <v>0</v>
      </c>
      <c r="F1282" s="287"/>
      <c r="G1282" s="110" t="str">
        <f t="shared" si="150"/>
        <v>否</v>
      </c>
      <c r="H1282" s="415" t="str">
        <f t="shared" si="151"/>
        <v>项</v>
      </c>
    </row>
    <row r="1283" ht="33" hidden="1" customHeight="1" spans="1:8">
      <c r="A1283" s="427">
        <v>2240499</v>
      </c>
      <c r="B1283" s="426" t="s">
        <v>1157</v>
      </c>
      <c r="C1283" s="286">
        <v>0</v>
      </c>
      <c r="D1283" s="286"/>
      <c r="E1283" s="288">
        <f t="shared" si="152"/>
        <v>0</v>
      </c>
      <c r="F1283" s="287"/>
      <c r="G1283" s="110" t="str">
        <f t="shared" si="150"/>
        <v>否</v>
      </c>
      <c r="H1283" s="415" t="str">
        <f t="shared" si="151"/>
        <v>项</v>
      </c>
    </row>
    <row r="1284" ht="33" customHeight="1" spans="1:8">
      <c r="A1284" s="421">
        <v>22405</v>
      </c>
      <c r="B1284" s="301" t="s">
        <v>1158</v>
      </c>
      <c r="C1284" s="423">
        <f>SUM(C1285:C1296)</f>
        <v>74</v>
      </c>
      <c r="D1284" s="423">
        <f>((((SUM(D1285:D1296))+0)+0)+0)+0</f>
        <v>87</v>
      </c>
      <c r="E1284" s="424">
        <f t="shared" si="152"/>
        <v>13</v>
      </c>
      <c r="F1284" s="281">
        <f t="shared" ref="F1284:F1286" si="155">(E1284-D1284)/D1284</f>
        <v>-0.851</v>
      </c>
      <c r="G1284" s="110" t="str">
        <f t="shared" ref="G1284:G1324" si="156">IF(LEN(A1284)=3,"是",IF(B1284&lt;&gt;"",IF(SUM(C1284:D1284)&lt;&gt;0,"是","否"),"是"))</f>
        <v>是</v>
      </c>
      <c r="H1284" s="415" t="str">
        <f t="shared" ref="H1284:H1324" si="157">IF(LEN(A1284)=3,"类",IF(LEN(A1284)=5,"款","项"))</f>
        <v>款</v>
      </c>
    </row>
    <row r="1285" ht="33" customHeight="1" spans="1:8">
      <c r="A1285" s="427">
        <v>2240501</v>
      </c>
      <c r="B1285" s="428" t="s">
        <v>225</v>
      </c>
      <c r="C1285" s="286">
        <v>71</v>
      </c>
      <c r="D1285" s="286">
        <v>80</v>
      </c>
      <c r="E1285" s="288">
        <f t="shared" si="152"/>
        <v>9</v>
      </c>
      <c r="F1285" s="287">
        <f t="shared" si="155"/>
        <v>-0.888</v>
      </c>
      <c r="G1285" s="110" t="str">
        <f t="shared" si="156"/>
        <v>是</v>
      </c>
      <c r="H1285" s="415" t="str">
        <f t="shared" si="157"/>
        <v>项</v>
      </c>
    </row>
    <row r="1286" ht="33" customHeight="1" spans="1:8">
      <c r="A1286" s="427">
        <v>2240502</v>
      </c>
      <c r="B1286" s="428" t="s">
        <v>226</v>
      </c>
      <c r="C1286" s="286">
        <v>0</v>
      </c>
      <c r="D1286" s="286">
        <v>6</v>
      </c>
      <c r="E1286" s="288">
        <f t="shared" si="152"/>
        <v>6</v>
      </c>
      <c r="F1286" s="287">
        <f t="shared" si="155"/>
        <v>0</v>
      </c>
      <c r="G1286" s="110" t="str">
        <f t="shared" si="156"/>
        <v>是</v>
      </c>
      <c r="H1286" s="415" t="str">
        <f t="shared" si="157"/>
        <v>项</v>
      </c>
    </row>
    <row r="1287" ht="33" hidden="1" customHeight="1" spans="1:8">
      <c r="A1287" s="427">
        <v>2240503</v>
      </c>
      <c r="B1287" s="428" t="s">
        <v>227</v>
      </c>
      <c r="C1287" s="286">
        <v>0</v>
      </c>
      <c r="D1287" s="286"/>
      <c r="E1287" s="288">
        <f t="shared" si="152"/>
        <v>0</v>
      </c>
      <c r="F1287" s="287"/>
      <c r="G1287" s="110" t="str">
        <f t="shared" si="156"/>
        <v>否</v>
      </c>
      <c r="H1287" s="415" t="str">
        <f t="shared" si="157"/>
        <v>项</v>
      </c>
    </row>
    <row r="1288" ht="33" hidden="1" customHeight="1" spans="1:8">
      <c r="A1288" s="427">
        <v>2240504</v>
      </c>
      <c r="B1288" s="428" t="s">
        <v>1159</v>
      </c>
      <c r="C1288" s="286">
        <v>0</v>
      </c>
      <c r="D1288" s="286"/>
      <c r="E1288" s="288">
        <f t="shared" si="152"/>
        <v>0</v>
      </c>
      <c r="F1288" s="287"/>
      <c r="G1288" s="110" t="str">
        <f t="shared" si="156"/>
        <v>否</v>
      </c>
      <c r="H1288" s="415" t="str">
        <f t="shared" si="157"/>
        <v>项</v>
      </c>
    </row>
    <row r="1289" ht="33" customHeight="1" spans="1:8">
      <c r="A1289" s="425">
        <v>2240505</v>
      </c>
      <c r="B1289" s="426" t="s">
        <v>1160</v>
      </c>
      <c r="C1289" s="197">
        <v>3</v>
      </c>
      <c r="D1289" s="197">
        <v>1</v>
      </c>
      <c r="E1289" s="424">
        <f t="shared" si="152"/>
        <v>-2</v>
      </c>
      <c r="F1289" s="287">
        <f>(E1289-D1289)/D1289</f>
        <v>-3</v>
      </c>
      <c r="G1289" s="110" t="str">
        <f t="shared" si="156"/>
        <v>是</v>
      </c>
      <c r="H1289" s="415" t="str">
        <f t="shared" si="157"/>
        <v>项</v>
      </c>
    </row>
    <row r="1290" ht="33" hidden="1" customHeight="1" spans="1:8">
      <c r="A1290" s="427">
        <v>2240506</v>
      </c>
      <c r="B1290" s="428" t="s">
        <v>1161</v>
      </c>
      <c r="C1290" s="286">
        <v>0</v>
      </c>
      <c r="D1290" s="286"/>
      <c r="E1290" s="288">
        <f t="shared" si="152"/>
        <v>0</v>
      </c>
      <c r="F1290" s="287"/>
      <c r="G1290" s="110" t="str">
        <f t="shared" si="156"/>
        <v>否</v>
      </c>
      <c r="H1290" s="415" t="str">
        <f t="shared" si="157"/>
        <v>项</v>
      </c>
    </row>
    <row r="1291" ht="33" hidden="1" customHeight="1" spans="1:8">
      <c r="A1291" s="427">
        <v>2240507</v>
      </c>
      <c r="B1291" s="428" t="s">
        <v>1162</v>
      </c>
      <c r="C1291" s="286">
        <v>0</v>
      </c>
      <c r="D1291" s="286"/>
      <c r="E1291" s="288">
        <f t="shared" si="152"/>
        <v>0</v>
      </c>
      <c r="F1291" s="287"/>
      <c r="G1291" s="110" t="str">
        <f t="shared" si="156"/>
        <v>否</v>
      </c>
      <c r="H1291" s="415" t="str">
        <f t="shared" si="157"/>
        <v>项</v>
      </c>
    </row>
    <row r="1292" ht="33" hidden="1" customHeight="1" spans="1:8">
      <c r="A1292" s="427">
        <v>2240508</v>
      </c>
      <c r="B1292" s="428" t="s">
        <v>1163</v>
      </c>
      <c r="C1292" s="286">
        <v>0</v>
      </c>
      <c r="D1292" s="286"/>
      <c r="E1292" s="288">
        <f t="shared" si="152"/>
        <v>0</v>
      </c>
      <c r="F1292" s="287"/>
      <c r="G1292" s="110" t="str">
        <f t="shared" si="156"/>
        <v>否</v>
      </c>
      <c r="H1292" s="415" t="str">
        <f t="shared" si="157"/>
        <v>项</v>
      </c>
    </row>
    <row r="1293" ht="33" hidden="1" customHeight="1" spans="1:8">
      <c r="A1293" s="427">
        <v>2240509</v>
      </c>
      <c r="B1293" s="428" t="s">
        <v>1164</v>
      </c>
      <c r="C1293" s="286">
        <v>0</v>
      </c>
      <c r="D1293" s="286"/>
      <c r="E1293" s="288">
        <f t="shared" si="152"/>
        <v>0</v>
      </c>
      <c r="F1293" s="287"/>
      <c r="G1293" s="110" t="str">
        <f t="shared" si="156"/>
        <v>否</v>
      </c>
      <c r="H1293" s="415" t="str">
        <f t="shared" si="157"/>
        <v>项</v>
      </c>
    </row>
    <row r="1294" ht="33" hidden="1" customHeight="1" spans="1:8">
      <c r="A1294" s="427">
        <v>2240510</v>
      </c>
      <c r="B1294" s="428" t="s">
        <v>1165</v>
      </c>
      <c r="C1294" s="286">
        <v>0</v>
      </c>
      <c r="D1294" s="286"/>
      <c r="E1294" s="288">
        <f t="shared" si="152"/>
        <v>0</v>
      </c>
      <c r="F1294" s="287"/>
      <c r="G1294" s="110" t="str">
        <f t="shared" si="156"/>
        <v>否</v>
      </c>
      <c r="H1294" s="415" t="str">
        <f t="shared" si="157"/>
        <v>项</v>
      </c>
    </row>
    <row r="1295" ht="33" hidden="1" customHeight="1" spans="1:8">
      <c r="A1295" s="425">
        <v>2240550</v>
      </c>
      <c r="B1295" s="426" t="s">
        <v>1166</v>
      </c>
      <c r="C1295" s="197">
        <v>0</v>
      </c>
      <c r="D1295" s="197"/>
      <c r="E1295" s="424">
        <f t="shared" si="152"/>
        <v>0</v>
      </c>
      <c r="F1295" s="287"/>
      <c r="G1295" s="110" t="str">
        <f t="shared" si="156"/>
        <v>否</v>
      </c>
      <c r="H1295" s="415" t="str">
        <f t="shared" si="157"/>
        <v>项</v>
      </c>
    </row>
    <row r="1296" ht="33" hidden="1" customHeight="1" spans="1:8">
      <c r="A1296" s="425">
        <v>2240599</v>
      </c>
      <c r="B1296" s="426" t="s">
        <v>1167</v>
      </c>
      <c r="C1296" s="197">
        <v>0</v>
      </c>
      <c r="D1296" s="197"/>
      <c r="E1296" s="424">
        <f t="shared" si="152"/>
        <v>0</v>
      </c>
      <c r="F1296" s="287"/>
      <c r="G1296" s="110" t="str">
        <f t="shared" si="156"/>
        <v>否</v>
      </c>
      <c r="H1296" s="415" t="str">
        <f t="shared" si="157"/>
        <v>项</v>
      </c>
    </row>
    <row r="1297" ht="33" customHeight="1" spans="1:8">
      <c r="A1297" s="421">
        <v>22406</v>
      </c>
      <c r="B1297" s="301" t="s">
        <v>1168</v>
      </c>
      <c r="C1297" s="423">
        <f>SUM(C1298:C1300)</f>
        <v>1726</v>
      </c>
      <c r="D1297" s="423">
        <f>((((SUM(D1298:D1300))+0)+0)+0)+0</f>
        <v>2710</v>
      </c>
      <c r="E1297" s="424">
        <f t="shared" si="152"/>
        <v>984</v>
      </c>
      <c r="F1297" s="281">
        <f t="shared" ref="F1297:F1302" si="158">(E1297-D1297)/D1297</f>
        <v>-0.637</v>
      </c>
      <c r="G1297" s="110" t="str">
        <f t="shared" si="156"/>
        <v>是</v>
      </c>
      <c r="H1297" s="415" t="str">
        <f t="shared" si="157"/>
        <v>款</v>
      </c>
    </row>
    <row r="1298" ht="33" customHeight="1" spans="1:8">
      <c r="A1298" s="425">
        <v>2240601</v>
      </c>
      <c r="B1298" s="426" t="s">
        <v>1169</v>
      </c>
      <c r="C1298" s="197">
        <v>1674</v>
      </c>
      <c r="D1298" s="197">
        <v>2710</v>
      </c>
      <c r="E1298" s="424">
        <f t="shared" si="152"/>
        <v>1036</v>
      </c>
      <c r="F1298" s="287">
        <f t="shared" si="158"/>
        <v>-0.618</v>
      </c>
      <c r="G1298" s="110" t="str">
        <f t="shared" si="156"/>
        <v>是</v>
      </c>
      <c r="H1298" s="415" t="str">
        <f t="shared" si="157"/>
        <v>项</v>
      </c>
    </row>
    <row r="1299" ht="33" hidden="1" customHeight="1" spans="1:8">
      <c r="A1299" s="427">
        <v>2240602</v>
      </c>
      <c r="B1299" s="428" t="s">
        <v>1170</v>
      </c>
      <c r="C1299" s="286">
        <v>0</v>
      </c>
      <c r="D1299" s="286"/>
      <c r="E1299" s="288">
        <f t="shared" si="152"/>
        <v>0</v>
      </c>
      <c r="F1299" s="287"/>
      <c r="G1299" s="110" t="str">
        <f t="shared" si="156"/>
        <v>否</v>
      </c>
      <c r="H1299" s="415" t="str">
        <f t="shared" si="157"/>
        <v>项</v>
      </c>
    </row>
    <row r="1300" ht="33" customHeight="1" spans="1:8">
      <c r="A1300" s="425">
        <v>2240699</v>
      </c>
      <c r="B1300" s="426" t="s">
        <v>1171</v>
      </c>
      <c r="C1300" s="197">
        <v>52</v>
      </c>
      <c r="D1300" s="197"/>
      <c r="E1300" s="424">
        <f t="shared" ref="E1300:E1324" si="159">D1300-C1300</f>
        <v>-52</v>
      </c>
      <c r="F1300" s="287"/>
      <c r="G1300" s="110" t="str">
        <f t="shared" si="156"/>
        <v>是</v>
      </c>
      <c r="H1300" s="415" t="str">
        <f t="shared" si="157"/>
        <v>项</v>
      </c>
    </row>
    <row r="1301" ht="33" customHeight="1" spans="1:8">
      <c r="A1301" s="421">
        <v>22407</v>
      </c>
      <c r="B1301" s="301" t="s">
        <v>1172</v>
      </c>
      <c r="C1301" s="423">
        <f>SUM(C1302:C1304)</f>
        <v>0</v>
      </c>
      <c r="D1301" s="423">
        <f>((((SUM(D1302:D1304))+0)+0)+0)+0</f>
        <v>349</v>
      </c>
      <c r="E1301" s="424">
        <f t="shared" si="159"/>
        <v>349</v>
      </c>
      <c r="F1301" s="281">
        <f t="shared" si="158"/>
        <v>0</v>
      </c>
      <c r="G1301" s="110" t="str">
        <f t="shared" si="156"/>
        <v>是</v>
      </c>
      <c r="H1301" s="415" t="str">
        <f t="shared" si="157"/>
        <v>款</v>
      </c>
    </row>
    <row r="1302" ht="33" customHeight="1" spans="1:8">
      <c r="A1302" s="427">
        <v>2240703</v>
      </c>
      <c r="B1302" s="428" t="s">
        <v>1173</v>
      </c>
      <c r="C1302" s="286">
        <v>0</v>
      </c>
      <c r="D1302" s="286">
        <v>349</v>
      </c>
      <c r="E1302" s="288">
        <f t="shared" si="159"/>
        <v>349</v>
      </c>
      <c r="F1302" s="287">
        <f t="shared" si="158"/>
        <v>0</v>
      </c>
      <c r="G1302" s="110" t="str">
        <f t="shared" si="156"/>
        <v>是</v>
      </c>
      <c r="H1302" s="415" t="str">
        <f t="shared" si="157"/>
        <v>项</v>
      </c>
    </row>
    <row r="1303" ht="33" hidden="1" customHeight="1" spans="1:8">
      <c r="A1303" s="427">
        <v>2240704</v>
      </c>
      <c r="B1303" s="428" t="s">
        <v>1174</v>
      </c>
      <c r="C1303" s="286">
        <v>0</v>
      </c>
      <c r="D1303" s="286"/>
      <c r="E1303" s="288">
        <f t="shared" si="159"/>
        <v>0</v>
      </c>
      <c r="F1303" s="287"/>
      <c r="G1303" s="110" t="str">
        <f t="shared" si="156"/>
        <v>否</v>
      </c>
      <c r="H1303" s="415" t="str">
        <f t="shared" si="157"/>
        <v>项</v>
      </c>
    </row>
    <row r="1304" ht="33" hidden="1" customHeight="1" spans="1:8">
      <c r="A1304" s="425">
        <v>2240799</v>
      </c>
      <c r="B1304" s="426" t="s">
        <v>1175</v>
      </c>
      <c r="C1304" s="197">
        <v>0</v>
      </c>
      <c r="D1304" s="197"/>
      <c r="E1304" s="424">
        <f t="shared" si="159"/>
        <v>0</v>
      </c>
      <c r="F1304" s="287"/>
      <c r="G1304" s="110" t="str">
        <f t="shared" si="156"/>
        <v>否</v>
      </c>
      <c r="H1304" s="415" t="str">
        <f t="shared" si="157"/>
        <v>项</v>
      </c>
    </row>
    <row r="1305" ht="33" customHeight="1" spans="1:8">
      <c r="A1305" s="421">
        <v>22499</v>
      </c>
      <c r="B1305" s="301" t="s">
        <v>1176</v>
      </c>
      <c r="C1305" s="423">
        <f>C1306</f>
        <v>0</v>
      </c>
      <c r="D1305" s="423">
        <f>((((D1306)+0)+0)+0)+0</f>
        <v>19</v>
      </c>
      <c r="E1305" s="424">
        <f t="shared" si="159"/>
        <v>19</v>
      </c>
      <c r="F1305" s="281">
        <f t="shared" ref="F1305:F1311" si="160">(E1305-D1305)/D1305</f>
        <v>0</v>
      </c>
      <c r="G1305" s="110" t="str">
        <f t="shared" si="156"/>
        <v>是</v>
      </c>
      <c r="H1305" s="415" t="str">
        <f t="shared" si="157"/>
        <v>款</v>
      </c>
    </row>
    <row r="1306" ht="33" customHeight="1" spans="1:8">
      <c r="A1306" s="443">
        <v>2249999</v>
      </c>
      <c r="B1306" s="426" t="s">
        <v>1176</v>
      </c>
      <c r="C1306" s="197">
        <v>0</v>
      </c>
      <c r="D1306" s="197">
        <v>19</v>
      </c>
      <c r="E1306" s="424">
        <f t="shared" si="159"/>
        <v>19</v>
      </c>
      <c r="F1306" s="287">
        <f t="shared" si="160"/>
        <v>0</v>
      </c>
      <c r="G1306" s="110" t="str">
        <f t="shared" si="156"/>
        <v>是</v>
      </c>
      <c r="H1306" s="415" t="str">
        <f t="shared" si="157"/>
        <v>项</v>
      </c>
    </row>
    <row r="1307" ht="33" hidden="1" customHeight="1" spans="1:8">
      <c r="A1307" s="422" t="s">
        <v>1177</v>
      </c>
      <c r="B1307" s="439" t="s">
        <v>361</v>
      </c>
      <c r="C1307" s="423"/>
      <c r="D1307" s="423"/>
      <c r="E1307" s="424">
        <f t="shared" si="159"/>
        <v>0</v>
      </c>
      <c r="F1307" s="287"/>
      <c r="G1307" s="110" t="str">
        <f t="shared" si="156"/>
        <v>否</v>
      </c>
      <c r="H1307" s="415" t="str">
        <f t="shared" si="157"/>
        <v>项</v>
      </c>
    </row>
    <row r="1308" s="414" customFormat="1" ht="33" customHeight="1" spans="1:9">
      <c r="A1308" s="421">
        <v>227</v>
      </c>
      <c r="B1308" s="422" t="s">
        <v>142</v>
      </c>
      <c r="C1308" s="423">
        <v>0</v>
      </c>
      <c r="D1308" s="423">
        <v>4635</v>
      </c>
      <c r="E1308" s="424">
        <f t="shared" si="159"/>
        <v>4635</v>
      </c>
      <c r="F1308" s="281">
        <f t="shared" si="160"/>
        <v>0</v>
      </c>
      <c r="G1308" s="110" t="str">
        <f t="shared" si="156"/>
        <v>是</v>
      </c>
      <c r="H1308" s="415" t="str">
        <f t="shared" si="157"/>
        <v>类</v>
      </c>
      <c r="I1308" s="415"/>
    </row>
    <row r="1309" ht="33" customHeight="1" spans="1:8">
      <c r="A1309" s="421">
        <v>232</v>
      </c>
      <c r="B1309" s="422" t="s">
        <v>143</v>
      </c>
      <c r="C1309" s="423">
        <f>SUM(C1310,C1315)</f>
        <v>3946</v>
      </c>
      <c r="D1309" s="423">
        <f>((((SUM(D1310,D1315))+0)+0)+0)+0</f>
        <v>13838</v>
      </c>
      <c r="E1309" s="424">
        <f t="shared" si="159"/>
        <v>9892</v>
      </c>
      <c r="F1309" s="281">
        <f t="shared" si="160"/>
        <v>-0.285</v>
      </c>
      <c r="G1309" s="110" t="str">
        <f t="shared" si="156"/>
        <v>是</v>
      </c>
      <c r="H1309" s="415" t="str">
        <f t="shared" si="157"/>
        <v>类</v>
      </c>
    </row>
    <row r="1310" ht="33" customHeight="1" spans="1:8">
      <c r="A1310" s="421">
        <v>23203</v>
      </c>
      <c r="B1310" s="301" t="s">
        <v>1178</v>
      </c>
      <c r="C1310" s="423">
        <f>SUM(C1311:C1314)</f>
        <v>3946</v>
      </c>
      <c r="D1310" s="423">
        <f>((((SUM(D1311:D1314))+0)+0)+0)+0</f>
        <v>13838</v>
      </c>
      <c r="E1310" s="424">
        <f t="shared" si="159"/>
        <v>9892</v>
      </c>
      <c r="F1310" s="281">
        <f t="shared" si="160"/>
        <v>-0.285</v>
      </c>
      <c r="G1310" s="110" t="str">
        <f t="shared" si="156"/>
        <v>是</v>
      </c>
      <c r="H1310" s="415" t="str">
        <f t="shared" si="157"/>
        <v>款</v>
      </c>
    </row>
    <row r="1311" ht="33" customHeight="1" spans="1:8">
      <c r="A1311" s="425">
        <v>2320301</v>
      </c>
      <c r="B1311" s="426" t="s">
        <v>1179</v>
      </c>
      <c r="C1311" s="197">
        <v>3946</v>
      </c>
      <c r="D1311" s="197">
        <v>13838</v>
      </c>
      <c r="E1311" s="424">
        <f t="shared" si="159"/>
        <v>9892</v>
      </c>
      <c r="F1311" s="287">
        <f t="shared" si="160"/>
        <v>-0.285</v>
      </c>
      <c r="G1311" s="110" t="str">
        <f t="shared" si="156"/>
        <v>是</v>
      </c>
      <c r="H1311" s="415" t="str">
        <f t="shared" si="157"/>
        <v>项</v>
      </c>
    </row>
    <row r="1312" ht="33" hidden="1" customHeight="1" spans="1:8">
      <c r="A1312" s="425">
        <v>2320302</v>
      </c>
      <c r="B1312" s="426" t="s">
        <v>1180</v>
      </c>
      <c r="C1312" s="197"/>
      <c r="D1312" s="197"/>
      <c r="E1312" s="424">
        <f t="shared" si="159"/>
        <v>0</v>
      </c>
      <c r="F1312" s="287"/>
      <c r="G1312" s="110" t="str">
        <f t="shared" si="156"/>
        <v>否</v>
      </c>
      <c r="H1312" s="415" t="str">
        <f t="shared" si="157"/>
        <v>项</v>
      </c>
    </row>
    <row r="1313" ht="33" hidden="1" customHeight="1" spans="1:8">
      <c r="A1313" s="425">
        <v>2320303</v>
      </c>
      <c r="B1313" s="426" t="s">
        <v>1181</v>
      </c>
      <c r="C1313" s="197"/>
      <c r="D1313" s="197"/>
      <c r="E1313" s="424">
        <f t="shared" si="159"/>
        <v>0</v>
      </c>
      <c r="F1313" s="287"/>
      <c r="G1313" s="110" t="str">
        <f t="shared" si="156"/>
        <v>否</v>
      </c>
      <c r="H1313" s="415" t="str">
        <f t="shared" si="157"/>
        <v>项</v>
      </c>
    </row>
    <row r="1314" ht="33" hidden="1" customHeight="1" spans="1:8">
      <c r="A1314" s="433">
        <v>2320399</v>
      </c>
      <c r="B1314" s="428" t="s">
        <v>1182</v>
      </c>
      <c r="C1314" s="286"/>
      <c r="D1314" s="286"/>
      <c r="E1314" s="288">
        <f t="shared" si="159"/>
        <v>0</v>
      </c>
      <c r="F1314" s="287"/>
      <c r="G1314" s="110" t="str">
        <f t="shared" si="156"/>
        <v>否</v>
      </c>
      <c r="H1314" s="415" t="str">
        <f t="shared" si="157"/>
        <v>项</v>
      </c>
    </row>
    <row r="1315" ht="33" hidden="1" customHeight="1" spans="1:8">
      <c r="A1315" s="461" t="s">
        <v>1183</v>
      </c>
      <c r="B1315" s="439" t="s">
        <v>361</v>
      </c>
      <c r="C1315" s="288"/>
      <c r="D1315" s="288"/>
      <c r="E1315" s="288">
        <f t="shared" si="159"/>
        <v>0</v>
      </c>
      <c r="F1315" s="287"/>
      <c r="G1315" s="110" t="str">
        <f t="shared" si="156"/>
        <v>否</v>
      </c>
      <c r="H1315" s="415" t="str">
        <f t="shared" si="157"/>
        <v>项</v>
      </c>
    </row>
    <row r="1316" ht="33" customHeight="1" spans="1:8">
      <c r="A1316" s="421">
        <v>233</v>
      </c>
      <c r="B1316" s="422" t="s">
        <v>144</v>
      </c>
      <c r="C1316" s="423">
        <f>C1317</f>
        <v>127</v>
      </c>
      <c r="D1316" s="423">
        <f>((((D1317)+0)+0)+0)+0</f>
        <v>111</v>
      </c>
      <c r="E1316" s="424">
        <f t="shared" si="159"/>
        <v>-16</v>
      </c>
      <c r="F1316" s="281">
        <f t="shared" ref="F1316:F1319" si="161">(E1316-D1316)/D1316</f>
        <v>-1.144</v>
      </c>
      <c r="G1316" s="110" t="str">
        <f t="shared" si="156"/>
        <v>是</v>
      </c>
      <c r="H1316" s="415" t="str">
        <f t="shared" si="157"/>
        <v>类</v>
      </c>
    </row>
    <row r="1317" ht="33" customHeight="1" spans="1:8">
      <c r="A1317" s="421">
        <v>23303</v>
      </c>
      <c r="B1317" s="301" t="s">
        <v>1184</v>
      </c>
      <c r="C1317" s="423">
        <f>C1318</f>
        <v>127</v>
      </c>
      <c r="D1317" s="423">
        <f>D1318</f>
        <v>111</v>
      </c>
      <c r="E1317" s="424">
        <f t="shared" si="159"/>
        <v>-16</v>
      </c>
      <c r="F1317" s="281">
        <f t="shared" si="161"/>
        <v>-1.144</v>
      </c>
      <c r="G1317" s="110" t="str">
        <f t="shared" si="156"/>
        <v>是</v>
      </c>
      <c r="H1317" s="415" t="str">
        <f t="shared" si="157"/>
        <v>款</v>
      </c>
    </row>
    <row r="1318" ht="33" customHeight="1" spans="1:8">
      <c r="A1318" s="470">
        <v>2330301</v>
      </c>
      <c r="B1318" s="437" t="s">
        <v>1185</v>
      </c>
      <c r="C1318" s="197">
        <v>127</v>
      </c>
      <c r="D1318" s="197">
        <v>111</v>
      </c>
      <c r="E1318" s="424">
        <f t="shared" si="159"/>
        <v>-16</v>
      </c>
      <c r="F1318" s="287">
        <f t="shared" si="161"/>
        <v>-1.144</v>
      </c>
      <c r="G1318" s="110" t="str">
        <f t="shared" si="156"/>
        <v>是</v>
      </c>
      <c r="H1318" s="415" t="str">
        <f t="shared" si="157"/>
        <v>项</v>
      </c>
    </row>
    <row r="1319" ht="33" customHeight="1" spans="1:8">
      <c r="A1319" s="421">
        <v>229</v>
      </c>
      <c r="B1319" s="422" t="s">
        <v>145</v>
      </c>
      <c r="C1319" s="423">
        <f>SUM(C1320:C1322,)</f>
        <v>2640</v>
      </c>
      <c r="D1319" s="423">
        <f>SUM(D1320:D1322,)</f>
        <v>5136</v>
      </c>
      <c r="E1319" s="424">
        <f t="shared" si="159"/>
        <v>2496</v>
      </c>
      <c r="F1319" s="281">
        <f t="shared" si="161"/>
        <v>-0.514</v>
      </c>
      <c r="G1319" s="110" t="str">
        <f t="shared" si="156"/>
        <v>是</v>
      </c>
      <c r="H1319" s="415" t="str">
        <f t="shared" si="157"/>
        <v>类</v>
      </c>
    </row>
    <row r="1320" ht="33" hidden="1" customHeight="1" spans="1:8">
      <c r="A1320" s="434">
        <v>22902</v>
      </c>
      <c r="B1320" s="283" t="s">
        <v>1186</v>
      </c>
      <c r="C1320" s="288">
        <v>0</v>
      </c>
      <c r="D1320" s="288"/>
      <c r="E1320" s="288">
        <f t="shared" si="159"/>
        <v>0</v>
      </c>
      <c r="F1320" s="287"/>
      <c r="G1320" s="110" t="str">
        <f t="shared" si="156"/>
        <v>否</v>
      </c>
      <c r="H1320" s="415" t="str">
        <f t="shared" si="157"/>
        <v>款</v>
      </c>
    </row>
    <row r="1321" ht="33" customHeight="1" spans="1:8">
      <c r="A1321" s="434">
        <v>22999</v>
      </c>
      <c r="B1321" s="283" t="s">
        <v>1044</v>
      </c>
      <c r="C1321" s="288">
        <v>2640</v>
      </c>
      <c r="D1321" s="288">
        <v>5136</v>
      </c>
      <c r="E1321" s="288">
        <f t="shared" si="159"/>
        <v>2496</v>
      </c>
      <c r="F1321" s="281">
        <f>(E1321-D1321)/D1321</f>
        <v>-0.514</v>
      </c>
      <c r="G1321" s="110" t="str">
        <f t="shared" si="156"/>
        <v>是</v>
      </c>
      <c r="H1321" s="415" t="str">
        <f t="shared" si="157"/>
        <v>款</v>
      </c>
    </row>
    <row r="1322" ht="33" hidden="1" customHeight="1" spans="1:8">
      <c r="A1322" s="438" t="s">
        <v>1187</v>
      </c>
      <c r="B1322" s="439" t="s">
        <v>361</v>
      </c>
      <c r="C1322" s="288"/>
      <c r="D1322" s="288"/>
      <c r="E1322" s="288">
        <f t="shared" si="159"/>
        <v>0</v>
      </c>
      <c r="F1322" s="287"/>
      <c r="G1322" s="110" t="str">
        <f t="shared" si="156"/>
        <v>否</v>
      </c>
      <c r="H1322" s="415" t="str">
        <f t="shared" si="157"/>
        <v>项</v>
      </c>
    </row>
    <row r="1323" ht="33" customHeight="1" spans="1:8">
      <c r="A1323" s="438"/>
      <c r="B1323" s="471"/>
      <c r="C1323" s="472"/>
      <c r="D1323" s="472"/>
      <c r="E1323" s="424">
        <f t="shared" si="159"/>
        <v>0</v>
      </c>
      <c r="F1323" s="281" t="str">
        <f>IF(C1323&lt;&gt;0,IF((D1323/C1323-1)&lt;-40%,"",IF((D1323/C1323-1)&gt;40%,"",D1323/C1323-1)),"")</f>
        <v/>
      </c>
      <c r="G1323" s="110" t="str">
        <f t="shared" si="156"/>
        <v>是</v>
      </c>
      <c r="H1323" s="415" t="str">
        <f t="shared" si="157"/>
        <v>项</v>
      </c>
    </row>
    <row r="1324" ht="33" customHeight="1" spans="1:8">
      <c r="A1324" s="473"/>
      <c r="B1324" s="180" t="s">
        <v>1188</v>
      </c>
      <c r="C1324" s="240">
        <f>SUM(C1319,C1316,C1309,C1308,C1257,C1211,C1189,C1143,C1133,C1105,C1084,C1019,C960,C850,C826,C748,C662,C531,C473,C416,C362,C270,C250,C247,C4)</f>
        <v>447961</v>
      </c>
      <c r="D1324" s="240">
        <f>SUM(D1319,D1316,D1309,D1308,D1257,D1211,D1189,D1143,D1133,D1105,D1084,D1019,D960,D850,D826,D748,D662,D531,D473,D416,D362,D270,D250,D247,D4)</f>
        <v>463007</v>
      </c>
      <c r="E1324" s="424">
        <f t="shared" si="159"/>
        <v>15046</v>
      </c>
      <c r="F1324" s="281">
        <f>IF(C1324&lt;&gt;0,IF((D1324/C1324-1)&lt;-40%,"",IF((D1324/C1324-1)&gt;40%,"",D1324/C1324-1)),"")</f>
        <v>0.034</v>
      </c>
      <c r="G1324" s="110" t="str">
        <f t="shared" si="156"/>
        <v>是</v>
      </c>
      <c r="H1324" s="415" t="str">
        <f t="shared" si="157"/>
        <v>项</v>
      </c>
    </row>
    <row r="1325" ht="32.1" hidden="1" customHeight="1" spans="2:6">
      <c r="B1325" s="474" t="s">
        <v>1189</v>
      </c>
      <c r="C1325" s="474"/>
      <c r="D1325" s="474"/>
      <c r="E1325" s="474"/>
      <c r="F1325" s="474"/>
    </row>
    <row r="1326" ht="12" customHeight="1" spans="2:6">
      <c r="B1326" s="475"/>
      <c r="C1326" s="475"/>
      <c r="D1326" s="475"/>
      <c r="E1326" s="475"/>
      <c r="F1326" s="475"/>
    </row>
  </sheetData>
  <autoFilter xmlns:etc="http://www.wps.cn/officeDocument/2017/etCustomData" ref="A3:I1325" etc:filterBottomFollowUsedRange="0">
    <filterColumn colId="6">
      <customFilters>
        <customFilter operator="equal" val="是"/>
      </customFilters>
    </filterColumn>
    <extLst/>
  </autoFilter>
  <mergeCells count="2">
    <mergeCell ref="A1:F1"/>
    <mergeCell ref="B1325:F1325"/>
  </mergeCells>
  <conditionalFormatting sqref="G4">
    <cfRule type="cellIs" dxfId="2" priority="1321" stopIfTrue="1" operator="lessThan">
      <formula>0</formula>
    </cfRule>
  </conditionalFormatting>
  <conditionalFormatting sqref="G5">
    <cfRule type="cellIs" dxfId="2" priority="1320" stopIfTrue="1" operator="lessThan">
      <formula>0</formula>
    </cfRule>
  </conditionalFormatting>
  <conditionalFormatting sqref="G6">
    <cfRule type="cellIs" dxfId="2" priority="1319" stopIfTrue="1" operator="lessThan">
      <formula>0</formula>
    </cfRule>
  </conditionalFormatting>
  <conditionalFormatting sqref="G7">
    <cfRule type="cellIs" dxfId="2" priority="1318" stopIfTrue="1" operator="lessThan">
      <formula>0</formula>
    </cfRule>
  </conditionalFormatting>
  <conditionalFormatting sqref="G8">
    <cfRule type="cellIs" dxfId="2" priority="1317" stopIfTrue="1" operator="lessThan">
      <formula>0</formula>
    </cfRule>
  </conditionalFormatting>
  <conditionalFormatting sqref="G9">
    <cfRule type="cellIs" dxfId="2" priority="1316" stopIfTrue="1" operator="lessThan">
      <formula>0</formula>
    </cfRule>
  </conditionalFormatting>
  <conditionalFormatting sqref="G10">
    <cfRule type="cellIs" dxfId="2" priority="1315" stopIfTrue="1" operator="lessThan">
      <formula>0</formula>
    </cfRule>
  </conditionalFormatting>
  <conditionalFormatting sqref="G11">
    <cfRule type="cellIs" dxfId="2" priority="1314" stopIfTrue="1" operator="lessThan">
      <formula>0</formula>
    </cfRule>
  </conditionalFormatting>
  <conditionalFormatting sqref="G12">
    <cfRule type="cellIs" dxfId="2" priority="1313" stopIfTrue="1" operator="lessThan">
      <formula>0</formula>
    </cfRule>
  </conditionalFormatting>
  <conditionalFormatting sqref="G13">
    <cfRule type="cellIs" dxfId="2" priority="1312" stopIfTrue="1" operator="lessThan">
      <formula>0</formula>
    </cfRule>
  </conditionalFormatting>
  <conditionalFormatting sqref="G14">
    <cfRule type="cellIs" dxfId="2" priority="1311" stopIfTrue="1" operator="lessThan">
      <formula>0</formula>
    </cfRule>
  </conditionalFormatting>
  <conditionalFormatting sqref="G15">
    <cfRule type="cellIs" dxfId="2" priority="1310" stopIfTrue="1" operator="lessThan">
      <formula>0</formula>
    </cfRule>
  </conditionalFormatting>
  <conditionalFormatting sqref="G16">
    <cfRule type="cellIs" dxfId="2" priority="1309" stopIfTrue="1" operator="lessThan">
      <formula>0</formula>
    </cfRule>
  </conditionalFormatting>
  <conditionalFormatting sqref="G17">
    <cfRule type="cellIs" dxfId="2" priority="1308" stopIfTrue="1" operator="lessThan">
      <formula>0</formula>
    </cfRule>
  </conditionalFormatting>
  <conditionalFormatting sqref="G18">
    <cfRule type="cellIs" dxfId="2" priority="1307" stopIfTrue="1" operator="lessThan">
      <formula>0</formula>
    </cfRule>
  </conditionalFormatting>
  <conditionalFormatting sqref="G19">
    <cfRule type="cellIs" dxfId="2" priority="1306" stopIfTrue="1" operator="lessThan">
      <formula>0</formula>
    </cfRule>
  </conditionalFormatting>
  <conditionalFormatting sqref="G20">
    <cfRule type="cellIs" dxfId="2" priority="1305" stopIfTrue="1" operator="lessThan">
      <formula>0</formula>
    </cfRule>
  </conditionalFormatting>
  <conditionalFormatting sqref="G21">
    <cfRule type="cellIs" dxfId="2" priority="1304" stopIfTrue="1" operator="lessThan">
      <formula>0</formula>
    </cfRule>
  </conditionalFormatting>
  <conditionalFormatting sqref="G22">
    <cfRule type="cellIs" dxfId="2" priority="1303" stopIfTrue="1" operator="lessThan">
      <formula>0</formula>
    </cfRule>
  </conditionalFormatting>
  <conditionalFormatting sqref="G23">
    <cfRule type="cellIs" dxfId="2" priority="1302" stopIfTrue="1" operator="lessThan">
      <formula>0</formula>
    </cfRule>
  </conditionalFormatting>
  <conditionalFormatting sqref="G24">
    <cfRule type="cellIs" dxfId="2" priority="1301" stopIfTrue="1" operator="lessThan">
      <formula>0</formula>
    </cfRule>
  </conditionalFormatting>
  <conditionalFormatting sqref="G25">
    <cfRule type="cellIs" dxfId="2" priority="1300" stopIfTrue="1" operator="lessThan">
      <formula>0</formula>
    </cfRule>
  </conditionalFormatting>
  <conditionalFormatting sqref="G26">
    <cfRule type="cellIs" dxfId="2" priority="1299" stopIfTrue="1" operator="lessThan">
      <formula>0</formula>
    </cfRule>
  </conditionalFormatting>
  <conditionalFormatting sqref="G27">
    <cfRule type="cellIs" dxfId="2" priority="1298" stopIfTrue="1" operator="lessThan">
      <formula>0</formula>
    </cfRule>
  </conditionalFormatting>
  <conditionalFormatting sqref="G28">
    <cfRule type="cellIs" dxfId="2" priority="1297" stopIfTrue="1" operator="lessThan">
      <formula>0</formula>
    </cfRule>
  </conditionalFormatting>
  <conditionalFormatting sqref="G29">
    <cfRule type="cellIs" dxfId="2" priority="1296" stopIfTrue="1" operator="lessThan">
      <formula>0</formula>
    </cfRule>
  </conditionalFormatting>
  <conditionalFormatting sqref="G30">
    <cfRule type="cellIs" dxfId="2" priority="1295" stopIfTrue="1" operator="lessThan">
      <formula>0</formula>
    </cfRule>
  </conditionalFormatting>
  <conditionalFormatting sqref="G31">
    <cfRule type="cellIs" dxfId="2" priority="1294" stopIfTrue="1" operator="lessThan">
      <formula>0</formula>
    </cfRule>
  </conditionalFormatting>
  <conditionalFormatting sqref="G32">
    <cfRule type="cellIs" dxfId="2" priority="1293" stopIfTrue="1" operator="lessThan">
      <formula>0</formula>
    </cfRule>
  </conditionalFormatting>
  <conditionalFormatting sqref="G33">
    <cfRule type="cellIs" dxfId="2" priority="1292" stopIfTrue="1" operator="lessThan">
      <formula>0</formula>
    </cfRule>
  </conditionalFormatting>
  <conditionalFormatting sqref="G34">
    <cfRule type="cellIs" dxfId="2" priority="1291" stopIfTrue="1" operator="lessThan">
      <formula>0</formula>
    </cfRule>
  </conditionalFormatting>
  <conditionalFormatting sqref="G35">
    <cfRule type="cellIs" dxfId="2" priority="1290" stopIfTrue="1" operator="lessThan">
      <formula>0</formula>
    </cfRule>
  </conditionalFormatting>
  <conditionalFormatting sqref="G36">
    <cfRule type="cellIs" dxfId="2" priority="1289" stopIfTrue="1" operator="lessThan">
      <formula>0</formula>
    </cfRule>
  </conditionalFormatting>
  <conditionalFormatting sqref="G37">
    <cfRule type="cellIs" dxfId="2" priority="1288" stopIfTrue="1" operator="lessThan">
      <formula>0</formula>
    </cfRule>
  </conditionalFormatting>
  <conditionalFormatting sqref="G38">
    <cfRule type="cellIs" dxfId="2" priority="1287" stopIfTrue="1" operator="lessThan">
      <formula>0</formula>
    </cfRule>
  </conditionalFormatting>
  <conditionalFormatting sqref="G39">
    <cfRule type="cellIs" dxfId="2" priority="1286" stopIfTrue="1" operator="lessThan">
      <formula>0</formula>
    </cfRule>
  </conditionalFormatting>
  <conditionalFormatting sqref="G40">
    <cfRule type="cellIs" dxfId="2" priority="1285" stopIfTrue="1" operator="lessThan">
      <formula>0</formula>
    </cfRule>
  </conditionalFormatting>
  <conditionalFormatting sqref="G41">
    <cfRule type="cellIs" dxfId="2" priority="1284" stopIfTrue="1" operator="lessThan">
      <formula>0</formula>
    </cfRule>
  </conditionalFormatting>
  <conditionalFormatting sqref="G42">
    <cfRule type="cellIs" dxfId="2" priority="1283" stopIfTrue="1" operator="lessThan">
      <formula>0</formula>
    </cfRule>
  </conditionalFormatting>
  <conditionalFormatting sqref="G43">
    <cfRule type="cellIs" dxfId="2" priority="1282" stopIfTrue="1" operator="lessThan">
      <formula>0</formula>
    </cfRule>
  </conditionalFormatting>
  <conditionalFormatting sqref="G44">
    <cfRule type="cellIs" dxfId="2" priority="1281" stopIfTrue="1" operator="lessThan">
      <formula>0</formula>
    </cfRule>
  </conditionalFormatting>
  <conditionalFormatting sqref="G45">
    <cfRule type="cellIs" dxfId="2" priority="1280" stopIfTrue="1" operator="lessThan">
      <formula>0</formula>
    </cfRule>
  </conditionalFormatting>
  <conditionalFormatting sqref="G46">
    <cfRule type="cellIs" dxfId="2" priority="1279" stopIfTrue="1" operator="lessThan">
      <formula>0</formula>
    </cfRule>
  </conditionalFormatting>
  <conditionalFormatting sqref="G47">
    <cfRule type="cellIs" dxfId="2" priority="1278" stopIfTrue="1" operator="lessThan">
      <formula>0</formula>
    </cfRule>
  </conditionalFormatting>
  <conditionalFormatting sqref="G48">
    <cfRule type="cellIs" dxfId="2" priority="1277" stopIfTrue="1" operator="lessThan">
      <formula>0</formula>
    </cfRule>
  </conditionalFormatting>
  <conditionalFormatting sqref="G49">
    <cfRule type="cellIs" dxfId="2" priority="1276" stopIfTrue="1" operator="lessThan">
      <formula>0</formula>
    </cfRule>
  </conditionalFormatting>
  <conditionalFormatting sqref="G50">
    <cfRule type="cellIs" dxfId="2" priority="1275" stopIfTrue="1" operator="lessThan">
      <formula>0</formula>
    </cfRule>
  </conditionalFormatting>
  <conditionalFormatting sqref="G51">
    <cfRule type="cellIs" dxfId="2" priority="1274" stopIfTrue="1" operator="lessThan">
      <formula>0</formula>
    </cfRule>
  </conditionalFormatting>
  <conditionalFormatting sqref="G52">
    <cfRule type="cellIs" dxfId="2" priority="1273" stopIfTrue="1" operator="lessThan">
      <formula>0</formula>
    </cfRule>
  </conditionalFormatting>
  <conditionalFormatting sqref="G53">
    <cfRule type="cellIs" dxfId="2" priority="1272" stopIfTrue="1" operator="lessThan">
      <formula>0</formula>
    </cfRule>
  </conditionalFormatting>
  <conditionalFormatting sqref="G54">
    <cfRule type="cellIs" dxfId="2" priority="1271" stopIfTrue="1" operator="lessThan">
      <formula>0</formula>
    </cfRule>
  </conditionalFormatting>
  <conditionalFormatting sqref="G55">
    <cfRule type="cellIs" dxfId="2" priority="1270" stopIfTrue="1" operator="lessThan">
      <formula>0</formula>
    </cfRule>
  </conditionalFormatting>
  <conditionalFormatting sqref="G56">
    <cfRule type="cellIs" dxfId="2" priority="1269" stopIfTrue="1" operator="lessThan">
      <formula>0</formula>
    </cfRule>
  </conditionalFormatting>
  <conditionalFormatting sqref="G57">
    <cfRule type="cellIs" dxfId="2" priority="1268" stopIfTrue="1" operator="lessThan">
      <formula>0</formula>
    </cfRule>
  </conditionalFormatting>
  <conditionalFormatting sqref="G58">
    <cfRule type="cellIs" dxfId="2" priority="1267" stopIfTrue="1" operator="lessThan">
      <formula>0</formula>
    </cfRule>
  </conditionalFormatting>
  <conditionalFormatting sqref="G59">
    <cfRule type="cellIs" dxfId="2" priority="1266" stopIfTrue="1" operator="lessThan">
      <formula>0</formula>
    </cfRule>
  </conditionalFormatting>
  <conditionalFormatting sqref="G60">
    <cfRule type="cellIs" dxfId="2" priority="1265" stopIfTrue="1" operator="lessThan">
      <formula>0</formula>
    </cfRule>
  </conditionalFormatting>
  <conditionalFormatting sqref="G61">
    <cfRule type="cellIs" dxfId="2" priority="1264" stopIfTrue="1" operator="lessThan">
      <formula>0</formula>
    </cfRule>
  </conditionalFormatting>
  <conditionalFormatting sqref="G62">
    <cfRule type="cellIs" dxfId="2" priority="1263" stopIfTrue="1" operator="lessThan">
      <formula>0</formula>
    </cfRule>
  </conditionalFormatting>
  <conditionalFormatting sqref="G63">
    <cfRule type="cellIs" dxfId="2" priority="1262" stopIfTrue="1" operator="lessThan">
      <formula>0</formula>
    </cfRule>
  </conditionalFormatting>
  <conditionalFormatting sqref="G64">
    <cfRule type="cellIs" dxfId="2" priority="1261" stopIfTrue="1" operator="lessThan">
      <formula>0</formula>
    </cfRule>
  </conditionalFormatting>
  <conditionalFormatting sqref="G65">
    <cfRule type="cellIs" dxfId="2" priority="1260" stopIfTrue="1" operator="lessThan">
      <formula>0</formula>
    </cfRule>
  </conditionalFormatting>
  <conditionalFormatting sqref="G66">
    <cfRule type="cellIs" dxfId="2" priority="1259" stopIfTrue="1" operator="lessThan">
      <formula>0</formula>
    </cfRule>
  </conditionalFormatting>
  <conditionalFormatting sqref="G67">
    <cfRule type="cellIs" dxfId="2" priority="1258" stopIfTrue="1" operator="lessThan">
      <formula>0</formula>
    </cfRule>
  </conditionalFormatting>
  <conditionalFormatting sqref="G68">
    <cfRule type="cellIs" dxfId="2" priority="1257" stopIfTrue="1" operator="lessThan">
      <formula>0</formula>
    </cfRule>
  </conditionalFormatting>
  <conditionalFormatting sqref="G69">
    <cfRule type="cellIs" dxfId="2" priority="1256" stopIfTrue="1" operator="lessThan">
      <formula>0</formula>
    </cfRule>
  </conditionalFormatting>
  <conditionalFormatting sqref="G70">
    <cfRule type="cellIs" dxfId="2" priority="1255" stopIfTrue="1" operator="lessThan">
      <formula>0</formula>
    </cfRule>
  </conditionalFormatting>
  <conditionalFormatting sqref="G71">
    <cfRule type="cellIs" dxfId="2" priority="1254" stopIfTrue="1" operator="lessThan">
      <formula>0</formula>
    </cfRule>
  </conditionalFormatting>
  <conditionalFormatting sqref="G72">
    <cfRule type="cellIs" dxfId="2" priority="1253" stopIfTrue="1" operator="lessThan">
      <formula>0</formula>
    </cfRule>
  </conditionalFormatting>
  <conditionalFormatting sqref="G73">
    <cfRule type="cellIs" dxfId="2" priority="1252" stopIfTrue="1" operator="lessThan">
      <formula>0</formula>
    </cfRule>
  </conditionalFormatting>
  <conditionalFormatting sqref="G74">
    <cfRule type="cellIs" dxfId="2" priority="1251" stopIfTrue="1" operator="lessThan">
      <formula>0</formula>
    </cfRule>
  </conditionalFormatting>
  <conditionalFormatting sqref="G75">
    <cfRule type="cellIs" dxfId="2" priority="1250" stopIfTrue="1" operator="lessThan">
      <formula>0</formula>
    </cfRule>
  </conditionalFormatting>
  <conditionalFormatting sqref="G76">
    <cfRule type="cellIs" dxfId="2" priority="1249" stopIfTrue="1" operator="lessThan">
      <formula>0</formula>
    </cfRule>
  </conditionalFormatting>
  <conditionalFormatting sqref="G77">
    <cfRule type="cellIs" dxfId="2" priority="1248" stopIfTrue="1" operator="lessThan">
      <formula>0</formula>
    </cfRule>
  </conditionalFormatting>
  <conditionalFormatting sqref="G78">
    <cfRule type="cellIs" dxfId="2" priority="1247" stopIfTrue="1" operator="lessThan">
      <formula>0</formula>
    </cfRule>
  </conditionalFormatting>
  <conditionalFormatting sqref="G79">
    <cfRule type="cellIs" dxfId="2" priority="1246" stopIfTrue="1" operator="lessThan">
      <formula>0</formula>
    </cfRule>
  </conditionalFormatting>
  <conditionalFormatting sqref="G80">
    <cfRule type="cellIs" dxfId="2" priority="1245" stopIfTrue="1" operator="lessThan">
      <formula>0</formula>
    </cfRule>
  </conditionalFormatting>
  <conditionalFormatting sqref="G81">
    <cfRule type="cellIs" dxfId="2" priority="1244" stopIfTrue="1" operator="lessThan">
      <formula>0</formula>
    </cfRule>
  </conditionalFormatting>
  <conditionalFormatting sqref="G82">
    <cfRule type="cellIs" dxfId="2" priority="1243" stopIfTrue="1" operator="lessThan">
      <formula>0</formula>
    </cfRule>
  </conditionalFormatting>
  <conditionalFormatting sqref="G83">
    <cfRule type="cellIs" dxfId="2" priority="1242" stopIfTrue="1" operator="lessThan">
      <formula>0</formula>
    </cfRule>
  </conditionalFormatting>
  <conditionalFormatting sqref="G84">
    <cfRule type="cellIs" dxfId="2" priority="1241" stopIfTrue="1" operator="lessThan">
      <formula>0</formula>
    </cfRule>
  </conditionalFormatting>
  <conditionalFormatting sqref="G85">
    <cfRule type="cellIs" dxfId="2" priority="1240" stopIfTrue="1" operator="lessThan">
      <formula>0</formula>
    </cfRule>
  </conditionalFormatting>
  <conditionalFormatting sqref="G86">
    <cfRule type="cellIs" dxfId="2" priority="1239" stopIfTrue="1" operator="lessThan">
      <formula>0</formula>
    </cfRule>
  </conditionalFormatting>
  <conditionalFormatting sqref="G87">
    <cfRule type="cellIs" dxfId="2" priority="1238" stopIfTrue="1" operator="lessThan">
      <formula>0</formula>
    </cfRule>
  </conditionalFormatting>
  <conditionalFormatting sqref="G88">
    <cfRule type="cellIs" dxfId="2" priority="1237" stopIfTrue="1" operator="lessThan">
      <formula>0</formula>
    </cfRule>
  </conditionalFormatting>
  <conditionalFormatting sqref="G89">
    <cfRule type="cellIs" dxfId="2" priority="1236" stopIfTrue="1" operator="lessThan">
      <formula>0</formula>
    </cfRule>
  </conditionalFormatting>
  <conditionalFormatting sqref="G90">
    <cfRule type="cellIs" dxfId="2" priority="1235" stopIfTrue="1" operator="lessThan">
      <formula>0</formula>
    </cfRule>
  </conditionalFormatting>
  <conditionalFormatting sqref="G91">
    <cfRule type="cellIs" dxfId="2" priority="1234" stopIfTrue="1" operator="lessThan">
      <formula>0</formula>
    </cfRule>
  </conditionalFormatting>
  <conditionalFormatting sqref="G92">
    <cfRule type="cellIs" dxfId="2" priority="1233" stopIfTrue="1" operator="lessThan">
      <formula>0</formula>
    </cfRule>
  </conditionalFormatting>
  <conditionalFormatting sqref="G93">
    <cfRule type="cellIs" dxfId="2" priority="1232" stopIfTrue="1" operator="lessThan">
      <formula>0</formula>
    </cfRule>
  </conditionalFormatting>
  <conditionalFormatting sqref="G94">
    <cfRule type="cellIs" dxfId="2" priority="1231" stopIfTrue="1" operator="lessThan">
      <formula>0</formula>
    </cfRule>
  </conditionalFormatting>
  <conditionalFormatting sqref="G95">
    <cfRule type="cellIs" dxfId="2" priority="1230" stopIfTrue="1" operator="lessThan">
      <formula>0</formula>
    </cfRule>
  </conditionalFormatting>
  <conditionalFormatting sqref="G96">
    <cfRule type="cellIs" dxfId="2" priority="1229" stopIfTrue="1" operator="lessThan">
      <formula>0</formula>
    </cfRule>
  </conditionalFormatting>
  <conditionalFormatting sqref="G97">
    <cfRule type="cellIs" dxfId="2" priority="1228" stopIfTrue="1" operator="lessThan">
      <formula>0</formula>
    </cfRule>
  </conditionalFormatting>
  <conditionalFormatting sqref="G98">
    <cfRule type="cellIs" dxfId="2" priority="1227" stopIfTrue="1" operator="lessThan">
      <formula>0</formula>
    </cfRule>
  </conditionalFormatting>
  <conditionalFormatting sqref="G99">
    <cfRule type="cellIs" dxfId="2" priority="1226" stopIfTrue="1" operator="lessThan">
      <formula>0</formula>
    </cfRule>
  </conditionalFormatting>
  <conditionalFormatting sqref="G100">
    <cfRule type="cellIs" dxfId="2" priority="1225" stopIfTrue="1" operator="lessThan">
      <formula>0</formula>
    </cfRule>
  </conditionalFormatting>
  <conditionalFormatting sqref="G101">
    <cfRule type="cellIs" dxfId="2" priority="1224" stopIfTrue="1" operator="lessThan">
      <formula>0</formula>
    </cfRule>
  </conditionalFormatting>
  <conditionalFormatting sqref="G102">
    <cfRule type="cellIs" dxfId="2" priority="1223" stopIfTrue="1" operator="lessThan">
      <formula>0</formula>
    </cfRule>
  </conditionalFormatting>
  <conditionalFormatting sqref="G103">
    <cfRule type="cellIs" dxfId="2" priority="1222" stopIfTrue="1" operator="lessThan">
      <formula>0</formula>
    </cfRule>
  </conditionalFormatting>
  <conditionalFormatting sqref="G104">
    <cfRule type="cellIs" dxfId="2" priority="1221" stopIfTrue="1" operator="lessThan">
      <formula>0</formula>
    </cfRule>
  </conditionalFormatting>
  <conditionalFormatting sqref="G105">
    <cfRule type="cellIs" dxfId="2" priority="1220" stopIfTrue="1" operator="lessThan">
      <formula>0</formula>
    </cfRule>
  </conditionalFormatting>
  <conditionalFormatting sqref="G106">
    <cfRule type="cellIs" dxfId="2" priority="1219" stopIfTrue="1" operator="lessThan">
      <formula>0</formula>
    </cfRule>
  </conditionalFormatting>
  <conditionalFormatting sqref="G107">
    <cfRule type="cellIs" dxfId="2" priority="1218" stopIfTrue="1" operator="lessThan">
      <formula>0</formula>
    </cfRule>
  </conditionalFormatting>
  <conditionalFormatting sqref="G108">
    <cfRule type="cellIs" dxfId="2" priority="1217" stopIfTrue="1" operator="lessThan">
      <formula>0</formula>
    </cfRule>
  </conditionalFormatting>
  <conditionalFormatting sqref="G109">
    <cfRule type="cellIs" dxfId="2" priority="1216" stopIfTrue="1" operator="lessThan">
      <formula>0</formula>
    </cfRule>
  </conditionalFormatting>
  <conditionalFormatting sqref="G110">
    <cfRule type="cellIs" dxfId="2" priority="1215" stopIfTrue="1" operator="lessThan">
      <formula>0</formula>
    </cfRule>
  </conditionalFormatting>
  <conditionalFormatting sqref="G111">
    <cfRule type="cellIs" dxfId="2" priority="1214" stopIfTrue="1" operator="lessThan">
      <formula>0</formula>
    </cfRule>
  </conditionalFormatting>
  <conditionalFormatting sqref="G112">
    <cfRule type="cellIs" dxfId="2" priority="1213" stopIfTrue="1" operator="lessThan">
      <formula>0</formula>
    </cfRule>
  </conditionalFormatting>
  <conditionalFormatting sqref="G113">
    <cfRule type="cellIs" dxfId="2" priority="1212" stopIfTrue="1" operator="lessThan">
      <formula>0</formula>
    </cfRule>
  </conditionalFormatting>
  <conditionalFormatting sqref="G114">
    <cfRule type="cellIs" dxfId="2" priority="1211" stopIfTrue="1" operator="lessThan">
      <formula>0</formula>
    </cfRule>
  </conditionalFormatting>
  <conditionalFormatting sqref="G115">
    <cfRule type="cellIs" dxfId="2" priority="1210" stopIfTrue="1" operator="lessThan">
      <formula>0</formula>
    </cfRule>
  </conditionalFormatting>
  <conditionalFormatting sqref="G116">
    <cfRule type="cellIs" dxfId="2" priority="1209" stopIfTrue="1" operator="lessThan">
      <formula>0</formula>
    </cfRule>
  </conditionalFormatting>
  <conditionalFormatting sqref="G117">
    <cfRule type="cellIs" dxfId="2" priority="1208" stopIfTrue="1" operator="lessThan">
      <formula>0</formula>
    </cfRule>
  </conditionalFormatting>
  <conditionalFormatting sqref="G118">
    <cfRule type="cellIs" dxfId="2" priority="1207" stopIfTrue="1" operator="lessThan">
      <formula>0</formula>
    </cfRule>
  </conditionalFormatting>
  <conditionalFormatting sqref="G119">
    <cfRule type="cellIs" dxfId="2" priority="1206" stopIfTrue="1" operator="lessThan">
      <formula>0</formula>
    </cfRule>
  </conditionalFormatting>
  <conditionalFormatting sqref="G120">
    <cfRule type="cellIs" dxfId="2" priority="1205" stopIfTrue="1" operator="lessThan">
      <formula>0</formula>
    </cfRule>
  </conditionalFormatting>
  <conditionalFormatting sqref="G121">
    <cfRule type="cellIs" dxfId="2" priority="1204" stopIfTrue="1" operator="lessThan">
      <formula>0</formula>
    </cfRule>
  </conditionalFormatting>
  <conditionalFormatting sqref="G122">
    <cfRule type="cellIs" dxfId="2" priority="1203" stopIfTrue="1" operator="lessThan">
      <formula>0</formula>
    </cfRule>
  </conditionalFormatting>
  <conditionalFormatting sqref="G123">
    <cfRule type="cellIs" dxfId="2" priority="1202" stopIfTrue="1" operator="lessThan">
      <formula>0</formula>
    </cfRule>
  </conditionalFormatting>
  <conditionalFormatting sqref="G124">
    <cfRule type="cellIs" dxfId="2" priority="1201" stopIfTrue="1" operator="lessThan">
      <formula>0</formula>
    </cfRule>
  </conditionalFormatting>
  <conditionalFormatting sqref="G125">
    <cfRule type="cellIs" dxfId="2" priority="1200" stopIfTrue="1" operator="lessThan">
      <formula>0</formula>
    </cfRule>
  </conditionalFormatting>
  <conditionalFormatting sqref="G126">
    <cfRule type="cellIs" dxfId="2" priority="1199" stopIfTrue="1" operator="lessThan">
      <formula>0</formula>
    </cfRule>
  </conditionalFormatting>
  <conditionalFormatting sqref="G127">
    <cfRule type="cellIs" dxfId="2" priority="1198" stopIfTrue="1" operator="lessThan">
      <formula>0</formula>
    </cfRule>
  </conditionalFormatting>
  <conditionalFormatting sqref="G128">
    <cfRule type="cellIs" dxfId="2" priority="1197" stopIfTrue="1" operator="lessThan">
      <formula>0</formula>
    </cfRule>
  </conditionalFormatting>
  <conditionalFormatting sqref="G129">
    <cfRule type="cellIs" dxfId="2" priority="1196" stopIfTrue="1" operator="lessThan">
      <formula>0</formula>
    </cfRule>
  </conditionalFormatting>
  <conditionalFormatting sqref="G130">
    <cfRule type="cellIs" dxfId="2" priority="1195" stopIfTrue="1" operator="lessThan">
      <formula>0</formula>
    </cfRule>
  </conditionalFormatting>
  <conditionalFormatting sqref="G131">
    <cfRule type="cellIs" dxfId="2" priority="1194" stopIfTrue="1" operator="lessThan">
      <formula>0</formula>
    </cfRule>
  </conditionalFormatting>
  <conditionalFormatting sqref="G132">
    <cfRule type="cellIs" dxfId="2" priority="1193" stopIfTrue="1" operator="lessThan">
      <formula>0</formula>
    </cfRule>
  </conditionalFormatting>
  <conditionalFormatting sqref="G133">
    <cfRule type="cellIs" dxfId="2" priority="1192" stopIfTrue="1" operator="lessThan">
      <formula>0</formula>
    </cfRule>
  </conditionalFormatting>
  <conditionalFormatting sqref="G134">
    <cfRule type="cellIs" dxfId="2" priority="1191" stopIfTrue="1" operator="lessThan">
      <formula>0</formula>
    </cfRule>
  </conditionalFormatting>
  <conditionalFormatting sqref="G135">
    <cfRule type="cellIs" dxfId="2" priority="1190" stopIfTrue="1" operator="lessThan">
      <formula>0</formula>
    </cfRule>
  </conditionalFormatting>
  <conditionalFormatting sqref="G136">
    <cfRule type="cellIs" dxfId="2" priority="1189" stopIfTrue="1" operator="lessThan">
      <formula>0</formula>
    </cfRule>
  </conditionalFormatting>
  <conditionalFormatting sqref="G137">
    <cfRule type="cellIs" dxfId="2" priority="1188" stopIfTrue="1" operator="lessThan">
      <formula>0</formula>
    </cfRule>
  </conditionalFormatting>
  <conditionalFormatting sqref="G138">
    <cfRule type="cellIs" dxfId="2" priority="1187" stopIfTrue="1" operator="lessThan">
      <formula>0</formula>
    </cfRule>
  </conditionalFormatting>
  <conditionalFormatting sqref="G139">
    <cfRule type="cellIs" dxfId="2" priority="1186" stopIfTrue="1" operator="lessThan">
      <formula>0</formula>
    </cfRule>
  </conditionalFormatting>
  <conditionalFormatting sqref="G140">
    <cfRule type="cellIs" dxfId="2" priority="1185" stopIfTrue="1" operator="lessThan">
      <formula>0</formula>
    </cfRule>
  </conditionalFormatting>
  <conditionalFormatting sqref="G141">
    <cfRule type="cellIs" dxfId="2" priority="1184" stopIfTrue="1" operator="lessThan">
      <formula>0</formula>
    </cfRule>
  </conditionalFormatting>
  <conditionalFormatting sqref="G142">
    <cfRule type="cellIs" dxfId="2" priority="1183" stopIfTrue="1" operator="lessThan">
      <formula>0</formula>
    </cfRule>
  </conditionalFormatting>
  <conditionalFormatting sqref="G143">
    <cfRule type="cellIs" dxfId="2" priority="1182" stopIfTrue="1" operator="lessThan">
      <formula>0</formula>
    </cfRule>
  </conditionalFormatting>
  <conditionalFormatting sqref="G144">
    <cfRule type="cellIs" dxfId="2" priority="1181" stopIfTrue="1" operator="lessThan">
      <formula>0</formula>
    </cfRule>
  </conditionalFormatting>
  <conditionalFormatting sqref="G145">
    <cfRule type="cellIs" dxfId="2" priority="1180" stopIfTrue="1" operator="lessThan">
      <formula>0</formula>
    </cfRule>
  </conditionalFormatting>
  <conditionalFormatting sqref="G146">
    <cfRule type="cellIs" dxfId="2" priority="1179" stopIfTrue="1" operator="lessThan">
      <formula>0</formula>
    </cfRule>
  </conditionalFormatting>
  <conditionalFormatting sqref="G147">
    <cfRule type="cellIs" dxfId="2" priority="1178" stopIfTrue="1" operator="lessThan">
      <formula>0</formula>
    </cfRule>
  </conditionalFormatting>
  <conditionalFormatting sqref="G148">
    <cfRule type="cellIs" dxfId="2" priority="1177" stopIfTrue="1" operator="lessThan">
      <formula>0</formula>
    </cfRule>
  </conditionalFormatting>
  <conditionalFormatting sqref="G149">
    <cfRule type="cellIs" dxfId="2" priority="1176" stopIfTrue="1" operator="lessThan">
      <formula>0</formula>
    </cfRule>
  </conditionalFormatting>
  <conditionalFormatting sqref="G150">
    <cfRule type="cellIs" dxfId="2" priority="1175" stopIfTrue="1" operator="lessThan">
      <formula>0</formula>
    </cfRule>
  </conditionalFormatting>
  <conditionalFormatting sqref="G151">
    <cfRule type="cellIs" dxfId="2" priority="1174" stopIfTrue="1" operator="lessThan">
      <formula>0</formula>
    </cfRule>
  </conditionalFormatting>
  <conditionalFormatting sqref="G152">
    <cfRule type="cellIs" dxfId="2" priority="1173" stopIfTrue="1" operator="lessThan">
      <formula>0</formula>
    </cfRule>
  </conditionalFormatting>
  <conditionalFormatting sqref="G153">
    <cfRule type="cellIs" dxfId="2" priority="1172" stopIfTrue="1" operator="lessThan">
      <formula>0</formula>
    </cfRule>
  </conditionalFormatting>
  <conditionalFormatting sqref="G154">
    <cfRule type="cellIs" dxfId="2" priority="1171" stopIfTrue="1" operator="lessThan">
      <formula>0</formula>
    </cfRule>
  </conditionalFormatting>
  <conditionalFormatting sqref="G155">
    <cfRule type="cellIs" dxfId="2" priority="1170" stopIfTrue="1" operator="lessThan">
      <formula>0</formula>
    </cfRule>
  </conditionalFormatting>
  <conditionalFormatting sqref="G156">
    <cfRule type="cellIs" dxfId="2" priority="1169" stopIfTrue="1" operator="lessThan">
      <formula>0</formula>
    </cfRule>
  </conditionalFormatting>
  <conditionalFormatting sqref="G157">
    <cfRule type="cellIs" dxfId="2" priority="1168" stopIfTrue="1" operator="lessThan">
      <formula>0</formula>
    </cfRule>
  </conditionalFormatting>
  <conditionalFormatting sqref="G158">
    <cfRule type="cellIs" dxfId="2" priority="1167" stopIfTrue="1" operator="lessThan">
      <formula>0</formula>
    </cfRule>
  </conditionalFormatting>
  <conditionalFormatting sqref="G159">
    <cfRule type="cellIs" dxfId="2" priority="1166" stopIfTrue="1" operator="lessThan">
      <formula>0</formula>
    </cfRule>
  </conditionalFormatting>
  <conditionalFormatting sqref="G160">
    <cfRule type="cellIs" dxfId="2" priority="1165" stopIfTrue="1" operator="lessThan">
      <formula>0</formula>
    </cfRule>
  </conditionalFormatting>
  <conditionalFormatting sqref="G161">
    <cfRule type="cellIs" dxfId="2" priority="1164" stopIfTrue="1" operator="lessThan">
      <formula>0</formula>
    </cfRule>
  </conditionalFormatting>
  <conditionalFormatting sqref="G162">
    <cfRule type="cellIs" dxfId="2" priority="1163" stopIfTrue="1" operator="lessThan">
      <formula>0</formula>
    </cfRule>
  </conditionalFormatting>
  <conditionalFormatting sqref="G163">
    <cfRule type="cellIs" dxfId="2" priority="1162" stopIfTrue="1" operator="lessThan">
      <formula>0</formula>
    </cfRule>
  </conditionalFormatting>
  <conditionalFormatting sqref="G164">
    <cfRule type="cellIs" dxfId="2" priority="1161" stopIfTrue="1" operator="lessThan">
      <formula>0</formula>
    </cfRule>
  </conditionalFormatting>
  <conditionalFormatting sqref="G165">
    <cfRule type="cellIs" dxfId="2" priority="1160" stopIfTrue="1" operator="lessThan">
      <formula>0</formula>
    </cfRule>
  </conditionalFormatting>
  <conditionalFormatting sqref="G166">
    <cfRule type="cellIs" dxfId="2" priority="1159" stopIfTrue="1" operator="lessThan">
      <formula>0</formula>
    </cfRule>
  </conditionalFormatting>
  <conditionalFormatting sqref="G167">
    <cfRule type="cellIs" dxfId="2" priority="1158" stopIfTrue="1" operator="lessThan">
      <formula>0</formula>
    </cfRule>
  </conditionalFormatting>
  <conditionalFormatting sqref="G168">
    <cfRule type="cellIs" dxfId="2" priority="1157" stopIfTrue="1" operator="lessThan">
      <formula>0</formula>
    </cfRule>
  </conditionalFormatting>
  <conditionalFormatting sqref="G169">
    <cfRule type="cellIs" dxfId="2" priority="1156" stopIfTrue="1" operator="lessThan">
      <formula>0</formula>
    </cfRule>
  </conditionalFormatting>
  <conditionalFormatting sqref="G170">
    <cfRule type="cellIs" dxfId="2" priority="1155" stopIfTrue="1" operator="lessThan">
      <formula>0</formula>
    </cfRule>
  </conditionalFormatting>
  <conditionalFormatting sqref="G171">
    <cfRule type="cellIs" dxfId="2" priority="1154" stopIfTrue="1" operator="lessThan">
      <formula>0</formula>
    </cfRule>
  </conditionalFormatting>
  <conditionalFormatting sqref="G172">
    <cfRule type="cellIs" dxfId="2" priority="1153" stopIfTrue="1" operator="lessThan">
      <formula>0</formula>
    </cfRule>
  </conditionalFormatting>
  <conditionalFormatting sqref="G173">
    <cfRule type="cellIs" dxfId="2" priority="1152" stopIfTrue="1" operator="lessThan">
      <formula>0</formula>
    </cfRule>
  </conditionalFormatting>
  <conditionalFormatting sqref="G174">
    <cfRule type="cellIs" dxfId="2" priority="1151" stopIfTrue="1" operator="lessThan">
      <formula>0</formula>
    </cfRule>
  </conditionalFormatting>
  <conditionalFormatting sqref="G175">
    <cfRule type="cellIs" dxfId="2" priority="1150" stopIfTrue="1" operator="lessThan">
      <formula>0</formula>
    </cfRule>
  </conditionalFormatting>
  <conditionalFormatting sqref="G176">
    <cfRule type="cellIs" dxfId="2" priority="1149" stopIfTrue="1" operator="lessThan">
      <formula>0</formula>
    </cfRule>
  </conditionalFormatting>
  <conditionalFormatting sqref="G177">
    <cfRule type="cellIs" dxfId="2" priority="1148" stopIfTrue="1" operator="lessThan">
      <formula>0</formula>
    </cfRule>
  </conditionalFormatting>
  <conditionalFormatting sqref="G178">
    <cfRule type="cellIs" dxfId="2" priority="1147" stopIfTrue="1" operator="lessThan">
      <formula>0</formula>
    </cfRule>
  </conditionalFormatting>
  <conditionalFormatting sqref="G179">
    <cfRule type="cellIs" dxfId="2" priority="1146" stopIfTrue="1" operator="lessThan">
      <formula>0</formula>
    </cfRule>
  </conditionalFormatting>
  <conditionalFormatting sqref="G180">
    <cfRule type="cellIs" dxfId="2" priority="1145" stopIfTrue="1" operator="lessThan">
      <formula>0</formula>
    </cfRule>
  </conditionalFormatting>
  <conditionalFormatting sqref="G181">
    <cfRule type="cellIs" dxfId="2" priority="1144" stopIfTrue="1" operator="lessThan">
      <formula>0</formula>
    </cfRule>
  </conditionalFormatting>
  <conditionalFormatting sqref="G182">
    <cfRule type="cellIs" dxfId="2" priority="1143" stopIfTrue="1" operator="lessThan">
      <formula>0</formula>
    </cfRule>
  </conditionalFormatting>
  <conditionalFormatting sqref="G183">
    <cfRule type="cellIs" dxfId="2" priority="1142" stopIfTrue="1" operator="lessThan">
      <formula>0</formula>
    </cfRule>
  </conditionalFormatting>
  <conditionalFormatting sqref="G184">
    <cfRule type="cellIs" dxfId="2" priority="1141" stopIfTrue="1" operator="lessThan">
      <formula>0</formula>
    </cfRule>
  </conditionalFormatting>
  <conditionalFormatting sqref="G185">
    <cfRule type="cellIs" dxfId="2" priority="1140" stopIfTrue="1" operator="lessThan">
      <formula>0</formula>
    </cfRule>
  </conditionalFormatting>
  <conditionalFormatting sqref="G186">
    <cfRule type="cellIs" dxfId="2" priority="1139" stopIfTrue="1" operator="lessThan">
      <formula>0</formula>
    </cfRule>
  </conditionalFormatting>
  <conditionalFormatting sqref="G187">
    <cfRule type="cellIs" dxfId="2" priority="1138" stopIfTrue="1" operator="lessThan">
      <formula>0</formula>
    </cfRule>
  </conditionalFormatting>
  <conditionalFormatting sqref="G188">
    <cfRule type="cellIs" dxfId="2" priority="1137" stopIfTrue="1" operator="lessThan">
      <formula>0</formula>
    </cfRule>
  </conditionalFormatting>
  <conditionalFormatting sqref="G189">
    <cfRule type="cellIs" dxfId="2" priority="1136" stopIfTrue="1" operator="lessThan">
      <formula>0</formula>
    </cfRule>
  </conditionalFormatting>
  <conditionalFormatting sqref="G190">
    <cfRule type="cellIs" dxfId="2" priority="1135" stopIfTrue="1" operator="lessThan">
      <formula>0</formula>
    </cfRule>
  </conditionalFormatting>
  <conditionalFormatting sqref="G191">
    <cfRule type="cellIs" dxfId="2" priority="1134" stopIfTrue="1" operator="lessThan">
      <formula>0</formula>
    </cfRule>
  </conditionalFormatting>
  <conditionalFormatting sqref="G192">
    <cfRule type="cellIs" dxfId="2" priority="1133" stopIfTrue="1" operator="lessThan">
      <formula>0</formula>
    </cfRule>
  </conditionalFormatting>
  <conditionalFormatting sqref="G193">
    <cfRule type="cellIs" dxfId="2" priority="1132" stopIfTrue="1" operator="lessThan">
      <formula>0</formula>
    </cfRule>
  </conditionalFormatting>
  <conditionalFormatting sqref="G194">
    <cfRule type="cellIs" dxfId="2" priority="1131" stopIfTrue="1" operator="lessThan">
      <formula>0</formula>
    </cfRule>
  </conditionalFormatting>
  <conditionalFormatting sqref="G195">
    <cfRule type="cellIs" dxfId="2" priority="1130" stopIfTrue="1" operator="lessThan">
      <formula>0</formula>
    </cfRule>
  </conditionalFormatting>
  <conditionalFormatting sqref="G196">
    <cfRule type="cellIs" dxfId="2" priority="1129" stopIfTrue="1" operator="lessThan">
      <formula>0</formula>
    </cfRule>
  </conditionalFormatting>
  <conditionalFormatting sqref="G197">
    <cfRule type="cellIs" dxfId="2" priority="1128" stopIfTrue="1" operator="lessThan">
      <formula>0</formula>
    </cfRule>
  </conditionalFormatting>
  <conditionalFormatting sqref="G198">
    <cfRule type="cellIs" dxfId="2" priority="1127" stopIfTrue="1" operator="lessThan">
      <formula>0</formula>
    </cfRule>
  </conditionalFormatting>
  <conditionalFormatting sqref="G199">
    <cfRule type="cellIs" dxfId="2" priority="1126" stopIfTrue="1" operator="lessThan">
      <formula>0</formula>
    </cfRule>
  </conditionalFormatting>
  <conditionalFormatting sqref="G200">
    <cfRule type="cellIs" dxfId="2" priority="1125" stopIfTrue="1" operator="lessThan">
      <formula>0</formula>
    </cfRule>
  </conditionalFormatting>
  <conditionalFormatting sqref="G201">
    <cfRule type="cellIs" dxfId="2" priority="1124" stopIfTrue="1" operator="lessThan">
      <formula>0</formula>
    </cfRule>
  </conditionalFormatting>
  <conditionalFormatting sqref="G202">
    <cfRule type="cellIs" dxfId="2" priority="1123" stopIfTrue="1" operator="lessThan">
      <formula>0</formula>
    </cfRule>
  </conditionalFormatting>
  <conditionalFormatting sqref="G203">
    <cfRule type="cellIs" dxfId="2" priority="1122" stopIfTrue="1" operator="lessThan">
      <formula>0</formula>
    </cfRule>
  </conditionalFormatting>
  <conditionalFormatting sqref="G204">
    <cfRule type="cellIs" dxfId="2" priority="1121" stopIfTrue="1" operator="lessThan">
      <formula>0</formula>
    </cfRule>
  </conditionalFormatting>
  <conditionalFormatting sqref="G205">
    <cfRule type="cellIs" dxfId="2" priority="1120" stopIfTrue="1" operator="lessThan">
      <formula>0</formula>
    </cfRule>
  </conditionalFormatting>
  <conditionalFormatting sqref="G206">
    <cfRule type="cellIs" dxfId="2" priority="1119" stopIfTrue="1" operator="lessThan">
      <formula>0</formula>
    </cfRule>
  </conditionalFormatting>
  <conditionalFormatting sqref="G207">
    <cfRule type="cellIs" dxfId="2" priority="1118" stopIfTrue="1" operator="lessThan">
      <formula>0</formula>
    </cfRule>
  </conditionalFormatting>
  <conditionalFormatting sqref="G208">
    <cfRule type="cellIs" dxfId="2" priority="1117" stopIfTrue="1" operator="lessThan">
      <formula>0</formula>
    </cfRule>
  </conditionalFormatting>
  <conditionalFormatting sqref="G209">
    <cfRule type="cellIs" dxfId="2" priority="1116" stopIfTrue="1" operator="lessThan">
      <formula>0</formula>
    </cfRule>
  </conditionalFormatting>
  <conditionalFormatting sqref="G210">
    <cfRule type="cellIs" dxfId="2" priority="1115" stopIfTrue="1" operator="lessThan">
      <formula>0</formula>
    </cfRule>
  </conditionalFormatting>
  <conditionalFormatting sqref="G211">
    <cfRule type="cellIs" dxfId="2" priority="1114" stopIfTrue="1" operator="lessThan">
      <formula>0</formula>
    </cfRule>
  </conditionalFormatting>
  <conditionalFormatting sqref="G212">
    <cfRule type="cellIs" dxfId="2" priority="1113" stopIfTrue="1" operator="lessThan">
      <formula>0</formula>
    </cfRule>
  </conditionalFormatting>
  <conditionalFormatting sqref="G213">
    <cfRule type="cellIs" dxfId="2" priority="1112" stopIfTrue="1" operator="lessThan">
      <formula>0</formula>
    </cfRule>
  </conditionalFormatting>
  <conditionalFormatting sqref="G214">
    <cfRule type="cellIs" dxfId="2" priority="1111" stopIfTrue="1" operator="lessThan">
      <formula>0</formula>
    </cfRule>
  </conditionalFormatting>
  <conditionalFormatting sqref="G215">
    <cfRule type="cellIs" dxfId="2" priority="1110" stopIfTrue="1" operator="lessThan">
      <formula>0</formula>
    </cfRule>
  </conditionalFormatting>
  <conditionalFormatting sqref="G216">
    <cfRule type="cellIs" dxfId="2" priority="1109" stopIfTrue="1" operator="lessThan">
      <formula>0</formula>
    </cfRule>
  </conditionalFormatting>
  <conditionalFormatting sqref="G217">
    <cfRule type="cellIs" dxfId="2" priority="1108" stopIfTrue="1" operator="lessThan">
      <formula>0</formula>
    </cfRule>
  </conditionalFormatting>
  <conditionalFormatting sqref="G218">
    <cfRule type="cellIs" dxfId="2" priority="1107" stopIfTrue="1" operator="lessThan">
      <formula>0</formula>
    </cfRule>
  </conditionalFormatting>
  <conditionalFormatting sqref="G219">
    <cfRule type="cellIs" dxfId="2" priority="1106" stopIfTrue="1" operator="lessThan">
      <formula>0</formula>
    </cfRule>
  </conditionalFormatting>
  <conditionalFormatting sqref="G220">
    <cfRule type="cellIs" dxfId="2" priority="1105" stopIfTrue="1" operator="lessThan">
      <formula>0</formula>
    </cfRule>
  </conditionalFormatting>
  <conditionalFormatting sqref="G221">
    <cfRule type="cellIs" dxfId="2" priority="1104" stopIfTrue="1" operator="lessThan">
      <formula>0</formula>
    </cfRule>
  </conditionalFormatting>
  <conditionalFormatting sqref="G222">
    <cfRule type="cellIs" dxfId="2" priority="1103" stopIfTrue="1" operator="lessThan">
      <formula>0</formula>
    </cfRule>
  </conditionalFormatting>
  <conditionalFormatting sqref="G223">
    <cfRule type="cellIs" dxfId="2" priority="1102" stopIfTrue="1" operator="lessThan">
      <formula>0</formula>
    </cfRule>
  </conditionalFormatting>
  <conditionalFormatting sqref="G224">
    <cfRule type="cellIs" dxfId="2" priority="1101" stopIfTrue="1" operator="lessThan">
      <formula>0</formula>
    </cfRule>
  </conditionalFormatting>
  <conditionalFormatting sqref="G225">
    <cfRule type="cellIs" dxfId="2" priority="1100" stopIfTrue="1" operator="lessThan">
      <formula>0</formula>
    </cfRule>
  </conditionalFormatting>
  <conditionalFormatting sqref="G226">
    <cfRule type="cellIs" dxfId="2" priority="1099" stopIfTrue="1" operator="lessThan">
      <formula>0</formula>
    </cfRule>
  </conditionalFormatting>
  <conditionalFormatting sqref="G227">
    <cfRule type="cellIs" dxfId="2" priority="1098" stopIfTrue="1" operator="lessThan">
      <formula>0</formula>
    </cfRule>
  </conditionalFormatting>
  <conditionalFormatting sqref="G228">
    <cfRule type="cellIs" dxfId="2" priority="1097" stopIfTrue="1" operator="lessThan">
      <formula>0</formula>
    </cfRule>
  </conditionalFormatting>
  <conditionalFormatting sqref="G229">
    <cfRule type="cellIs" dxfId="2" priority="1096" stopIfTrue="1" operator="lessThan">
      <formula>0</formula>
    </cfRule>
  </conditionalFormatting>
  <conditionalFormatting sqref="G230">
    <cfRule type="cellIs" dxfId="2" priority="1095" stopIfTrue="1" operator="lessThan">
      <formula>0</formula>
    </cfRule>
  </conditionalFormatting>
  <conditionalFormatting sqref="G231">
    <cfRule type="cellIs" dxfId="2" priority="1094" stopIfTrue="1" operator="lessThan">
      <formula>0</formula>
    </cfRule>
  </conditionalFormatting>
  <conditionalFormatting sqref="G232">
    <cfRule type="cellIs" dxfId="2" priority="1093" stopIfTrue="1" operator="lessThan">
      <formula>0</formula>
    </cfRule>
  </conditionalFormatting>
  <conditionalFormatting sqref="G233">
    <cfRule type="cellIs" dxfId="2" priority="1092" stopIfTrue="1" operator="lessThan">
      <formula>0</formula>
    </cfRule>
  </conditionalFormatting>
  <conditionalFormatting sqref="G234">
    <cfRule type="cellIs" dxfId="2" priority="1091" stopIfTrue="1" operator="lessThan">
      <formula>0</formula>
    </cfRule>
  </conditionalFormatting>
  <conditionalFormatting sqref="G235">
    <cfRule type="cellIs" dxfId="2" priority="1090" stopIfTrue="1" operator="lessThan">
      <formula>0</formula>
    </cfRule>
  </conditionalFormatting>
  <conditionalFormatting sqref="G236">
    <cfRule type="cellIs" dxfId="2" priority="1089" stopIfTrue="1" operator="lessThan">
      <formula>0</formula>
    </cfRule>
  </conditionalFormatting>
  <conditionalFormatting sqref="G237">
    <cfRule type="cellIs" dxfId="2" priority="1088" stopIfTrue="1" operator="lessThan">
      <formula>0</formula>
    </cfRule>
  </conditionalFormatting>
  <conditionalFormatting sqref="G238">
    <cfRule type="cellIs" dxfId="2" priority="1087" stopIfTrue="1" operator="lessThan">
      <formula>0</formula>
    </cfRule>
  </conditionalFormatting>
  <conditionalFormatting sqref="G239">
    <cfRule type="cellIs" dxfId="2" priority="1086" stopIfTrue="1" operator="lessThan">
      <formula>0</formula>
    </cfRule>
  </conditionalFormatting>
  <conditionalFormatting sqref="G240">
    <cfRule type="cellIs" dxfId="2" priority="1085" stopIfTrue="1" operator="lessThan">
      <formula>0</formula>
    </cfRule>
  </conditionalFormatting>
  <conditionalFormatting sqref="G241">
    <cfRule type="cellIs" dxfId="2" priority="1084" stopIfTrue="1" operator="lessThan">
      <formula>0</formula>
    </cfRule>
  </conditionalFormatting>
  <conditionalFormatting sqref="G242">
    <cfRule type="cellIs" dxfId="2" priority="1083" stopIfTrue="1" operator="lessThan">
      <formula>0</formula>
    </cfRule>
  </conditionalFormatting>
  <conditionalFormatting sqref="G243">
    <cfRule type="cellIs" dxfId="2" priority="1082" stopIfTrue="1" operator="lessThan">
      <formula>0</formula>
    </cfRule>
  </conditionalFormatting>
  <conditionalFormatting sqref="G244">
    <cfRule type="cellIs" dxfId="2" priority="1081" stopIfTrue="1" operator="lessThan">
      <formula>0</formula>
    </cfRule>
  </conditionalFormatting>
  <conditionalFormatting sqref="G245">
    <cfRule type="cellIs" dxfId="2" priority="1080" stopIfTrue="1" operator="lessThan">
      <formula>0</formula>
    </cfRule>
  </conditionalFormatting>
  <conditionalFormatting sqref="G246">
    <cfRule type="cellIs" dxfId="2" priority="1079" stopIfTrue="1" operator="lessThan">
      <formula>0</formula>
    </cfRule>
  </conditionalFormatting>
  <conditionalFormatting sqref="G247">
    <cfRule type="cellIs" dxfId="2" priority="1078" stopIfTrue="1" operator="lessThan">
      <formula>0</formula>
    </cfRule>
  </conditionalFormatting>
  <conditionalFormatting sqref="G248">
    <cfRule type="cellIs" dxfId="2" priority="1077" stopIfTrue="1" operator="lessThan">
      <formula>0</formula>
    </cfRule>
  </conditionalFormatting>
  <conditionalFormatting sqref="G249">
    <cfRule type="cellIs" dxfId="2" priority="1076" stopIfTrue="1" operator="lessThan">
      <formula>0</formula>
    </cfRule>
  </conditionalFormatting>
  <conditionalFormatting sqref="G250">
    <cfRule type="cellIs" dxfId="2" priority="1075" stopIfTrue="1" operator="lessThan">
      <formula>0</formula>
    </cfRule>
  </conditionalFormatting>
  <conditionalFormatting sqref="G251">
    <cfRule type="cellIs" dxfId="2" priority="1074" stopIfTrue="1" operator="lessThan">
      <formula>0</formula>
    </cfRule>
  </conditionalFormatting>
  <conditionalFormatting sqref="G252">
    <cfRule type="cellIs" dxfId="2" priority="1073" stopIfTrue="1" operator="lessThan">
      <formula>0</formula>
    </cfRule>
  </conditionalFormatting>
  <conditionalFormatting sqref="G253">
    <cfRule type="cellIs" dxfId="2" priority="1072" stopIfTrue="1" operator="lessThan">
      <formula>0</formula>
    </cfRule>
  </conditionalFormatting>
  <conditionalFormatting sqref="G254">
    <cfRule type="cellIs" dxfId="2" priority="1071" stopIfTrue="1" operator="lessThan">
      <formula>0</formula>
    </cfRule>
  </conditionalFormatting>
  <conditionalFormatting sqref="G255">
    <cfRule type="cellIs" dxfId="2" priority="1070" stopIfTrue="1" operator="lessThan">
      <formula>0</formula>
    </cfRule>
  </conditionalFormatting>
  <conditionalFormatting sqref="G256">
    <cfRule type="cellIs" dxfId="2" priority="1069" stopIfTrue="1" operator="lessThan">
      <formula>0</formula>
    </cfRule>
  </conditionalFormatting>
  <conditionalFormatting sqref="G257">
    <cfRule type="cellIs" dxfId="2" priority="1068" stopIfTrue="1" operator="lessThan">
      <formula>0</formula>
    </cfRule>
  </conditionalFormatting>
  <conditionalFormatting sqref="G258">
    <cfRule type="cellIs" dxfId="2" priority="1067" stopIfTrue="1" operator="lessThan">
      <formula>0</formula>
    </cfRule>
  </conditionalFormatting>
  <conditionalFormatting sqref="G259">
    <cfRule type="cellIs" dxfId="2" priority="1066" stopIfTrue="1" operator="lessThan">
      <formula>0</formula>
    </cfRule>
  </conditionalFormatting>
  <conditionalFormatting sqref="G260">
    <cfRule type="cellIs" dxfId="2" priority="1065" stopIfTrue="1" operator="lessThan">
      <formula>0</formula>
    </cfRule>
  </conditionalFormatting>
  <conditionalFormatting sqref="G261">
    <cfRule type="cellIs" dxfId="2" priority="1064" stopIfTrue="1" operator="lessThan">
      <formula>0</formula>
    </cfRule>
  </conditionalFormatting>
  <conditionalFormatting sqref="G262">
    <cfRule type="cellIs" dxfId="2" priority="1063" stopIfTrue="1" operator="lessThan">
      <formula>0</formula>
    </cfRule>
  </conditionalFormatting>
  <conditionalFormatting sqref="G263">
    <cfRule type="cellIs" dxfId="2" priority="1062" stopIfTrue="1" operator="lessThan">
      <formula>0</formula>
    </cfRule>
  </conditionalFormatting>
  <conditionalFormatting sqref="G264">
    <cfRule type="cellIs" dxfId="2" priority="1061" stopIfTrue="1" operator="lessThan">
      <formula>0</formula>
    </cfRule>
  </conditionalFormatting>
  <conditionalFormatting sqref="G265">
    <cfRule type="cellIs" dxfId="2" priority="1060" stopIfTrue="1" operator="lessThan">
      <formula>0</formula>
    </cfRule>
  </conditionalFormatting>
  <conditionalFormatting sqref="G266">
    <cfRule type="cellIs" dxfId="2" priority="1059" stopIfTrue="1" operator="lessThan">
      <formula>0</formula>
    </cfRule>
  </conditionalFormatting>
  <conditionalFormatting sqref="G267">
    <cfRule type="cellIs" dxfId="2" priority="1058" stopIfTrue="1" operator="lessThan">
      <formula>0</formula>
    </cfRule>
  </conditionalFormatting>
  <conditionalFormatting sqref="G268">
    <cfRule type="cellIs" dxfId="2" priority="1057" stopIfTrue="1" operator="lessThan">
      <formula>0</formula>
    </cfRule>
  </conditionalFormatting>
  <conditionalFormatting sqref="G269">
    <cfRule type="cellIs" dxfId="2" priority="1056" stopIfTrue="1" operator="lessThan">
      <formula>0</formula>
    </cfRule>
  </conditionalFormatting>
  <conditionalFormatting sqref="G270">
    <cfRule type="cellIs" dxfId="2" priority="1055" stopIfTrue="1" operator="lessThan">
      <formula>0</formula>
    </cfRule>
  </conditionalFormatting>
  <conditionalFormatting sqref="G271">
    <cfRule type="cellIs" dxfId="2" priority="1054" stopIfTrue="1" operator="lessThan">
      <formula>0</formula>
    </cfRule>
  </conditionalFormatting>
  <conditionalFormatting sqref="G272">
    <cfRule type="cellIs" dxfId="2" priority="1053" stopIfTrue="1" operator="lessThan">
      <formula>0</formula>
    </cfRule>
  </conditionalFormatting>
  <conditionalFormatting sqref="G273">
    <cfRule type="cellIs" dxfId="2" priority="1052" stopIfTrue="1" operator="lessThan">
      <formula>0</formula>
    </cfRule>
  </conditionalFormatting>
  <conditionalFormatting sqref="G274">
    <cfRule type="cellIs" dxfId="2" priority="1051" stopIfTrue="1" operator="lessThan">
      <formula>0</formula>
    </cfRule>
  </conditionalFormatting>
  <conditionalFormatting sqref="G275">
    <cfRule type="cellIs" dxfId="2" priority="1050" stopIfTrue="1" operator="lessThan">
      <formula>0</formula>
    </cfRule>
  </conditionalFormatting>
  <conditionalFormatting sqref="G276">
    <cfRule type="cellIs" dxfId="2" priority="1049" stopIfTrue="1" operator="lessThan">
      <formula>0</formula>
    </cfRule>
  </conditionalFormatting>
  <conditionalFormatting sqref="G277">
    <cfRule type="cellIs" dxfId="2" priority="1048" stopIfTrue="1" operator="lessThan">
      <formula>0</formula>
    </cfRule>
  </conditionalFormatting>
  <conditionalFormatting sqref="G278">
    <cfRule type="cellIs" dxfId="2" priority="1047" stopIfTrue="1" operator="lessThan">
      <formula>0</formula>
    </cfRule>
  </conditionalFormatting>
  <conditionalFormatting sqref="G279">
    <cfRule type="cellIs" dxfId="2" priority="1046" stopIfTrue="1" operator="lessThan">
      <formula>0</formula>
    </cfRule>
  </conditionalFormatting>
  <conditionalFormatting sqref="G280">
    <cfRule type="cellIs" dxfId="2" priority="1045" stopIfTrue="1" operator="lessThan">
      <formula>0</formula>
    </cfRule>
  </conditionalFormatting>
  <conditionalFormatting sqref="G281">
    <cfRule type="cellIs" dxfId="2" priority="1044" stopIfTrue="1" operator="lessThan">
      <formula>0</formula>
    </cfRule>
  </conditionalFormatting>
  <conditionalFormatting sqref="G282">
    <cfRule type="cellIs" dxfId="2" priority="1043" stopIfTrue="1" operator="lessThan">
      <formula>0</formula>
    </cfRule>
  </conditionalFormatting>
  <conditionalFormatting sqref="G283">
    <cfRule type="cellIs" dxfId="2" priority="1042" stopIfTrue="1" operator="lessThan">
      <formula>0</formula>
    </cfRule>
  </conditionalFormatting>
  <conditionalFormatting sqref="G284">
    <cfRule type="cellIs" dxfId="2" priority="1041" stopIfTrue="1" operator="lessThan">
      <formula>0</formula>
    </cfRule>
  </conditionalFormatting>
  <conditionalFormatting sqref="G285">
    <cfRule type="cellIs" dxfId="2" priority="1040" stopIfTrue="1" operator="lessThan">
      <formula>0</formula>
    </cfRule>
  </conditionalFormatting>
  <conditionalFormatting sqref="G286">
    <cfRule type="cellIs" dxfId="2" priority="1039" stopIfTrue="1" operator="lessThan">
      <formula>0</formula>
    </cfRule>
  </conditionalFormatting>
  <conditionalFormatting sqref="G287">
    <cfRule type="cellIs" dxfId="2" priority="1038" stopIfTrue="1" operator="lessThan">
      <formula>0</formula>
    </cfRule>
  </conditionalFormatting>
  <conditionalFormatting sqref="G288">
    <cfRule type="cellIs" dxfId="2" priority="1037" stopIfTrue="1" operator="lessThan">
      <formula>0</formula>
    </cfRule>
  </conditionalFormatting>
  <conditionalFormatting sqref="G289">
    <cfRule type="cellIs" dxfId="2" priority="1036" stopIfTrue="1" operator="lessThan">
      <formula>0</formula>
    </cfRule>
  </conditionalFormatting>
  <conditionalFormatting sqref="G290">
    <cfRule type="cellIs" dxfId="2" priority="1035" stopIfTrue="1" operator="lessThan">
      <formula>0</formula>
    </cfRule>
  </conditionalFormatting>
  <conditionalFormatting sqref="G291">
    <cfRule type="cellIs" dxfId="2" priority="1034" stopIfTrue="1" operator="lessThan">
      <formula>0</formula>
    </cfRule>
  </conditionalFormatting>
  <conditionalFormatting sqref="G292">
    <cfRule type="cellIs" dxfId="2" priority="1033" stopIfTrue="1" operator="lessThan">
      <formula>0</formula>
    </cfRule>
  </conditionalFormatting>
  <conditionalFormatting sqref="G293">
    <cfRule type="cellIs" dxfId="2" priority="1032" stopIfTrue="1" operator="lessThan">
      <formula>0</formula>
    </cfRule>
  </conditionalFormatting>
  <conditionalFormatting sqref="G294">
    <cfRule type="cellIs" dxfId="2" priority="1031" stopIfTrue="1" operator="lessThan">
      <formula>0</formula>
    </cfRule>
  </conditionalFormatting>
  <conditionalFormatting sqref="G295">
    <cfRule type="cellIs" dxfId="2" priority="1030" stopIfTrue="1" operator="lessThan">
      <formula>0</formula>
    </cfRule>
  </conditionalFormatting>
  <conditionalFormatting sqref="G296">
    <cfRule type="cellIs" dxfId="2" priority="1029" stopIfTrue="1" operator="lessThan">
      <formula>0</formula>
    </cfRule>
  </conditionalFormatting>
  <conditionalFormatting sqref="G297">
    <cfRule type="cellIs" dxfId="2" priority="1028" stopIfTrue="1" operator="lessThan">
      <formula>0</formula>
    </cfRule>
  </conditionalFormatting>
  <conditionalFormatting sqref="G298">
    <cfRule type="cellIs" dxfId="2" priority="1027" stopIfTrue="1" operator="lessThan">
      <formula>0</formula>
    </cfRule>
  </conditionalFormatting>
  <conditionalFormatting sqref="G299">
    <cfRule type="cellIs" dxfId="2" priority="1026" stopIfTrue="1" operator="lessThan">
      <formula>0</formula>
    </cfRule>
  </conditionalFormatting>
  <conditionalFormatting sqref="G300">
    <cfRule type="cellIs" dxfId="2" priority="1025" stopIfTrue="1" operator="lessThan">
      <formula>0</formula>
    </cfRule>
  </conditionalFormatting>
  <conditionalFormatting sqref="G301">
    <cfRule type="cellIs" dxfId="2" priority="1024" stopIfTrue="1" operator="lessThan">
      <formula>0</formula>
    </cfRule>
  </conditionalFormatting>
  <conditionalFormatting sqref="G302">
    <cfRule type="cellIs" dxfId="2" priority="1023" stopIfTrue="1" operator="lessThan">
      <formula>0</formula>
    </cfRule>
  </conditionalFormatting>
  <conditionalFormatting sqref="G303">
    <cfRule type="cellIs" dxfId="2" priority="1022" stopIfTrue="1" operator="lessThan">
      <formula>0</formula>
    </cfRule>
  </conditionalFormatting>
  <conditionalFormatting sqref="G304">
    <cfRule type="cellIs" dxfId="2" priority="1021" stopIfTrue="1" operator="lessThan">
      <formula>0</formula>
    </cfRule>
  </conditionalFormatting>
  <conditionalFormatting sqref="G305">
    <cfRule type="cellIs" dxfId="2" priority="1020" stopIfTrue="1" operator="lessThan">
      <formula>0</formula>
    </cfRule>
  </conditionalFormatting>
  <conditionalFormatting sqref="G306">
    <cfRule type="cellIs" dxfId="2" priority="1019" stopIfTrue="1" operator="lessThan">
      <formula>0</formula>
    </cfRule>
  </conditionalFormatting>
  <conditionalFormatting sqref="G307">
    <cfRule type="cellIs" dxfId="2" priority="1018" stopIfTrue="1" operator="lessThan">
      <formula>0</formula>
    </cfRule>
  </conditionalFormatting>
  <conditionalFormatting sqref="G308">
    <cfRule type="cellIs" dxfId="2" priority="1017" stopIfTrue="1" operator="lessThan">
      <formula>0</formula>
    </cfRule>
  </conditionalFormatting>
  <conditionalFormatting sqref="G309">
    <cfRule type="cellIs" dxfId="2" priority="1016" stopIfTrue="1" operator="lessThan">
      <formula>0</formula>
    </cfRule>
  </conditionalFormatting>
  <conditionalFormatting sqref="G310">
    <cfRule type="cellIs" dxfId="2" priority="1015" stopIfTrue="1" operator="lessThan">
      <formula>0</formula>
    </cfRule>
  </conditionalFormatting>
  <conditionalFormatting sqref="G311">
    <cfRule type="cellIs" dxfId="2" priority="1014" stopIfTrue="1" operator="lessThan">
      <formula>0</formula>
    </cfRule>
  </conditionalFormatting>
  <conditionalFormatting sqref="G312">
    <cfRule type="cellIs" dxfId="2" priority="1013" stopIfTrue="1" operator="lessThan">
      <formula>0</formula>
    </cfRule>
  </conditionalFormatting>
  <conditionalFormatting sqref="G313">
    <cfRule type="cellIs" dxfId="2" priority="1012" stopIfTrue="1" operator="lessThan">
      <formula>0</formula>
    </cfRule>
  </conditionalFormatting>
  <conditionalFormatting sqref="G314">
    <cfRule type="cellIs" dxfId="2" priority="1011" stopIfTrue="1" operator="lessThan">
      <formula>0</formula>
    </cfRule>
  </conditionalFormatting>
  <conditionalFormatting sqref="G315">
    <cfRule type="cellIs" dxfId="2" priority="1010" stopIfTrue="1" operator="lessThan">
      <formula>0</formula>
    </cfRule>
  </conditionalFormatting>
  <conditionalFormatting sqref="G316">
    <cfRule type="cellIs" dxfId="2" priority="1009" stopIfTrue="1" operator="lessThan">
      <formula>0</formula>
    </cfRule>
  </conditionalFormatting>
  <conditionalFormatting sqref="G317">
    <cfRule type="cellIs" dxfId="2" priority="1008" stopIfTrue="1" operator="lessThan">
      <formula>0</formula>
    </cfRule>
  </conditionalFormatting>
  <conditionalFormatting sqref="G318">
    <cfRule type="cellIs" dxfId="2" priority="1007" stopIfTrue="1" operator="lessThan">
      <formula>0</formula>
    </cfRule>
  </conditionalFormatting>
  <conditionalFormatting sqref="G319">
    <cfRule type="cellIs" dxfId="2" priority="1006" stopIfTrue="1" operator="lessThan">
      <formula>0</formula>
    </cfRule>
  </conditionalFormatting>
  <conditionalFormatting sqref="G320">
    <cfRule type="cellIs" dxfId="2" priority="1005" stopIfTrue="1" operator="lessThan">
      <formula>0</formula>
    </cfRule>
  </conditionalFormatting>
  <conditionalFormatting sqref="G321">
    <cfRule type="cellIs" dxfId="2" priority="1004" stopIfTrue="1" operator="lessThan">
      <formula>0</formula>
    </cfRule>
  </conditionalFormatting>
  <conditionalFormatting sqref="G322">
    <cfRule type="cellIs" dxfId="2" priority="1003" stopIfTrue="1" operator="lessThan">
      <formula>0</formula>
    </cfRule>
  </conditionalFormatting>
  <conditionalFormatting sqref="G323">
    <cfRule type="cellIs" dxfId="2" priority="1002" stopIfTrue="1" operator="lessThan">
      <formula>0</formula>
    </cfRule>
  </conditionalFormatting>
  <conditionalFormatting sqref="G324">
    <cfRule type="cellIs" dxfId="2" priority="1001" stopIfTrue="1" operator="lessThan">
      <formula>0</formula>
    </cfRule>
  </conditionalFormatting>
  <conditionalFormatting sqref="G325">
    <cfRule type="cellIs" dxfId="2" priority="1000" stopIfTrue="1" operator="lessThan">
      <formula>0</formula>
    </cfRule>
  </conditionalFormatting>
  <conditionalFormatting sqref="G326">
    <cfRule type="cellIs" dxfId="2" priority="999" stopIfTrue="1" operator="lessThan">
      <formula>0</formula>
    </cfRule>
  </conditionalFormatting>
  <conditionalFormatting sqref="G327">
    <cfRule type="cellIs" dxfId="2" priority="998" stopIfTrue="1" operator="lessThan">
      <formula>0</formula>
    </cfRule>
  </conditionalFormatting>
  <conditionalFormatting sqref="G328">
    <cfRule type="cellIs" dxfId="2" priority="997" stopIfTrue="1" operator="lessThan">
      <formula>0</formula>
    </cfRule>
  </conditionalFormatting>
  <conditionalFormatting sqref="G329">
    <cfRule type="cellIs" dxfId="2" priority="996" stopIfTrue="1" operator="lessThan">
      <formula>0</formula>
    </cfRule>
  </conditionalFormatting>
  <conditionalFormatting sqref="G330">
    <cfRule type="cellIs" dxfId="2" priority="995" stopIfTrue="1" operator="lessThan">
      <formula>0</formula>
    </cfRule>
  </conditionalFormatting>
  <conditionalFormatting sqref="G331">
    <cfRule type="cellIs" dxfId="2" priority="994" stopIfTrue="1" operator="lessThan">
      <formula>0</formula>
    </cfRule>
  </conditionalFormatting>
  <conditionalFormatting sqref="G332">
    <cfRule type="cellIs" dxfId="2" priority="993" stopIfTrue="1" operator="lessThan">
      <formula>0</formula>
    </cfRule>
  </conditionalFormatting>
  <conditionalFormatting sqref="G333">
    <cfRule type="cellIs" dxfId="2" priority="992" stopIfTrue="1" operator="lessThan">
      <formula>0</formula>
    </cfRule>
  </conditionalFormatting>
  <conditionalFormatting sqref="G334">
    <cfRule type="cellIs" dxfId="2" priority="991" stopIfTrue="1" operator="lessThan">
      <formula>0</formula>
    </cfRule>
  </conditionalFormatting>
  <conditionalFormatting sqref="G335">
    <cfRule type="cellIs" dxfId="2" priority="990" stopIfTrue="1" operator="lessThan">
      <formula>0</formula>
    </cfRule>
  </conditionalFormatting>
  <conditionalFormatting sqref="G336">
    <cfRule type="cellIs" dxfId="2" priority="989" stopIfTrue="1" operator="lessThan">
      <formula>0</formula>
    </cfRule>
  </conditionalFormatting>
  <conditionalFormatting sqref="G337">
    <cfRule type="cellIs" dxfId="2" priority="988" stopIfTrue="1" operator="lessThan">
      <formula>0</formula>
    </cfRule>
  </conditionalFormatting>
  <conditionalFormatting sqref="G338">
    <cfRule type="cellIs" dxfId="2" priority="987" stopIfTrue="1" operator="lessThan">
      <formula>0</formula>
    </cfRule>
  </conditionalFormatting>
  <conditionalFormatting sqref="G339">
    <cfRule type="cellIs" dxfId="2" priority="986" stopIfTrue="1" operator="lessThan">
      <formula>0</formula>
    </cfRule>
  </conditionalFormatting>
  <conditionalFormatting sqref="G340">
    <cfRule type="cellIs" dxfId="2" priority="985" stopIfTrue="1" operator="lessThan">
      <formula>0</formula>
    </cfRule>
  </conditionalFormatting>
  <conditionalFormatting sqref="G341">
    <cfRule type="cellIs" dxfId="2" priority="984" stopIfTrue="1" operator="lessThan">
      <formula>0</formula>
    </cfRule>
  </conditionalFormatting>
  <conditionalFormatting sqref="G342">
    <cfRule type="cellIs" dxfId="2" priority="983" stopIfTrue="1" operator="lessThan">
      <formula>0</formula>
    </cfRule>
  </conditionalFormatting>
  <conditionalFormatting sqref="G343">
    <cfRule type="cellIs" dxfId="2" priority="982" stopIfTrue="1" operator="lessThan">
      <formula>0</formula>
    </cfRule>
  </conditionalFormatting>
  <conditionalFormatting sqref="G344">
    <cfRule type="cellIs" dxfId="2" priority="981" stopIfTrue="1" operator="lessThan">
      <formula>0</formula>
    </cfRule>
  </conditionalFormatting>
  <conditionalFormatting sqref="G345">
    <cfRule type="cellIs" dxfId="2" priority="980" stopIfTrue="1" operator="lessThan">
      <formula>0</formula>
    </cfRule>
  </conditionalFormatting>
  <conditionalFormatting sqref="G346">
    <cfRule type="cellIs" dxfId="2" priority="979" stopIfTrue="1" operator="lessThan">
      <formula>0</formula>
    </cfRule>
  </conditionalFormatting>
  <conditionalFormatting sqref="G347">
    <cfRule type="cellIs" dxfId="2" priority="978" stopIfTrue="1" operator="lessThan">
      <formula>0</formula>
    </cfRule>
  </conditionalFormatting>
  <conditionalFormatting sqref="G348">
    <cfRule type="cellIs" dxfId="2" priority="977" stopIfTrue="1" operator="lessThan">
      <formula>0</formula>
    </cfRule>
  </conditionalFormatting>
  <conditionalFormatting sqref="G349">
    <cfRule type="cellIs" dxfId="2" priority="976" stopIfTrue="1" operator="lessThan">
      <formula>0</formula>
    </cfRule>
  </conditionalFormatting>
  <conditionalFormatting sqref="G350">
    <cfRule type="cellIs" dxfId="2" priority="975" stopIfTrue="1" operator="lessThan">
      <formula>0</formula>
    </cfRule>
  </conditionalFormatting>
  <conditionalFormatting sqref="G351">
    <cfRule type="cellIs" dxfId="2" priority="974" stopIfTrue="1" operator="lessThan">
      <formula>0</formula>
    </cfRule>
  </conditionalFormatting>
  <conditionalFormatting sqref="G352">
    <cfRule type="cellIs" dxfId="2" priority="973" stopIfTrue="1" operator="lessThan">
      <formula>0</formula>
    </cfRule>
  </conditionalFormatting>
  <conditionalFormatting sqref="G353">
    <cfRule type="cellIs" dxfId="2" priority="972" stopIfTrue="1" operator="lessThan">
      <formula>0</formula>
    </cfRule>
  </conditionalFormatting>
  <conditionalFormatting sqref="G354">
    <cfRule type="cellIs" dxfId="2" priority="971" stopIfTrue="1" operator="lessThan">
      <formula>0</formula>
    </cfRule>
  </conditionalFormatting>
  <conditionalFormatting sqref="G355">
    <cfRule type="cellIs" dxfId="2" priority="970" stopIfTrue="1" operator="lessThan">
      <formula>0</formula>
    </cfRule>
  </conditionalFormatting>
  <conditionalFormatting sqref="G356">
    <cfRule type="cellIs" dxfId="2" priority="969" stopIfTrue="1" operator="lessThan">
      <formula>0</formula>
    </cfRule>
  </conditionalFormatting>
  <conditionalFormatting sqref="G357">
    <cfRule type="cellIs" dxfId="2" priority="968" stopIfTrue="1" operator="lessThan">
      <formula>0</formula>
    </cfRule>
  </conditionalFormatting>
  <conditionalFormatting sqref="G358">
    <cfRule type="cellIs" dxfId="2" priority="967" stopIfTrue="1" operator="lessThan">
      <formula>0</formula>
    </cfRule>
  </conditionalFormatting>
  <conditionalFormatting sqref="G359">
    <cfRule type="cellIs" dxfId="2" priority="966" stopIfTrue="1" operator="lessThan">
      <formula>0</formula>
    </cfRule>
  </conditionalFormatting>
  <conditionalFormatting sqref="G360">
    <cfRule type="cellIs" dxfId="2" priority="965" stopIfTrue="1" operator="lessThan">
      <formula>0</formula>
    </cfRule>
  </conditionalFormatting>
  <conditionalFormatting sqref="G361">
    <cfRule type="cellIs" dxfId="2" priority="964" stopIfTrue="1" operator="lessThan">
      <formula>0</formula>
    </cfRule>
  </conditionalFormatting>
  <conditionalFormatting sqref="G362">
    <cfRule type="cellIs" dxfId="2" priority="963" stopIfTrue="1" operator="lessThan">
      <formula>0</formula>
    </cfRule>
  </conditionalFormatting>
  <conditionalFormatting sqref="G363">
    <cfRule type="cellIs" dxfId="2" priority="962" stopIfTrue="1" operator="lessThan">
      <formula>0</formula>
    </cfRule>
  </conditionalFormatting>
  <conditionalFormatting sqref="G364">
    <cfRule type="cellIs" dxfId="2" priority="961" stopIfTrue="1" operator="lessThan">
      <formula>0</formula>
    </cfRule>
  </conditionalFormatting>
  <conditionalFormatting sqref="G365">
    <cfRule type="cellIs" dxfId="2" priority="960" stopIfTrue="1" operator="lessThan">
      <formula>0</formula>
    </cfRule>
  </conditionalFormatting>
  <conditionalFormatting sqref="G366">
    <cfRule type="cellIs" dxfId="2" priority="959" stopIfTrue="1" operator="lessThan">
      <formula>0</formula>
    </cfRule>
  </conditionalFormatting>
  <conditionalFormatting sqref="G367">
    <cfRule type="cellIs" dxfId="2" priority="958" stopIfTrue="1" operator="lessThan">
      <formula>0</formula>
    </cfRule>
  </conditionalFormatting>
  <conditionalFormatting sqref="G368">
    <cfRule type="cellIs" dxfId="2" priority="957" stopIfTrue="1" operator="lessThan">
      <formula>0</formula>
    </cfRule>
  </conditionalFormatting>
  <conditionalFormatting sqref="G369">
    <cfRule type="cellIs" dxfId="2" priority="956" stopIfTrue="1" operator="lessThan">
      <formula>0</formula>
    </cfRule>
  </conditionalFormatting>
  <conditionalFormatting sqref="G370">
    <cfRule type="cellIs" dxfId="2" priority="955" stopIfTrue="1" operator="lessThan">
      <formula>0</formula>
    </cfRule>
  </conditionalFormatting>
  <conditionalFormatting sqref="G371">
    <cfRule type="cellIs" dxfId="2" priority="954" stopIfTrue="1" operator="lessThan">
      <formula>0</formula>
    </cfRule>
  </conditionalFormatting>
  <conditionalFormatting sqref="G372">
    <cfRule type="cellIs" dxfId="2" priority="953" stopIfTrue="1" operator="lessThan">
      <formula>0</formula>
    </cfRule>
  </conditionalFormatting>
  <conditionalFormatting sqref="G373">
    <cfRule type="cellIs" dxfId="2" priority="952" stopIfTrue="1" operator="lessThan">
      <formula>0</formula>
    </cfRule>
  </conditionalFormatting>
  <conditionalFormatting sqref="G374">
    <cfRule type="cellIs" dxfId="2" priority="951" stopIfTrue="1" operator="lessThan">
      <formula>0</formula>
    </cfRule>
  </conditionalFormatting>
  <conditionalFormatting sqref="G375">
    <cfRule type="cellIs" dxfId="2" priority="950" stopIfTrue="1" operator="lessThan">
      <formula>0</formula>
    </cfRule>
  </conditionalFormatting>
  <conditionalFormatting sqref="G376">
    <cfRule type="cellIs" dxfId="2" priority="949" stopIfTrue="1" operator="lessThan">
      <formula>0</formula>
    </cfRule>
  </conditionalFormatting>
  <conditionalFormatting sqref="G377">
    <cfRule type="cellIs" dxfId="2" priority="948" stopIfTrue="1" operator="lessThan">
      <formula>0</formula>
    </cfRule>
  </conditionalFormatting>
  <conditionalFormatting sqref="G378">
    <cfRule type="cellIs" dxfId="2" priority="947" stopIfTrue="1" operator="lessThan">
      <formula>0</formula>
    </cfRule>
  </conditionalFormatting>
  <conditionalFormatting sqref="G379">
    <cfRule type="cellIs" dxfId="2" priority="946" stopIfTrue="1" operator="lessThan">
      <formula>0</formula>
    </cfRule>
  </conditionalFormatting>
  <conditionalFormatting sqref="G380">
    <cfRule type="cellIs" dxfId="2" priority="945" stopIfTrue="1" operator="lessThan">
      <formula>0</formula>
    </cfRule>
  </conditionalFormatting>
  <conditionalFormatting sqref="G381">
    <cfRule type="cellIs" dxfId="2" priority="944" stopIfTrue="1" operator="lessThan">
      <formula>0</formula>
    </cfRule>
  </conditionalFormatting>
  <conditionalFormatting sqref="G382">
    <cfRule type="cellIs" dxfId="2" priority="943" stopIfTrue="1" operator="lessThan">
      <formula>0</formula>
    </cfRule>
  </conditionalFormatting>
  <conditionalFormatting sqref="G383">
    <cfRule type="cellIs" dxfId="2" priority="942" stopIfTrue="1" operator="lessThan">
      <formula>0</formula>
    </cfRule>
  </conditionalFormatting>
  <conditionalFormatting sqref="G384">
    <cfRule type="cellIs" dxfId="2" priority="941" stopIfTrue="1" operator="lessThan">
      <formula>0</formula>
    </cfRule>
  </conditionalFormatting>
  <conditionalFormatting sqref="G385">
    <cfRule type="cellIs" dxfId="2" priority="940" stopIfTrue="1" operator="lessThan">
      <formula>0</formula>
    </cfRule>
  </conditionalFormatting>
  <conditionalFormatting sqref="G386">
    <cfRule type="cellIs" dxfId="2" priority="939" stopIfTrue="1" operator="lessThan">
      <formula>0</formula>
    </cfRule>
  </conditionalFormatting>
  <conditionalFormatting sqref="G387">
    <cfRule type="cellIs" dxfId="2" priority="938" stopIfTrue="1" operator="lessThan">
      <formula>0</formula>
    </cfRule>
  </conditionalFormatting>
  <conditionalFormatting sqref="G388">
    <cfRule type="cellIs" dxfId="2" priority="937" stopIfTrue="1" operator="lessThan">
      <formula>0</formula>
    </cfRule>
  </conditionalFormatting>
  <conditionalFormatting sqref="G389">
    <cfRule type="cellIs" dxfId="2" priority="936" stopIfTrue="1" operator="lessThan">
      <formula>0</formula>
    </cfRule>
  </conditionalFormatting>
  <conditionalFormatting sqref="G390">
    <cfRule type="cellIs" dxfId="2" priority="935" stopIfTrue="1" operator="lessThan">
      <formula>0</formula>
    </cfRule>
  </conditionalFormatting>
  <conditionalFormatting sqref="G391">
    <cfRule type="cellIs" dxfId="2" priority="934" stopIfTrue="1" operator="lessThan">
      <formula>0</formula>
    </cfRule>
  </conditionalFormatting>
  <conditionalFormatting sqref="G392">
    <cfRule type="cellIs" dxfId="2" priority="933" stopIfTrue="1" operator="lessThan">
      <formula>0</formula>
    </cfRule>
  </conditionalFormatting>
  <conditionalFormatting sqref="G393">
    <cfRule type="cellIs" dxfId="2" priority="932" stopIfTrue="1" operator="lessThan">
      <formula>0</formula>
    </cfRule>
  </conditionalFormatting>
  <conditionalFormatting sqref="G394">
    <cfRule type="cellIs" dxfId="2" priority="931" stopIfTrue="1" operator="lessThan">
      <formula>0</formula>
    </cfRule>
  </conditionalFormatting>
  <conditionalFormatting sqref="G395">
    <cfRule type="cellIs" dxfId="2" priority="930" stopIfTrue="1" operator="lessThan">
      <formula>0</formula>
    </cfRule>
  </conditionalFormatting>
  <conditionalFormatting sqref="G396">
    <cfRule type="cellIs" dxfId="2" priority="929" stopIfTrue="1" operator="lessThan">
      <formula>0</formula>
    </cfRule>
  </conditionalFormatting>
  <conditionalFormatting sqref="G397">
    <cfRule type="cellIs" dxfId="2" priority="928" stopIfTrue="1" operator="lessThan">
      <formula>0</formula>
    </cfRule>
  </conditionalFormatting>
  <conditionalFormatting sqref="G398">
    <cfRule type="cellIs" dxfId="2" priority="927" stopIfTrue="1" operator="lessThan">
      <formula>0</formula>
    </cfRule>
  </conditionalFormatting>
  <conditionalFormatting sqref="G399">
    <cfRule type="cellIs" dxfId="2" priority="926" stopIfTrue="1" operator="lessThan">
      <formula>0</formula>
    </cfRule>
  </conditionalFormatting>
  <conditionalFormatting sqref="G400">
    <cfRule type="cellIs" dxfId="2" priority="925" stopIfTrue="1" operator="lessThan">
      <formula>0</formula>
    </cfRule>
  </conditionalFormatting>
  <conditionalFormatting sqref="G401">
    <cfRule type="cellIs" dxfId="2" priority="924" stopIfTrue="1" operator="lessThan">
      <formula>0</formula>
    </cfRule>
  </conditionalFormatting>
  <conditionalFormatting sqref="G402">
    <cfRule type="cellIs" dxfId="2" priority="923" stopIfTrue="1" operator="lessThan">
      <formula>0</formula>
    </cfRule>
  </conditionalFormatting>
  <conditionalFormatting sqref="G403">
    <cfRule type="cellIs" dxfId="2" priority="922" stopIfTrue="1" operator="lessThan">
      <formula>0</formula>
    </cfRule>
  </conditionalFormatting>
  <conditionalFormatting sqref="G404">
    <cfRule type="cellIs" dxfId="2" priority="921" stopIfTrue="1" operator="lessThan">
      <formula>0</formula>
    </cfRule>
  </conditionalFormatting>
  <conditionalFormatting sqref="G405">
    <cfRule type="cellIs" dxfId="2" priority="920" stopIfTrue="1" operator="lessThan">
      <formula>0</formula>
    </cfRule>
  </conditionalFormatting>
  <conditionalFormatting sqref="G406">
    <cfRule type="cellIs" dxfId="2" priority="919" stopIfTrue="1" operator="lessThan">
      <formula>0</formula>
    </cfRule>
  </conditionalFormatting>
  <conditionalFormatting sqref="G407">
    <cfRule type="cellIs" dxfId="2" priority="918" stopIfTrue="1" operator="lessThan">
      <formula>0</formula>
    </cfRule>
  </conditionalFormatting>
  <conditionalFormatting sqref="G408">
    <cfRule type="cellIs" dxfId="2" priority="917" stopIfTrue="1" operator="lessThan">
      <formula>0</formula>
    </cfRule>
  </conditionalFormatting>
  <conditionalFormatting sqref="G409">
    <cfRule type="cellIs" dxfId="2" priority="916" stopIfTrue="1" operator="lessThan">
      <formula>0</formula>
    </cfRule>
  </conditionalFormatting>
  <conditionalFormatting sqref="G410">
    <cfRule type="cellIs" dxfId="2" priority="915" stopIfTrue="1" operator="lessThan">
      <formula>0</formula>
    </cfRule>
  </conditionalFormatting>
  <conditionalFormatting sqref="G411">
    <cfRule type="cellIs" dxfId="2" priority="914" stopIfTrue="1" operator="lessThan">
      <formula>0</formula>
    </cfRule>
  </conditionalFormatting>
  <conditionalFormatting sqref="G412">
    <cfRule type="cellIs" dxfId="2" priority="913" stopIfTrue="1" operator="lessThan">
      <formula>0</formula>
    </cfRule>
  </conditionalFormatting>
  <conditionalFormatting sqref="G413">
    <cfRule type="cellIs" dxfId="2" priority="912" stopIfTrue="1" operator="lessThan">
      <formula>0</formula>
    </cfRule>
  </conditionalFormatting>
  <conditionalFormatting sqref="G414">
    <cfRule type="cellIs" dxfId="2" priority="911" stopIfTrue="1" operator="lessThan">
      <formula>0</formula>
    </cfRule>
  </conditionalFormatting>
  <conditionalFormatting sqref="G415">
    <cfRule type="cellIs" dxfId="2" priority="910" stopIfTrue="1" operator="lessThan">
      <formula>0</formula>
    </cfRule>
  </conditionalFormatting>
  <conditionalFormatting sqref="G416">
    <cfRule type="cellIs" dxfId="2" priority="909" stopIfTrue="1" operator="lessThan">
      <formula>0</formula>
    </cfRule>
  </conditionalFormatting>
  <conditionalFormatting sqref="G417">
    <cfRule type="cellIs" dxfId="2" priority="908" stopIfTrue="1" operator="lessThan">
      <formula>0</formula>
    </cfRule>
  </conditionalFormatting>
  <conditionalFormatting sqref="G418">
    <cfRule type="cellIs" dxfId="2" priority="907" stopIfTrue="1" operator="lessThan">
      <formula>0</formula>
    </cfRule>
  </conditionalFormatting>
  <conditionalFormatting sqref="G419">
    <cfRule type="cellIs" dxfId="2" priority="906" stopIfTrue="1" operator="lessThan">
      <formula>0</formula>
    </cfRule>
  </conditionalFormatting>
  <conditionalFormatting sqref="G420">
    <cfRule type="cellIs" dxfId="2" priority="905" stopIfTrue="1" operator="lessThan">
      <formula>0</formula>
    </cfRule>
  </conditionalFormatting>
  <conditionalFormatting sqref="G421">
    <cfRule type="cellIs" dxfId="2" priority="904" stopIfTrue="1" operator="lessThan">
      <formula>0</formula>
    </cfRule>
  </conditionalFormatting>
  <conditionalFormatting sqref="G422">
    <cfRule type="cellIs" dxfId="2" priority="903" stopIfTrue="1" operator="lessThan">
      <formula>0</formula>
    </cfRule>
  </conditionalFormatting>
  <conditionalFormatting sqref="G423">
    <cfRule type="cellIs" dxfId="2" priority="902" stopIfTrue="1" operator="lessThan">
      <formula>0</formula>
    </cfRule>
  </conditionalFormatting>
  <conditionalFormatting sqref="G424">
    <cfRule type="cellIs" dxfId="2" priority="901" stopIfTrue="1" operator="lessThan">
      <formula>0</formula>
    </cfRule>
  </conditionalFormatting>
  <conditionalFormatting sqref="G425">
    <cfRule type="cellIs" dxfId="2" priority="900" stopIfTrue="1" operator="lessThan">
      <formula>0</formula>
    </cfRule>
  </conditionalFormatting>
  <conditionalFormatting sqref="G426">
    <cfRule type="cellIs" dxfId="2" priority="899" stopIfTrue="1" operator="lessThan">
      <formula>0</formula>
    </cfRule>
  </conditionalFormatting>
  <conditionalFormatting sqref="G427">
    <cfRule type="cellIs" dxfId="2" priority="898" stopIfTrue="1" operator="lessThan">
      <formula>0</formula>
    </cfRule>
  </conditionalFormatting>
  <conditionalFormatting sqref="G428">
    <cfRule type="cellIs" dxfId="2" priority="897" stopIfTrue="1" operator="lessThan">
      <formula>0</formula>
    </cfRule>
  </conditionalFormatting>
  <conditionalFormatting sqref="G429">
    <cfRule type="cellIs" dxfId="2" priority="896" stopIfTrue="1" operator="lessThan">
      <formula>0</formula>
    </cfRule>
  </conditionalFormatting>
  <conditionalFormatting sqref="G430">
    <cfRule type="cellIs" dxfId="2" priority="895" stopIfTrue="1" operator="lessThan">
      <formula>0</formula>
    </cfRule>
  </conditionalFormatting>
  <conditionalFormatting sqref="G431">
    <cfRule type="cellIs" dxfId="2" priority="894" stopIfTrue="1" operator="lessThan">
      <formula>0</formula>
    </cfRule>
  </conditionalFormatting>
  <conditionalFormatting sqref="G432">
    <cfRule type="cellIs" dxfId="2" priority="893" stopIfTrue="1" operator="lessThan">
      <formula>0</formula>
    </cfRule>
  </conditionalFormatting>
  <conditionalFormatting sqref="G433">
    <cfRule type="cellIs" dxfId="2" priority="892" stopIfTrue="1" operator="lessThan">
      <formula>0</formula>
    </cfRule>
  </conditionalFormatting>
  <conditionalFormatting sqref="G434">
    <cfRule type="cellIs" dxfId="2" priority="891" stopIfTrue="1" operator="lessThan">
      <formula>0</formula>
    </cfRule>
  </conditionalFormatting>
  <conditionalFormatting sqref="G435">
    <cfRule type="cellIs" dxfId="2" priority="890" stopIfTrue="1" operator="lessThan">
      <formula>0</formula>
    </cfRule>
  </conditionalFormatting>
  <conditionalFormatting sqref="G436">
    <cfRule type="cellIs" dxfId="2" priority="889" stopIfTrue="1" operator="lessThan">
      <formula>0</formula>
    </cfRule>
  </conditionalFormatting>
  <conditionalFormatting sqref="G437">
    <cfRule type="cellIs" dxfId="2" priority="888" stopIfTrue="1" operator="lessThan">
      <formula>0</formula>
    </cfRule>
  </conditionalFormatting>
  <conditionalFormatting sqref="G438">
    <cfRule type="cellIs" dxfId="2" priority="887" stopIfTrue="1" operator="lessThan">
      <formula>0</formula>
    </cfRule>
  </conditionalFormatting>
  <conditionalFormatting sqref="G439">
    <cfRule type="cellIs" dxfId="2" priority="886" stopIfTrue="1" operator="lessThan">
      <formula>0</formula>
    </cfRule>
  </conditionalFormatting>
  <conditionalFormatting sqref="G440">
    <cfRule type="cellIs" dxfId="2" priority="885" stopIfTrue="1" operator="lessThan">
      <formula>0</formula>
    </cfRule>
  </conditionalFormatting>
  <conditionalFormatting sqref="G441">
    <cfRule type="cellIs" dxfId="2" priority="884" stopIfTrue="1" operator="lessThan">
      <formula>0</formula>
    </cfRule>
  </conditionalFormatting>
  <conditionalFormatting sqref="G442">
    <cfRule type="cellIs" dxfId="2" priority="883" stopIfTrue="1" operator="lessThan">
      <formula>0</formula>
    </cfRule>
  </conditionalFormatting>
  <conditionalFormatting sqref="G443">
    <cfRule type="cellIs" dxfId="2" priority="882" stopIfTrue="1" operator="lessThan">
      <formula>0</formula>
    </cfRule>
  </conditionalFormatting>
  <conditionalFormatting sqref="G444">
    <cfRule type="cellIs" dxfId="2" priority="881" stopIfTrue="1" operator="lessThan">
      <formula>0</formula>
    </cfRule>
  </conditionalFormatting>
  <conditionalFormatting sqref="G445">
    <cfRule type="cellIs" dxfId="2" priority="880" stopIfTrue="1" operator="lessThan">
      <formula>0</formula>
    </cfRule>
  </conditionalFormatting>
  <conditionalFormatting sqref="G446">
    <cfRule type="cellIs" dxfId="2" priority="879" stopIfTrue="1" operator="lessThan">
      <formula>0</formula>
    </cfRule>
  </conditionalFormatting>
  <conditionalFormatting sqref="G447">
    <cfRule type="cellIs" dxfId="2" priority="878" stopIfTrue="1" operator="lessThan">
      <formula>0</formula>
    </cfRule>
  </conditionalFormatting>
  <conditionalFormatting sqref="G448">
    <cfRule type="cellIs" dxfId="2" priority="877" stopIfTrue="1" operator="lessThan">
      <formula>0</formula>
    </cfRule>
  </conditionalFormatting>
  <conditionalFormatting sqref="G449">
    <cfRule type="cellIs" dxfId="2" priority="876" stopIfTrue="1" operator="lessThan">
      <formula>0</formula>
    </cfRule>
  </conditionalFormatting>
  <conditionalFormatting sqref="G450">
    <cfRule type="cellIs" dxfId="2" priority="875" stopIfTrue="1" operator="lessThan">
      <formula>0</formula>
    </cfRule>
  </conditionalFormatting>
  <conditionalFormatting sqref="G451">
    <cfRule type="cellIs" dxfId="2" priority="874" stopIfTrue="1" operator="lessThan">
      <formula>0</formula>
    </cfRule>
  </conditionalFormatting>
  <conditionalFormatting sqref="G452">
    <cfRule type="cellIs" dxfId="2" priority="873" stopIfTrue="1" operator="lessThan">
      <formula>0</formula>
    </cfRule>
  </conditionalFormatting>
  <conditionalFormatting sqref="G453">
    <cfRule type="cellIs" dxfId="2" priority="872" stopIfTrue="1" operator="lessThan">
      <formula>0</formula>
    </cfRule>
  </conditionalFormatting>
  <conditionalFormatting sqref="G454">
    <cfRule type="cellIs" dxfId="2" priority="871" stopIfTrue="1" operator="lessThan">
      <formula>0</formula>
    </cfRule>
  </conditionalFormatting>
  <conditionalFormatting sqref="G455">
    <cfRule type="cellIs" dxfId="2" priority="870" stopIfTrue="1" operator="lessThan">
      <formula>0</formula>
    </cfRule>
  </conditionalFormatting>
  <conditionalFormatting sqref="G456">
    <cfRule type="cellIs" dxfId="2" priority="869" stopIfTrue="1" operator="lessThan">
      <formula>0</formula>
    </cfRule>
  </conditionalFormatting>
  <conditionalFormatting sqref="G457">
    <cfRule type="cellIs" dxfId="2" priority="868" stopIfTrue="1" operator="lessThan">
      <formula>0</formula>
    </cfRule>
  </conditionalFormatting>
  <conditionalFormatting sqref="G458">
    <cfRule type="cellIs" dxfId="2" priority="867" stopIfTrue="1" operator="lessThan">
      <formula>0</formula>
    </cfRule>
  </conditionalFormatting>
  <conditionalFormatting sqref="G459">
    <cfRule type="cellIs" dxfId="2" priority="866" stopIfTrue="1" operator="lessThan">
      <formula>0</formula>
    </cfRule>
  </conditionalFormatting>
  <conditionalFormatting sqref="G460">
    <cfRule type="cellIs" dxfId="2" priority="865" stopIfTrue="1" operator="lessThan">
      <formula>0</formula>
    </cfRule>
  </conditionalFormatting>
  <conditionalFormatting sqref="G461">
    <cfRule type="cellIs" dxfId="2" priority="864" stopIfTrue="1" operator="lessThan">
      <formula>0</formula>
    </cfRule>
  </conditionalFormatting>
  <conditionalFormatting sqref="G462">
    <cfRule type="cellIs" dxfId="2" priority="863" stopIfTrue="1" operator="lessThan">
      <formula>0</formula>
    </cfRule>
  </conditionalFormatting>
  <conditionalFormatting sqref="G463">
    <cfRule type="cellIs" dxfId="2" priority="862" stopIfTrue="1" operator="lessThan">
      <formula>0</formula>
    </cfRule>
  </conditionalFormatting>
  <conditionalFormatting sqref="G464">
    <cfRule type="cellIs" dxfId="2" priority="861" stopIfTrue="1" operator="lessThan">
      <formula>0</formula>
    </cfRule>
  </conditionalFormatting>
  <conditionalFormatting sqref="G465">
    <cfRule type="cellIs" dxfId="2" priority="860" stopIfTrue="1" operator="lessThan">
      <formula>0</formula>
    </cfRule>
  </conditionalFormatting>
  <conditionalFormatting sqref="G466">
    <cfRule type="cellIs" dxfId="2" priority="859" stopIfTrue="1" operator="lessThan">
      <formula>0</formula>
    </cfRule>
  </conditionalFormatting>
  <conditionalFormatting sqref="G467">
    <cfRule type="cellIs" dxfId="2" priority="858" stopIfTrue="1" operator="lessThan">
      <formula>0</formula>
    </cfRule>
  </conditionalFormatting>
  <conditionalFormatting sqref="G468">
    <cfRule type="cellIs" dxfId="2" priority="857" stopIfTrue="1" operator="lessThan">
      <formula>0</formula>
    </cfRule>
  </conditionalFormatting>
  <conditionalFormatting sqref="G469">
    <cfRule type="cellIs" dxfId="2" priority="856" stopIfTrue="1" operator="lessThan">
      <formula>0</formula>
    </cfRule>
  </conditionalFormatting>
  <conditionalFormatting sqref="G470">
    <cfRule type="cellIs" dxfId="2" priority="855" stopIfTrue="1" operator="lessThan">
      <formula>0</formula>
    </cfRule>
  </conditionalFormatting>
  <conditionalFormatting sqref="G471">
    <cfRule type="cellIs" dxfId="2" priority="854" stopIfTrue="1" operator="lessThan">
      <formula>0</formula>
    </cfRule>
  </conditionalFormatting>
  <conditionalFormatting sqref="G472">
    <cfRule type="cellIs" dxfId="2" priority="853" stopIfTrue="1" operator="lessThan">
      <formula>0</formula>
    </cfRule>
  </conditionalFormatting>
  <conditionalFormatting sqref="G473">
    <cfRule type="cellIs" dxfId="2" priority="852" stopIfTrue="1" operator="lessThan">
      <formula>0</formula>
    </cfRule>
  </conditionalFormatting>
  <conditionalFormatting sqref="G474">
    <cfRule type="cellIs" dxfId="2" priority="851" stopIfTrue="1" operator="lessThan">
      <formula>0</formula>
    </cfRule>
  </conditionalFormatting>
  <conditionalFormatting sqref="G475">
    <cfRule type="cellIs" dxfId="2" priority="850" stopIfTrue="1" operator="lessThan">
      <formula>0</formula>
    </cfRule>
  </conditionalFormatting>
  <conditionalFormatting sqref="G476">
    <cfRule type="cellIs" dxfId="2" priority="849" stopIfTrue="1" operator="lessThan">
      <formula>0</formula>
    </cfRule>
  </conditionalFormatting>
  <conditionalFormatting sqref="G477">
    <cfRule type="cellIs" dxfId="2" priority="848" stopIfTrue="1" operator="lessThan">
      <formula>0</formula>
    </cfRule>
  </conditionalFormatting>
  <conditionalFormatting sqref="G478">
    <cfRule type="cellIs" dxfId="2" priority="847" stopIfTrue="1" operator="lessThan">
      <formula>0</formula>
    </cfRule>
  </conditionalFormatting>
  <conditionalFormatting sqref="G479">
    <cfRule type="cellIs" dxfId="2" priority="846" stopIfTrue="1" operator="lessThan">
      <formula>0</formula>
    </cfRule>
  </conditionalFormatting>
  <conditionalFormatting sqref="G480">
    <cfRule type="cellIs" dxfId="2" priority="845" stopIfTrue="1" operator="lessThan">
      <formula>0</formula>
    </cfRule>
  </conditionalFormatting>
  <conditionalFormatting sqref="G481">
    <cfRule type="cellIs" dxfId="2" priority="844" stopIfTrue="1" operator="lessThan">
      <formula>0</formula>
    </cfRule>
  </conditionalFormatting>
  <conditionalFormatting sqref="G482">
    <cfRule type="cellIs" dxfId="2" priority="843" stopIfTrue="1" operator="lessThan">
      <formula>0</formula>
    </cfRule>
  </conditionalFormatting>
  <conditionalFormatting sqref="G483">
    <cfRule type="cellIs" dxfId="2" priority="842" stopIfTrue="1" operator="lessThan">
      <formula>0</formula>
    </cfRule>
  </conditionalFormatting>
  <conditionalFormatting sqref="G484">
    <cfRule type="cellIs" dxfId="2" priority="841" stopIfTrue="1" operator="lessThan">
      <formula>0</formula>
    </cfRule>
  </conditionalFormatting>
  <conditionalFormatting sqref="G485">
    <cfRule type="cellIs" dxfId="2" priority="840" stopIfTrue="1" operator="lessThan">
      <formula>0</formula>
    </cfRule>
  </conditionalFormatting>
  <conditionalFormatting sqref="G486">
    <cfRule type="cellIs" dxfId="2" priority="839" stopIfTrue="1" operator="lessThan">
      <formula>0</formula>
    </cfRule>
  </conditionalFormatting>
  <conditionalFormatting sqref="G487">
    <cfRule type="cellIs" dxfId="2" priority="838" stopIfTrue="1" operator="lessThan">
      <formula>0</formula>
    </cfRule>
  </conditionalFormatting>
  <conditionalFormatting sqref="G488">
    <cfRule type="cellIs" dxfId="2" priority="837" stopIfTrue="1" operator="lessThan">
      <formula>0</formula>
    </cfRule>
  </conditionalFormatting>
  <conditionalFormatting sqref="G489">
    <cfRule type="cellIs" dxfId="2" priority="836" stopIfTrue="1" operator="lessThan">
      <formula>0</formula>
    </cfRule>
  </conditionalFormatting>
  <conditionalFormatting sqref="G490">
    <cfRule type="cellIs" dxfId="2" priority="835" stopIfTrue="1" operator="lessThan">
      <formula>0</formula>
    </cfRule>
  </conditionalFormatting>
  <conditionalFormatting sqref="G491">
    <cfRule type="cellIs" dxfId="2" priority="834" stopIfTrue="1" operator="lessThan">
      <formula>0</formula>
    </cfRule>
  </conditionalFormatting>
  <conditionalFormatting sqref="G492">
    <cfRule type="cellIs" dxfId="2" priority="833" stopIfTrue="1" operator="lessThan">
      <formula>0</formula>
    </cfRule>
  </conditionalFormatting>
  <conditionalFormatting sqref="G493">
    <cfRule type="cellIs" dxfId="2" priority="832" stopIfTrue="1" operator="lessThan">
      <formula>0</formula>
    </cfRule>
  </conditionalFormatting>
  <conditionalFormatting sqref="G494">
    <cfRule type="cellIs" dxfId="2" priority="831" stopIfTrue="1" operator="lessThan">
      <formula>0</formula>
    </cfRule>
  </conditionalFormatting>
  <conditionalFormatting sqref="G495">
    <cfRule type="cellIs" dxfId="2" priority="830" stopIfTrue="1" operator="lessThan">
      <formula>0</formula>
    </cfRule>
  </conditionalFormatting>
  <conditionalFormatting sqref="G496">
    <cfRule type="cellIs" dxfId="2" priority="829" stopIfTrue="1" operator="lessThan">
      <formula>0</formula>
    </cfRule>
  </conditionalFormatting>
  <conditionalFormatting sqref="G497">
    <cfRule type="cellIs" dxfId="2" priority="828" stopIfTrue="1" operator="lessThan">
      <formula>0</formula>
    </cfRule>
  </conditionalFormatting>
  <conditionalFormatting sqref="G498">
    <cfRule type="cellIs" dxfId="2" priority="827" stopIfTrue="1" operator="lessThan">
      <formula>0</formula>
    </cfRule>
  </conditionalFormatting>
  <conditionalFormatting sqref="G499">
    <cfRule type="cellIs" dxfId="2" priority="826" stopIfTrue="1" operator="lessThan">
      <formula>0</formula>
    </cfRule>
  </conditionalFormatting>
  <conditionalFormatting sqref="G500">
    <cfRule type="cellIs" dxfId="2" priority="825" stopIfTrue="1" operator="lessThan">
      <formula>0</formula>
    </cfRule>
  </conditionalFormatting>
  <conditionalFormatting sqref="G501">
    <cfRule type="cellIs" dxfId="2" priority="824" stopIfTrue="1" operator="lessThan">
      <formula>0</formula>
    </cfRule>
  </conditionalFormatting>
  <conditionalFormatting sqref="G502">
    <cfRule type="cellIs" dxfId="2" priority="823" stopIfTrue="1" operator="lessThan">
      <formula>0</formula>
    </cfRule>
  </conditionalFormatting>
  <conditionalFormatting sqref="G503">
    <cfRule type="cellIs" dxfId="2" priority="822" stopIfTrue="1" operator="lessThan">
      <formula>0</formula>
    </cfRule>
  </conditionalFormatting>
  <conditionalFormatting sqref="G504">
    <cfRule type="cellIs" dxfId="2" priority="821" stopIfTrue="1" operator="lessThan">
      <formula>0</formula>
    </cfRule>
  </conditionalFormatting>
  <conditionalFormatting sqref="G505">
    <cfRule type="cellIs" dxfId="2" priority="820" stopIfTrue="1" operator="lessThan">
      <formula>0</formula>
    </cfRule>
  </conditionalFormatting>
  <conditionalFormatting sqref="G506">
    <cfRule type="cellIs" dxfId="2" priority="819" stopIfTrue="1" operator="lessThan">
      <formula>0</formula>
    </cfRule>
  </conditionalFormatting>
  <conditionalFormatting sqref="G507">
    <cfRule type="cellIs" dxfId="2" priority="818" stopIfTrue="1" operator="lessThan">
      <formula>0</formula>
    </cfRule>
  </conditionalFormatting>
  <conditionalFormatting sqref="G508">
    <cfRule type="cellIs" dxfId="2" priority="817" stopIfTrue="1" operator="lessThan">
      <formula>0</formula>
    </cfRule>
  </conditionalFormatting>
  <conditionalFormatting sqref="G509">
    <cfRule type="cellIs" dxfId="2" priority="816" stopIfTrue="1" operator="lessThan">
      <formula>0</formula>
    </cfRule>
  </conditionalFormatting>
  <conditionalFormatting sqref="G510">
    <cfRule type="cellIs" dxfId="2" priority="815" stopIfTrue="1" operator="lessThan">
      <formula>0</formula>
    </cfRule>
  </conditionalFormatting>
  <conditionalFormatting sqref="G511">
    <cfRule type="cellIs" dxfId="2" priority="814" stopIfTrue="1" operator="lessThan">
      <formula>0</formula>
    </cfRule>
  </conditionalFormatting>
  <conditionalFormatting sqref="G512">
    <cfRule type="cellIs" dxfId="2" priority="813" stopIfTrue="1" operator="lessThan">
      <formula>0</formula>
    </cfRule>
  </conditionalFormatting>
  <conditionalFormatting sqref="G513">
    <cfRule type="cellIs" dxfId="2" priority="812" stopIfTrue="1" operator="lessThan">
      <formula>0</formula>
    </cfRule>
  </conditionalFormatting>
  <conditionalFormatting sqref="G514">
    <cfRule type="cellIs" dxfId="2" priority="811" stopIfTrue="1" operator="lessThan">
      <formula>0</formula>
    </cfRule>
  </conditionalFormatting>
  <conditionalFormatting sqref="G515">
    <cfRule type="cellIs" dxfId="2" priority="810" stopIfTrue="1" operator="lessThan">
      <formula>0</formula>
    </cfRule>
  </conditionalFormatting>
  <conditionalFormatting sqref="G516">
    <cfRule type="cellIs" dxfId="2" priority="809" stopIfTrue="1" operator="lessThan">
      <formula>0</formula>
    </cfRule>
  </conditionalFormatting>
  <conditionalFormatting sqref="G517">
    <cfRule type="cellIs" dxfId="2" priority="808" stopIfTrue="1" operator="lessThan">
      <formula>0</formula>
    </cfRule>
  </conditionalFormatting>
  <conditionalFormatting sqref="G518">
    <cfRule type="cellIs" dxfId="2" priority="807" stopIfTrue="1" operator="lessThan">
      <formula>0</formula>
    </cfRule>
  </conditionalFormatting>
  <conditionalFormatting sqref="G519">
    <cfRule type="cellIs" dxfId="2" priority="806" stopIfTrue="1" operator="lessThan">
      <formula>0</formula>
    </cfRule>
  </conditionalFormatting>
  <conditionalFormatting sqref="G520">
    <cfRule type="cellIs" dxfId="2" priority="805" stopIfTrue="1" operator="lessThan">
      <formula>0</formula>
    </cfRule>
  </conditionalFormatting>
  <conditionalFormatting sqref="G521">
    <cfRule type="cellIs" dxfId="2" priority="804" stopIfTrue="1" operator="lessThan">
      <formula>0</formula>
    </cfRule>
  </conditionalFormatting>
  <conditionalFormatting sqref="G522">
    <cfRule type="cellIs" dxfId="2" priority="803" stopIfTrue="1" operator="lessThan">
      <formula>0</formula>
    </cfRule>
  </conditionalFormatting>
  <conditionalFormatting sqref="G523">
    <cfRule type="cellIs" dxfId="2" priority="802" stopIfTrue="1" operator="lessThan">
      <formula>0</formula>
    </cfRule>
  </conditionalFormatting>
  <conditionalFormatting sqref="G524">
    <cfRule type="cellIs" dxfId="2" priority="801" stopIfTrue="1" operator="lessThan">
      <formula>0</formula>
    </cfRule>
  </conditionalFormatting>
  <conditionalFormatting sqref="G525">
    <cfRule type="cellIs" dxfId="2" priority="800" stopIfTrue="1" operator="lessThan">
      <formula>0</formula>
    </cfRule>
  </conditionalFormatting>
  <conditionalFormatting sqref="G526">
    <cfRule type="cellIs" dxfId="2" priority="799" stopIfTrue="1" operator="lessThan">
      <formula>0</formula>
    </cfRule>
  </conditionalFormatting>
  <conditionalFormatting sqref="G527">
    <cfRule type="cellIs" dxfId="2" priority="798" stopIfTrue="1" operator="lessThan">
      <formula>0</formula>
    </cfRule>
  </conditionalFormatting>
  <conditionalFormatting sqref="G528">
    <cfRule type="cellIs" dxfId="2" priority="797" stopIfTrue="1" operator="lessThan">
      <formula>0</formula>
    </cfRule>
  </conditionalFormatting>
  <conditionalFormatting sqref="G529">
    <cfRule type="cellIs" dxfId="2" priority="796" stopIfTrue="1" operator="lessThan">
      <formula>0</formula>
    </cfRule>
  </conditionalFormatting>
  <conditionalFormatting sqref="G530">
    <cfRule type="cellIs" dxfId="2" priority="795" stopIfTrue="1" operator="lessThan">
      <formula>0</formula>
    </cfRule>
  </conditionalFormatting>
  <conditionalFormatting sqref="G531">
    <cfRule type="cellIs" dxfId="2" priority="794" stopIfTrue="1" operator="lessThan">
      <formula>0</formula>
    </cfRule>
  </conditionalFormatting>
  <conditionalFormatting sqref="G532">
    <cfRule type="cellIs" dxfId="2" priority="793" stopIfTrue="1" operator="lessThan">
      <formula>0</formula>
    </cfRule>
  </conditionalFormatting>
  <conditionalFormatting sqref="G533">
    <cfRule type="cellIs" dxfId="2" priority="792" stopIfTrue="1" operator="lessThan">
      <formula>0</formula>
    </cfRule>
  </conditionalFormatting>
  <conditionalFormatting sqref="G534">
    <cfRule type="cellIs" dxfId="2" priority="791" stopIfTrue="1" operator="lessThan">
      <formula>0</formula>
    </cfRule>
  </conditionalFormatting>
  <conditionalFormatting sqref="G535">
    <cfRule type="cellIs" dxfId="2" priority="790" stopIfTrue="1" operator="lessThan">
      <formula>0</formula>
    </cfRule>
  </conditionalFormatting>
  <conditionalFormatting sqref="G536">
    <cfRule type="cellIs" dxfId="2" priority="789" stopIfTrue="1" operator="lessThan">
      <formula>0</formula>
    </cfRule>
  </conditionalFormatting>
  <conditionalFormatting sqref="G537">
    <cfRule type="cellIs" dxfId="2" priority="788" stopIfTrue="1" operator="lessThan">
      <formula>0</formula>
    </cfRule>
  </conditionalFormatting>
  <conditionalFormatting sqref="G538">
    <cfRule type="cellIs" dxfId="2" priority="787" stopIfTrue="1" operator="lessThan">
      <formula>0</formula>
    </cfRule>
  </conditionalFormatting>
  <conditionalFormatting sqref="G539">
    <cfRule type="cellIs" dxfId="2" priority="786" stopIfTrue="1" operator="lessThan">
      <formula>0</formula>
    </cfRule>
  </conditionalFormatting>
  <conditionalFormatting sqref="G540">
    <cfRule type="cellIs" dxfId="2" priority="785" stopIfTrue="1" operator="lessThan">
      <formula>0</formula>
    </cfRule>
  </conditionalFormatting>
  <conditionalFormatting sqref="G541">
    <cfRule type="cellIs" dxfId="2" priority="784" stopIfTrue="1" operator="lessThan">
      <formula>0</formula>
    </cfRule>
  </conditionalFormatting>
  <conditionalFormatting sqref="G542">
    <cfRule type="cellIs" dxfId="2" priority="783" stopIfTrue="1" operator="lessThan">
      <formula>0</formula>
    </cfRule>
  </conditionalFormatting>
  <conditionalFormatting sqref="G543">
    <cfRule type="cellIs" dxfId="2" priority="782" stopIfTrue="1" operator="lessThan">
      <formula>0</formula>
    </cfRule>
  </conditionalFormatting>
  <conditionalFormatting sqref="G544">
    <cfRule type="cellIs" dxfId="2" priority="781" stopIfTrue="1" operator="lessThan">
      <formula>0</formula>
    </cfRule>
  </conditionalFormatting>
  <conditionalFormatting sqref="G545">
    <cfRule type="cellIs" dxfId="2" priority="780" stopIfTrue="1" operator="lessThan">
      <formula>0</formula>
    </cfRule>
  </conditionalFormatting>
  <conditionalFormatting sqref="G546">
    <cfRule type="cellIs" dxfId="2" priority="779" stopIfTrue="1" operator="lessThan">
      <formula>0</formula>
    </cfRule>
  </conditionalFormatting>
  <conditionalFormatting sqref="G547">
    <cfRule type="cellIs" dxfId="2" priority="778" stopIfTrue="1" operator="lessThan">
      <formula>0</formula>
    </cfRule>
  </conditionalFormatting>
  <conditionalFormatting sqref="G548">
    <cfRule type="cellIs" dxfId="2" priority="777" stopIfTrue="1" operator="lessThan">
      <formula>0</formula>
    </cfRule>
  </conditionalFormatting>
  <conditionalFormatting sqref="G549">
    <cfRule type="cellIs" dxfId="2" priority="776" stopIfTrue="1" operator="lessThan">
      <formula>0</formula>
    </cfRule>
  </conditionalFormatting>
  <conditionalFormatting sqref="G550">
    <cfRule type="cellIs" dxfId="2" priority="775" stopIfTrue="1" operator="lessThan">
      <formula>0</formula>
    </cfRule>
  </conditionalFormatting>
  <conditionalFormatting sqref="G551">
    <cfRule type="cellIs" dxfId="2" priority="774" stopIfTrue="1" operator="lessThan">
      <formula>0</formula>
    </cfRule>
  </conditionalFormatting>
  <conditionalFormatting sqref="G552">
    <cfRule type="cellIs" dxfId="2" priority="773" stopIfTrue="1" operator="lessThan">
      <formula>0</formula>
    </cfRule>
  </conditionalFormatting>
  <conditionalFormatting sqref="G553">
    <cfRule type="cellIs" dxfId="2" priority="772" stopIfTrue="1" operator="lessThan">
      <formula>0</formula>
    </cfRule>
  </conditionalFormatting>
  <conditionalFormatting sqref="G554">
    <cfRule type="cellIs" dxfId="2" priority="771" stopIfTrue="1" operator="lessThan">
      <formula>0</formula>
    </cfRule>
  </conditionalFormatting>
  <conditionalFormatting sqref="G555">
    <cfRule type="cellIs" dxfId="2" priority="770" stopIfTrue="1" operator="lessThan">
      <formula>0</formula>
    </cfRule>
  </conditionalFormatting>
  <conditionalFormatting sqref="G556">
    <cfRule type="cellIs" dxfId="2" priority="769" stopIfTrue="1" operator="lessThan">
      <formula>0</formula>
    </cfRule>
  </conditionalFormatting>
  <conditionalFormatting sqref="G557">
    <cfRule type="cellIs" dxfId="2" priority="768" stopIfTrue="1" operator="lessThan">
      <formula>0</formula>
    </cfRule>
  </conditionalFormatting>
  <conditionalFormatting sqref="G558">
    <cfRule type="cellIs" dxfId="2" priority="767" stopIfTrue="1" operator="lessThan">
      <formula>0</formula>
    </cfRule>
  </conditionalFormatting>
  <conditionalFormatting sqref="G559">
    <cfRule type="cellIs" dxfId="2" priority="766" stopIfTrue="1" operator="lessThan">
      <formula>0</formula>
    </cfRule>
  </conditionalFormatting>
  <conditionalFormatting sqref="G560">
    <cfRule type="cellIs" dxfId="2" priority="765" stopIfTrue="1" operator="lessThan">
      <formula>0</formula>
    </cfRule>
  </conditionalFormatting>
  <conditionalFormatting sqref="G561">
    <cfRule type="cellIs" dxfId="2" priority="764" stopIfTrue="1" operator="lessThan">
      <formula>0</formula>
    </cfRule>
  </conditionalFormatting>
  <conditionalFormatting sqref="G562">
    <cfRule type="cellIs" dxfId="2" priority="763" stopIfTrue="1" operator="lessThan">
      <formula>0</formula>
    </cfRule>
  </conditionalFormatting>
  <conditionalFormatting sqref="G563">
    <cfRule type="cellIs" dxfId="2" priority="762" stopIfTrue="1" operator="lessThan">
      <formula>0</formula>
    </cfRule>
  </conditionalFormatting>
  <conditionalFormatting sqref="G564">
    <cfRule type="cellIs" dxfId="2" priority="761" stopIfTrue="1" operator="lessThan">
      <formula>0</formula>
    </cfRule>
  </conditionalFormatting>
  <conditionalFormatting sqref="G565">
    <cfRule type="cellIs" dxfId="2" priority="760" stopIfTrue="1" operator="lessThan">
      <formula>0</formula>
    </cfRule>
  </conditionalFormatting>
  <conditionalFormatting sqref="G566">
    <cfRule type="cellIs" dxfId="2" priority="759" stopIfTrue="1" operator="lessThan">
      <formula>0</formula>
    </cfRule>
  </conditionalFormatting>
  <conditionalFormatting sqref="G567">
    <cfRule type="cellIs" dxfId="2" priority="758" stopIfTrue="1" operator="lessThan">
      <formula>0</formula>
    </cfRule>
  </conditionalFormatting>
  <conditionalFormatting sqref="G568">
    <cfRule type="cellIs" dxfId="2" priority="757" stopIfTrue="1" operator="lessThan">
      <formula>0</formula>
    </cfRule>
  </conditionalFormatting>
  <conditionalFormatting sqref="G569">
    <cfRule type="cellIs" dxfId="2" priority="756" stopIfTrue="1" operator="lessThan">
      <formula>0</formula>
    </cfRule>
  </conditionalFormatting>
  <conditionalFormatting sqref="G570">
    <cfRule type="cellIs" dxfId="2" priority="755" stopIfTrue="1" operator="lessThan">
      <formula>0</formula>
    </cfRule>
  </conditionalFormatting>
  <conditionalFormatting sqref="G571">
    <cfRule type="cellIs" dxfId="2" priority="754" stopIfTrue="1" operator="lessThan">
      <formula>0</formula>
    </cfRule>
  </conditionalFormatting>
  <conditionalFormatting sqref="G572">
    <cfRule type="cellIs" dxfId="2" priority="753" stopIfTrue="1" operator="lessThan">
      <formula>0</formula>
    </cfRule>
  </conditionalFormatting>
  <conditionalFormatting sqref="G573">
    <cfRule type="cellIs" dxfId="2" priority="752" stopIfTrue="1" operator="lessThan">
      <formula>0</formula>
    </cfRule>
  </conditionalFormatting>
  <conditionalFormatting sqref="G574">
    <cfRule type="cellIs" dxfId="2" priority="751" stopIfTrue="1" operator="lessThan">
      <formula>0</formula>
    </cfRule>
  </conditionalFormatting>
  <conditionalFormatting sqref="G575">
    <cfRule type="cellIs" dxfId="2" priority="750" stopIfTrue="1" operator="lessThan">
      <formula>0</formula>
    </cfRule>
  </conditionalFormatting>
  <conditionalFormatting sqref="G576">
    <cfRule type="cellIs" dxfId="2" priority="749" stopIfTrue="1" operator="lessThan">
      <formula>0</formula>
    </cfRule>
  </conditionalFormatting>
  <conditionalFormatting sqref="G577">
    <cfRule type="cellIs" dxfId="2" priority="748" stopIfTrue="1" operator="lessThan">
      <formula>0</formula>
    </cfRule>
  </conditionalFormatting>
  <conditionalFormatting sqref="G578">
    <cfRule type="cellIs" dxfId="2" priority="747" stopIfTrue="1" operator="lessThan">
      <formula>0</formula>
    </cfRule>
  </conditionalFormatting>
  <conditionalFormatting sqref="G579">
    <cfRule type="cellIs" dxfId="2" priority="746" stopIfTrue="1" operator="lessThan">
      <formula>0</formula>
    </cfRule>
  </conditionalFormatting>
  <conditionalFormatting sqref="G580">
    <cfRule type="cellIs" dxfId="2" priority="745" stopIfTrue="1" operator="lessThan">
      <formula>0</formula>
    </cfRule>
  </conditionalFormatting>
  <conditionalFormatting sqref="G581">
    <cfRule type="cellIs" dxfId="2" priority="744" stopIfTrue="1" operator="lessThan">
      <formula>0</formula>
    </cfRule>
  </conditionalFormatting>
  <conditionalFormatting sqref="G582">
    <cfRule type="cellIs" dxfId="2" priority="743" stopIfTrue="1" operator="lessThan">
      <formula>0</formula>
    </cfRule>
  </conditionalFormatting>
  <conditionalFormatting sqref="G583">
    <cfRule type="cellIs" dxfId="2" priority="742" stopIfTrue="1" operator="lessThan">
      <formula>0</formula>
    </cfRule>
  </conditionalFormatting>
  <conditionalFormatting sqref="G584">
    <cfRule type="cellIs" dxfId="2" priority="741" stopIfTrue="1" operator="lessThan">
      <formula>0</formula>
    </cfRule>
  </conditionalFormatting>
  <conditionalFormatting sqref="G585">
    <cfRule type="cellIs" dxfId="2" priority="740" stopIfTrue="1" operator="lessThan">
      <formula>0</formula>
    </cfRule>
  </conditionalFormatting>
  <conditionalFormatting sqref="G586">
    <cfRule type="cellIs" dxfId="2" priority="739" stopIfTrue="1" operator="lessThan">
      <formula>0</formula>
    </cfRule>
  </conditionalFormatting>
  <conditionalFormatting sqref="G587">
    <cfRule type="cellIs" dxfId="2" priority="738" stopIfTrue="1" operator="lessThan">
      <formula>0</formula>
    </cfRule>
  </conditionalFormatting>
  <conditionalFormatting sqref="G588">
    <cfRule type="cellIs" dxfId="2" priority="737" stopIfTrue="1" operator="lessThan">
      <formula>0</formula>
    </cfRule>
  </conditionalFormatting>
  <conditionalFormatting sqref="G589">
    <cfRule type="cellIs" dxfId="2" priority="736" stopIfTrue="1" operator="lessThan">
      <formula>0</formula>
    </cfRule>
  </conditionalFormatting>
  <conditionalFormatting sqref="G590">
    <cfRule type="cellIs" dxfId="2" priority="735" stopIfTrue="1" operator="lessThan">
      <formula>0</formula>
    </cfRule>
  </conditionalFormatting>
  <conditionalFormatting sqref="G591">
    <cfRule type="cellIs" dxfId="2" priority="734" stopIfTrue="1" operator="lessThan">
      <formula>0</formula>
    </cfRule>
  </conditionalFormatting>
  <conditionalFormatting sqref="G592">
    <cfRule type="cellIs" dxfId="2" priority="733" stopIfTrue="1" operator="lessThan">
      <formula>0</formula>
    </cfRule>
  </conditionalFormatting>
  <conditionalFormatting sqref="G593">
    <cfRule type="cellIs" dxfId="2" priority="732" stopIfTrue="1" operator="lessThan">
      <formula>0</formula>
    </cfRule>
  </conditionalFormatting>
  <conditionalFormatting sqref="G594">
    <cfRule type="cellIs" dxfId="2" priority="731" stopIfTrue="1" operator="lessThan">
      <formula>0</formula>
    </cfRule>
  </conditionalFormatting>
  <conditionalFormatting sqref="G595">
    <cfRule type="cellIs" dxfId="2" priority="730" stopIfTrue="1" operator="lessThan">
      <formula>0</formula>
    </cfRule>
  </conditionalFormatting>
  <conditionalFormatting sqref="G596">
    <cfRule type="cellIs" dxfId="2" priority="729" stopIfTrue="1" operator="lessThan">
      <formula>0</formula>
    </cfRule>
  </conditionalFormatting>
  <conditionalFormatting sqref="G597">
    <cfRule type="cellIs" dxfId="2" priority="728" stopIfTrue="1" operator="lessThan">
      <formula>0</formula>
    </cfRule>
  </conditionalFormatting>
  <conditionalFormatting sqref="G598">
    <cfRule type="cellIs" dxfId="2" priority="727" stopIfTrue="1" operator="lessThan">
      <formula>0</formula>
    </cfRule>
  </conditionalFormatting>
  <conditionalFormatting sqref="G599">
    <cfRule type="cellIs" dxfId="2" priority="726" stopIfTrue="1" operator="lessThan">
      <formula>0</formula>
    </cfRule>
  </conditionalFormatting>
  <conditionalFormatting sqref="G600">
    <cfRule type="cellIs" dxfId="2" priority="725" stopIfTrue="1" operator="lessThan">
      <formula>0</formula>
    </cfRule>
  </conditionalFormatting>
  <conditionalFormatting sqref="G601">
    <cfRule type="cellIs" dxfId="2" priority="724" stopIfTrue="1" operator="lessThan">
      <formula>0</formula>
    </cfRule>
  </conditionalFormatting>
  <conditionalFormatting sqref="G602">
    <cfRule type="cellIs" dxfId="2" priority="723" stopIfTrue="1" operator="lessThan">
      <formula>0</formula>
    </cfRule>
  </conditionalFormatting>
  <conditionalFormatting sqref="G603">
    <cfRule type="cellIs" dxfId="2" priority="722" stopIfTrue="1" operator="lessThan">
      <formula>0</formula>
    </cfRule>
  </conditionalFormatting>
  <conditionalFormatting sqref="G604">
    <cfRule type="cellIs" dxfId="2" priority="721" stopIfTrue="1" operator="lessThan">
      <formula>0</formula>
    </cfRule>
  </conditionalFormatting>
  <conditionalFormatting sqref="G605">
    <cfRule type="cellIs" dxfId="2" priority="720" stopIfTrue="1" operator="lessThan">
      <formula>0</formula>
    </cfRule>
  </conditionalFormatting>
  <conditionalFormatting sqref="G606">
    <cfRule type="cellIs" dxfId="2" priority="719" stopIfTrue="1" operator="lessThan">
      <formula>0</formula>
    </cfRule>
  </conditionalFormatting>
  <conditionalFormatting sqref="G607">
    <cfRule type="cellIs" dxfId="2" priority="718" stopIfTrue="1" operator="lessThan">
      <formula>0</formula>
    </cfRule>
  </conditionalFormatting>
  <conditionalFormatting sqref="G608">
    <cfRule type="cellIs" dxfId="2" priority="717" stopIfTrue="1" operator="lessThan">
      <formula>0</formula>
    </cfRule>
  </conditionalFormatting>
  <conditionalFormatting sqref="G609">
    <cfRule type="cellIs" dxfId="2" priority="716" stopIfTrue="1" operator="lessThan">
      <formula>0</formula>
    </cfRule>
  </conditionalFormatting>
  <conditionalFormatting sqref="G610">
    <cfRule type="cellIs" dxfId="2" priority="715" stopIfTrue="1" operator="lessThan">
      <formula>0</formula>
    </cfRule>
  </conditionalFormatting>
  <conditionalFormatting sqref="G611">
    <cfRule type="cellIs" dxfId="2" priority="714" stopIfTrue="1" operator="lessThan">
      <formula>0</formula>
    </cfRule>
  </conditionalFormatting>
  <conditionalFormatting sqref="G612">
    <cfRule type="cellIs" dxfId="2" priority="713" stopIfTrue="1" operator="lessThan">
      <formula>0</formula>
    </cfRule>
  </conditionalFormatting>
  <conditionalFormatting sqref="G613">
    <cfRule type="cellIs" dxfId="2" priority="712" stopIfTrue="1" operator="lessThan">
      <formula>0</formula>
    </cfRule>
  </conditionalFormatting>
  <conditionalFormatting sqref="G614">
    <cfRule type="cellIs" dxfId="2" priority="711" stopIfTrue="1" operator="lessThan">
      <formula>0</formula>
    </cfRule>
  </conditionalFormatting>
  <conditionalFormatting sqref="G615">
    <cfRule type="cellIs" dxfId="2" priority="710" stopIfTrue="1" operator="lessThan">
      <formula>0</formula>
    </cfRule>
  </conditionalFormatting>
  <conditionalFormatting sqref="G616">
    <cfRule type="cellIs" dxfId="2" priority="709" stopIfTrue="1" operator="lessThan">
      <formula>0</formula>
    </cfRule>
  </conditionalFormatting>
  <conditionalFormatting sqref="G617">
    <cfRule type="cellIs" dxfId="2" priority="708" stopIfTrue="1" operator="lessThan">
      <formula>0</formula>
    </cfRule>
  </conditionalFormatting>
  <conditionalFormatting sqref="G618">
    <cfRule type="cellIs" dxfId="2" priority="707" stopIfTrue="1" operator="lessThan">
      <formula>0</formula>
    </cfRule>
  </conditionalFormatting>
  <conditionalFormatting sqref="G619">
    <cfRule type="cellIs" dxfId="2" priority="706" stopIfTrue="1" operator="lessThan">
      <formula>0</formula>
    </cfRule>
  </conditionalFormatting>
  <conditionalFormatting sqref="G620">
    <cfRule type="cellIs" dxfId="2" priority="705" stopIfTrue="1" operator="lessThan">
      <formula>0</formula>
    </cfRule>
  </conditionalFormatting>
  <conditionalFormatting sqref="G621">
    <cfRule type="cellIs" dxfId="2" priority="704" stopIfTrue="1" operator="lessThan">
      <formula>0</formula>
    </cfRule>
  </conditionalFormatting>
  <conditionalFormatting sqref="G622">
    <cfRule type="cellIs" dxfId="2" priority="703" stopIfTrue="1" operator="lessThan">
      <formula>0</formula>
    </cfRule>
  </conditionalFormatting>
  <conditionalFormatting sqref="G623">
    <cfRule type="cellIs" dxfId="2" priority="702" stopIfTrue="1" operator="lessThan">
      <formula>0</formula>
    </cfRule>
  </conditionalFormatting>
  <conditionalFormatting sqref="G624">
    <cfRule type="cellIs" dxfId="2" priority="701" stopIfTrue="1" operator="lessThan">
      <formula>0</formula>
    </cfRule>
  </conditionalFormatting>
  <conditionalFormatting sqref="G625">
    <cfRule type="cellIs" dxfId="2" priority="700" stopIfTrue="1" operator="lessThan">
      <formula>0</formula>
    </cfRule>
  </conditionalFormatting>
  <conditionalFormatting sqref="G626">
    <cfRule type="cellIs" dxfId="2" priority="699" stopIfTrue="1" operator="lessThan">
      <formula>0</formula>
    </cfRule>
  </conditionalFormatting>
  <conditionalFormatting sqref="G627">
    <cfRule type="cellIs" dxfId="2" priority="698" stopIfTrue="1" operator="lessThan">
      <formula>0</formula>
    </cfRule>
  </conditionalFormatting>
  <conditionalFormatting sqref="G628">
    <cfRule type="cellIs" dxfId="2" priority="697" stopIfTrue="1" operator="lessThan">
      <formula>0</formula>
    </cfRule>
  </conditionalFormatting>
  <conditionalFormatting sqref="G629">
    <cfRule type="cellIs" dxfId="2" priority="696" stopIfTrue="1" operator="lessThan">
      <formula>0</formula>
    </cfRule>
  </conditionalFormatting>
  <conditionalFormatting sqref="G630">
    <cfRule type="cellIs" dxfId="2" priority="695" stopIfTrue="1" operator="lessThan">
      <formula>0</formula>
    </cfRule>
  </conditionalFormatting>
  <conditionalFormatting sqref="G631">
    <cfRule type="cellIs" dxfId="2" priority="694" stopIfTrue="1" operator="lessThan">
      <formula>0</formula>
    </cfRule>
  </conditionalFormatting>
  <conditionalFormatting sqref="G632">
    <cfRule type="cellIs" dxfId="2" priority="693" stopIfTrue="1" operator="lessThan">
      <formula>0</formula>
    </cfRule>
  </conditionalFormatting>
  <conditionalFormatting sqref="G633">
    <cfRule type="cellIs" dxfId="2" priority="692" stopIfTrue="1" operator="lessThan">
      <formula>0</formula>
    </cfRule>
  </conditionalFormatting>
  <conditionalFormatting sqref="G634">
    <cfRule type="cellIs" dxfId="2" priority="691" stopIfTrue="1" operator="lessThan">
      <formula>0</formula>
    </cfRule>
  </conditionalFormatting>
  <conditionalFormatting sqref="G635">
    <cfRule type="cellIs" dxfId="2" priority="690" stopIfTrue="1" operator="lessThan">
      <formula>0</formula>
    </cfRule>
  </conditionalFormatting>
  <conditionalFormatting sqref="G636">
    <cfRule type="cellIs" dxfId="2" priority="689" stopIfTrue="1" operator="lessThan">
      <formula>0</formula>
    </cfRule>
  </conditionalFormatting>
  <conditionalFormatting sqref="G637">
    <cfRule type="cellIs" dxfId="2" priority="688" stopIfTrue="1" operator="lessThan">
      <formula>0</formula>
    </cfRule>
  </conditionalFormatting>
  <conditionalFormatting sqref="G638">
    <cfRule type="cellIs" dxfId="2" priority="687" stopIfTrue="1" operator="lessThan">
      <formula>0</formula>
    </cfRule>
  </conditionalFormatting>
  <conditionalFormatting sqref="G639">
    <cfRule type="cellIs" dxfId="2" priority="686" stopIfTrue="1" operator="lessThan">
      <formula>0</formula>
    </cfRule>
  </conditionalFormatting>
  <conditionalFormatting sqref="G640">
    <cfRule type="cellIs" dxfId="2" priority="685" stopIfTrue="1" operator="lessThan">
      <formula>0</formula>
    </cfRule>
  </conditionalFormatting>
  <conditionalFormatting sqref="G641">
    <cfRule type="cellIs" dxfId="2" priority="684" stopIfTrue="1" operator="lessThan">
      <formula>0</formula>
    </cfRule>
  </conditionalFormatting>
  <conditionalFormatting sqref="G642">
    <cfRule type="cellIs" dxfId="2" priority="683" stopIfTrue="1" operator="lessThan">
      <formula>0</formula>
    </cfRule>
  </conditionalFormatting>
  <conditionalFormatting sqref="G643">
    <cfRule type="cellIs" dxfId="2" priority="682" stopIfTrue="1" operator="lessThan">
      <formula>0</formula>
    </cfRule>
  </conditionalFormatting>
  <conditionalFormatting sqref="G644">
    <cfRule type="cellIs" dxfId="2" priority="681" stopIfTrue="1" operator="lessThan">
      <formula>0</formula>
    </cfRule>
  </conditionalFormatting>
  <conditionalFormatting sqref="G645">
    <cfRule type="cellIs" dxfId="2" priority="680" stopIfTrue="1" operator="lessThan">
      <formula>0</formula>
    </cfRule>
  </conditionalFormatting>
  <conditionalFormatting sqref="G646">
    <cfRule type="cellIs" dxfId="2" priority="679" stopIfTrue="1" operator="lessThan">
      <formula>0</formula>
    </cfRule>
  </conditionalFormatting>
  <conditionalFormatting sqref="G647">
    <cfRule type="cellIs" dxfId="2" priority="678" stopIfTrue="1" operator="lessThan">
      <formula>0</formula>
    </cfRule>
  </conditionalFormatting>
  <conditionalFormatting sqref="G648">
    <cfRule type="cellIs" dxfId="2" priority="677" stopIfTrue="1" operator="lessThan">
      <formula>0</formula>
    </cfRule>
  </conditionalFormatting>
  <conditionalFormatting sqref="G649">
    <cfRule type="cellIs" dxfId="2" priority="676" stopIfTrue="1" operator="lessThan">
      <formula>0</formula>
    </cfRule>
  </conditionalFormatting>
  <conditionalFormatting sqref="G650">
    <cfRule type="cellIs" dxfId="2" priority="675" stopIfTrue="1" operator="lessThan">
      <formula>0</formula>
    </cfRule>
  </conditionalFormatting>
  <conditionalFormatting sqref="G651">
    <cfRule type="cellIs" dxfId="2" priority="674" stopIfTrue="1" operator="lessThan">
      <formula>0</formula>
    </cfRule>
  </conditionalFormatting>
  <conditionalFormatting sqref="G652">
    <cfRule type="cellIs" dxfId="2" priority="673" stopIfTrue="1" operator="lessThan">
      <formula>0</formula>
    </cfRule>
  </conditionalFormatting>
  <conditionalFormatting sqref="G653">
    <cfRule type="cellIs" dxfId="2" priority="672" stopIfTrue="1" operator="lessThan">
      <formula>0</formula>
    </cfRule>
  </conditionalFormatting>
  <conditionalFormatting sqref="G654">
    <cfRule type="cellIs" dxfId="2" priority="671" stopIfTrue="1" operator="lessThan">
      <formula>0</formula>
    </cfRule>
  </conditionalFormatting>
  <conditionalFormatting sqref="G655">
    <cfRule type="cellIs" dxfId="2" priority="670" stopIfTrue="1" operator="lessThan">
      <formula>0</formula>
    </cfRule>
  </conditionalFormatting>
  <conditionalFormatting sqref="G656">
    <cfRule type="cellIs" dxfId="2" priority="669" stopIfTrue="1" operator="lessThan">
      <formula>0</formula>
    </cfRule>
  </conditionalFormatting>
  <conditionalFormatting sqref="G657">
    <cfRule type="cellIs" dxfId="2" priority="668" stopIfTrue="1" operator="lessThan">
      <formula>0</formula>
    </cfRule>
  </conditionalFormatting>
  <conditionalFormatting sqref="G658">
    <cfRule type="cellIs" dxfId="2" priority="667" stopIfTrue="1" operator="lessThan">
      <formula>0</formula>
    </cfRule>
  </conditionalFormatting>
  <conditionalFormatting sqref="G659">
    <cfRule type="cellIs" dxfId="2" priority="666" stopIfTrue="1" operator="lessThan">
      <formula>0</formula>
    </cfRule>
  </conditionalFormatting>
  <conditionalFormatting sqref="G660">
    <cfRule type="cellIs" dxfId="2" priority="665" stopIfTrue="1" operator="lessThan">
      <formula>0</formula>
    </cfRule>
  </conditionalFormatting>
  <conditionalFormatting sqref="G661">
    <cfRule type="cellIs" dxfId="2" priority="664" stopIfTrue="1" operator="lessThan">
      <formula>0</formula>
    </cfRule>
  </conditionalFormatting>
  <conditionalFormatting sqref="G662">
    <cfRule type="cellIs" dxfId="2" priority="663" stopIfTrue="1" operator="lessThan">
      <formula>0</formula>
    </cfRule>
  </conditionalFormatting>
  <conditionalFormatting sqref="G663">
    <cfRule type="cellIs" dxfId="2" priority="662" stopIfTrue="1" operator="lessThan">
      <formula>0</formula>
    </cfRule>
  </conditionalFormatting>
  <conditionalFormatting sqref="G664">
    <cfRule type="cellIs" dxfId="2" priority="661" stopIfTrue="1" operator="lessThan">
      <formula>0</formula>
    </cfRule>
  </conditionalFormatting>
  <conditionalFormatting sqref="G665">
    <cfRule type="cellIs" dxfId="2" priority="660" stopIfTrue="1" operator="lessThan">
      <formula>0</formula>
    </cfRule>
  </conditionalFormatting>
  <conditionalFormatting sqref="G666">
    <cfRule type="cellIs" dxfId="2" priority="659" stopIfTrue="1" operator="lessThan">
      <formula>0</formula>
    </cfRule>
  </conditionalFormatting>
  <conditionalFormatting sqref="G667">
    <cfRule type="cellIs" dxfId="2" priority="658" stopIfTrue="1" operator="lessThan">
      <formula>0</formula>
    </cfRule>
  </conditionalFormatting>
  <conditionalFormatting sqref="G668">
    <cfRule type="cellIs" dxfId="2" priority="657" stopIfTrue="1" operator="lessThan">
      <formula>0</formula>
    </cfRule>
  </conditionalFormatting>
  <conditionalFormatting sqref="G669">
    <cfRule type="cellIs" dxfId="2" priority="656" stopIfTrue="1" operator="lessThan">
      <formula>0</formula>
    </cfRule>
  </conditionalFormatting>
  <conditionalFormatting sqref="G670">
    <cfRule type="cellIs" dxfId="2" priority="655" stopIfTrue="1" operator="lessThan">
      <formula>0</formula>
    </cfRule>
  </conditionalFormatting>
  <conditionalFormatting sqref="G671">
    <cfRule type="cellIs" dxfId="2" priority="654" stopIfTrue="1" operator="lessThan">
      <formula>0</formula>
    </cfRule>
  </conditionalFormatting>
  <conditionalFormatting sqref="G672">
    <cfRule type="cellIs" dxfId="2" priority="653" stopIfTrue="1" operator="lessThan">
      <formula>0</formula>
    </cfRule>
  </conditionalFormatting>
  <conditionalFormatting sqref="G673">
    <cfRule type="cellIs" dxfId="2" priority="652" stopIfTrue="1" operator="lessThan">
      <formula>0</formula>
    </cfRule>
  </conditionalFormatting>
  <conditionalFormatting sqref="G674">
    <cfRule type="cellIs" dxfId="2" priority="651" stopIfTrue="1" operator="lessThan">
      <formula>0</formula>
    </cfRule>
  </conditionalFormatting>
  <conditionalFormatting sqref="G675">
    <cfRule type="cellIs" dxfId="2" priority="650" stopIfTrue="1" operator="lessThan">
      <formula>0</formula>
    </cfRule>
  </conditionalFormatting>
  <conditionalFormatting sqref="G676">
    <cfRule type="cellIs" dxfId="2" priority="649" stopIfTrue="1" operator="lessThan">
      <formula>0</formula>
    </cfRule>
  </conditionalFormatting>
  <conditionalFormatting sqref="G677">
    <cfRule type="cellIs" dxfId="2" priority="648" stopIfTrue="1" operator="lessThan">
      <formula>0</formula>
    </cfRule>
  </conditionalFormatting>
  <conditionalFormatting sqref="G678">
    <cfRule type="cellIs" dxfId="2" priority="647" stopIfTrue="1" operator="lessThan">
      <formula>0</formula>
    </cfRule>
  </conditionalFormatting>
  <conditionalFormatting sqref="G679">
    <cfRule type="cellIs" dxfId="2" priority="646" stopIfTrue="1" operator="lessThan">
      <formula>0</formula>
    </cfRule>
  </conditionalFormatting>
  <conditionalFormatting sqref="G680">
    <cfRule type="cellIs" dxfId="2" priority="645" stopIfTrue="1" operator="lessThan">
      <formula>0</formula>
    </cfRule>
  </conditionalFormatting>
  <conditionalFormatting sqref="G681">
    <cfRule type="cellIs" dxfId="2" priority="644" stopIfTrue="1" operator="lessThan">
      <formula>0</formula>
    </cfRule>
  </conditionalFormatting>
  <conditionalFormatting sqref="G682">
    <cfRule type="cellIs" dxfId="2" priority="643" stopIfTrue="1" operator="lessThan">
      <formula>0</formula>
    </cfRule>
  </conditionalFormatting>
  <conditionalFormatting sqref="G683">
    <cfRule type="cellIs" dxfId="2" priority="642" stopIfTrue="1" operator="lessThan">
      <formula>0</formula>
    </cfRule>
  </conditionalFormatting>
  <conditionalFormatting sqref="G684">
    <cfRule type="cellIs" dxfId="2" priority="641" stopIfTrue="1" operator="lessThan">
      <formula>0</formula>
    </cfRule>
  </conditionalFormatting>
  <conditionalFormatting sqref="G685">
    <cfRule type="cellIs" dxfId="2" priority="640" stopIfTrue="1" operator="lessThan">
      <formula>0</formula>
    </cfRule>
  </conditionalFormatting>
  <conditionalFormatting sqref="G686">
    <cfRule type="cellIs" dxfId="2" priority="639" stopIfTrue="1" operator="lessThan">
      <formula>0</formula>
    </cfRule>
  </conditionalFormatting>
  <conditionalFormatting sqref="G687">
    <cfRule type="cellIs" dxfId="2" priority="638" stopIfTrue="1" operator="lessThan">
      <formula>0</formula>
    </cfRule>
  </conditionalFormatting>
  <conditionalFormatting sqref="G688">
    <cfRule type="cellIs" dxfId="2" priority="637" stopIfTrue="1" operator="lessThan">
      <formula>0</formula>
    </cfRule>
  </conditionalFormatting>
  <conditionalFormatting sqref="G689">
    <cfRule type="cellIs" dxfId="2" priority="636" stopIfTrue="1" operator="lessThan">
      <formula>0</formula>
    </cfRule>
  </conditionalFormatting>
  <conditionalFormatting sqref="G690">
    <cfRule type="cellIs" dxfId="2" priority="635" stopIfTrue="1" operator="lessThan">
      <formula>0</formula>
    </cfRule>
  </conditionalFormatting>
  <conditionalFormatting sqref="G691">
    <cfRule type="cellIs" dxfId="2" priority="634" stopIfTrue="1" operator="lessThan">
      <formula>0</formula>
    </cfRule>
  </conditionalFormatting>
  <conditionalFormatting sqref="G692">
    <cfRule type="cellIs" dxfId="2" priority="633" stopIfTrue="1" operator="lessThan">
      <formula>0</formula>
    </cfRule>
  </conditionalFormatting>
  <conditionalFormatting sqref="G693">
    <cfRule type="cellIs" dxfId="2" priority="632" stopIfTrue="1" operator="lessThan">
      <formula>0</formula>
    </cfRule>
  </conditionalFormatting>
  <conditionalFormatting sqref="G694">
    <cfRule type="cellIs" dxfId="2" priority="631" stopIfTrue="1" operator="lessThan">
      <formula>0</formula>
    </cfRule>
  </conditionalFormatting>
  <conditionalFormatting sqref="G695">
    <cfRule type="cellIs" dxfId="2" priority="630" stopIfTrue="1" operator="lessThan">
      <formula>0</formula>
    </cfRule>
  </conditionalFormatting>
  <conditionalFormatting sqref="G696">
    <cfRule type="cellIs" dxfId="2" priority="629" stopIfTrue="1" operator="lessThan">
      <formula>0</formula>
    </cfRule>
  </conditionalFormatting>
  <conditionalFormatting sqref="G697">
    <cfRule type="cellIs" dxfId="2" priority="628" stopIfTrue="1" operator="lessThan">
      <formula>0</formula>
    </cfRule>
  </conditionalFormatting>
  <conditionalFormatting sqref="G698">
    <cfRule type="cellIs" dxfId="2" priority="627" stopIfTrue="1" operator="lessThan">
      <formula>0</formula>
    </cfRule>
  </conditionalFormatting>
  <conditionalFormatting sqref="G699">
    <cfRule type="cellIs" dxfId="2" priority="626" stopIfTrue="1" operator="lessThan">
      <formula>0</formula>
    </cfRule>
  </conditionalFormatting>
  <conditionalFormatting sqref="G700">
    <cfRule type="cellIs" dxfId="2" priority="625" stopIfTrue="1" operator="lessThan">
      <formula>0</formula>
    </cfRule>
  </conditionalFormatting>
  <conditionalFormatting sqref="G701">
    <cfRule type="cellIs" dxfId="2" priority="624" stopIfTrue="1" operator="lessThan">
      <formula>0</formula>
    </cfRule>
  </conditionalFormatting>
  <conditionalFormatting sqref="G702">
    <cfRule type="cellIs" dxfId="2" priority="623" stopIfTrue="1" operator="lessThan">
      <formula>0</formula>
    </cfRule>
  </conditionalFormatting>
  <conditionalFormatting sqref="G703">
    <cfRule type="cellIs" dxfId="2" priority="622" stopIfTrue="1" operator="lessThan">
      <formula>0</formula>
    </cfRule>
  </conditionalFormatting>
  <conditionalFormatting sqref="G704">
    <cfRule type="cellIs" dxfId="2" priority="621" stopIfTrue="1" operator="lessThan">
      <formula>0</formula>
    </cfRule>
  </conditionalFormatting>
  <conditionalFormatting sqref="G705">
    <cfRule type="cellIs" dxfId="2" priority="620" stopIfTrue="1" operator="lessThan">
      <formula>0</formula>
    </cfRule>
  </conditionalFormatting>
  <conditionalFormatting sqref="G706">
    <cfRule type="cellIs" dxfId="2" priority="619" stopIfTrue="1" operator="lessThan">
      <formula>0</formula>
    </cfRule>
  </conditionalFormatting>
  <conditionalFormatting sqref="G707">
    <cfRule type="cellIs" dxfId="2" priority="618" stopIfTrue="1" operator="lessThan">
      <formula>0</formula>
    </cfRule>
  </conditionalFormatting>
  <conditionalFormatting sqref="G708">
    <cfRule type="cellIs" dxfId="2" priority="617" stopIfTrue="1" operator="lessThan">
      <formula>0</formula>
    </cfRule>
  </conditionalFormatting>
  <conditionalFormatting sqref="G709">
    <cfRule type="cellIs" dxfId="2" priority="616" stopIfTrue="1" operator="lessThan">
      <formula>0</formula>
    </cfRule>
  </conditionalFormatting>
  <conditionalFormatting sqref="G710">
    <cfRule type="cellIs" dxfId="2" priority="615" stopIfTrue="1" operator="lessThan">
      <formula>0</formula>
    </cfRule>
  </conditionalFormatting>
  <conditionalFormatting sqref="G711">
    <cfRule type="cellIs" dxfId="2" priority="614" stopIfTrue="1" operator="lessThan">
      <formula>0</formula>
    </cfRule>
  </conditionalFormatting>
  <conditionalFormatting sqref="G712">
    <cfRule type="cellIs" dxfId="2" priority="613" stopIfTrue="1" operator="lessThan">
      <formula>0</formula>
    </cfRule>
  </conditionalFormatting>
  <conditionalFormatting sqref="G713">
    <cfRule type="cellIs" dxfId="2" priority="612" stopIfTrue="1" operator="lessThan">
      <formula>0</formula>
    </cfRule>
  </conditionalFormatting>
  <conditionalFormatting sqref="G714">
    <cfRule type="cellIs" dxfId="2" priority="611" stopIfTrue="1" operator="lessThan">
      <formula>0</formula>
    </cfRule>
  </conditionalFormatting>
  <conditionalFormatting sqref="G715">
    <cfRule type="cellIs" dxfId="2" priority="610" stopIfTrue="1" operator="lessThan">
      <formula>0</formula>
    </cfRule>
  </conditionalFormatting>
  <conditionalFormatting sqref="G716">
    <cfRule type="cellIs" dxfId="2" priority="609" stopIfTrue="1" operator="lessThan">
      <formula>0</formula>
    </cfRule>
  </conditionalFormatting>
  <conditionalFormatting sqref="G717">
    <cfRule type="cellIs" dxfId="2" priority="608" stopIfTrue="1" operator="lessThan">
      <formula>0</formula>
    </cfRule>
  </conditionalFormatting>
  <conditionalFormatting sqref="G718">
    <cfRule type="cellIs" dxfId="2" priority="607" stopIfTrue="1" operator="lessThan">
      <formula>0</formula>
    </cfRule>
  </conditionalFormatting>
  <conditionalFormatting sqref="G719">
    <cfRule type="cellIs" dxfId="2" priority="606" stopIfTrue="1" operator="lessThan">
      <formula>0</formula>
    </cfRule>
  </conditionalFormatting>
  <conditionalFormatting sqref="G720">
    <cfRule type="cellIs" dxfId="2" priority="605" stopIfTrue="1" operator="lessThan">
      <formula>0</formula>
    </cfRule>
  </conditionalFormatting>
  <conditionalFormatting sqref="G721">
    <cfRule type="cellIs" dxfId="2" priority="604" stopIfTrue="1" operator="lessThan">
      <formula>0</formula>
    </cfRule>
  </conditionalFormatting>
  <conditionalFormatting sqref="G722">
    <cfRule type="cellIs" dxfId="2" priority="603" stopIfTrue="1" operator="lessThan">
      <formula>0</formula>
    </cfRule>
  </conditionalFormatting>
  <conditionalFormatting sqref="G723">
    <cfRule type="cellIs" dxfId="2" priority="602" stopIfTrue="1" operator="lessThan">
      <formula>0</formula>
    </cfRule>
  </conditionalFormatting>
  <conditionalFormatting sqref="G724">
    <cfRule type="cellIs" dxfId="2" priority="601" stopIfTrue="1" operator="lessThan">
      <formula>0</formula>
    </cfRule>
  </conditionalFormatting>
  <conditionalFormatting sqref="G725">
    <cfRule type="cellIs" dxfId="2" priority="600" stopIfTrue="1" operator="lessThan">
      <formula>0</formula>
    </cfRule>
  </conditionalFormatting>
  <conditionalFormatting sqref="G726">
    <cfRule type="cellIs" dxfId="2" priority="599" stopIfTrue="1" operator="lessThan">
      <formula>0</formula>
    </cfRule>
  </conditionalFormatting>
  <conditionalFormatting sqref="G727">
    <cfRule type="cellIs" dxfId="2" priority="598" stopIfTrue="1" operator="lessThan">
      <formula>0</formula>
    </cfRule>
  </conditionalFormatting>
  <conditionalFormatting sqref="G728">
    <cfRule type="cellIs" dxfId="2" priority="597" stopIfTrue="1" operator="lessThan">
      <formula>0</formula>
    </cfRule>
  </conditionalFormatting>
  <conditionalFormatting sqref="G729">
    <cfRule type="cellIs" dxfId="2" priority="596" stopIfTrue="1" operator="lessThan">
      <formula>0</formula>
    </cfRule>
  </conditionalFormatting>
  <conditionalFormatting sqref="G730">
    <cfRule type="cellIs" dxfId="2" priority="595" stopIfTrue="1" operator="lessThan">
      <formula>0</formula>
    </cfRule>
  </conditionalFormatting>
  <conditionalFormatting sqref="G731">
    <cfRule type="cellIs" dxfId="2" priority="594" stopIfTrue="1" operator="lessThan">
      <formula>0</formula>
    </cfRule>
  </conditionalFormatting>
  <conditionalFormatting sqref="G732">
    <cfRule type="cellIs" dxfId="2" priority="593" stopIfTrue="1" operator="lessThan">
      <formula>0</formula>
    </cfRule>
  </conditionalFormatting>
  <conditionalFormatting sqref="G733">
    <cfRule type="cellIs" dxfId="2" priority="592" stopIfTrue="1" operator="lessThan">
      <formula>0</formula>
    </cfRule>
  </conditionalFormatting>
  <conditionalFormatting sqref="G734">
    <cfRule type="cellIs" dxfId="2" priority="591" stopIfTrue="1" operator="lessThan">
      <formula>0</formula>
    </cfRule>
  </conditionalFormatting>
  <conditionalFormatting sqref="G735">
    <cfRule type="cellIs" dxfId="2" priority="590" stopIfTrue="1" operator="lessThan">
      <formula>0</formula>
    </cfRule>
  </conditionalFormatting>
  <conditionalFormatting sqref="G736">
    <cfRule type="cellIs" dxfId="2" priority="589" stopIfTrue="1" operator="lessThan">
      <formula>0</formula>
    </cfRule>
  </conditionalFormatting>
  <conditionalFormatting sqref="G737">
    <cfRule type="cellIs" dxfId="2" priority="588" stopIfTrue="1" operator="lessThan">
      <formula>0</formula>
    </cfRule>
  </conditionalFormatting>
  <conditionalFormatting sqref="G738">
    <cfRule type="cellIs" dxfId="2" priority="587" stopIfTrue="1" operator="lessThan">
      <formula>0</formula>
    </cfRule>
  </conditionalFormatting>
  <conditionalFormatting sqref="G739">
    <cfRule type="cellIs" dxfId="2" priority="586" stopIfTrue="1" operator="lessThan">
      <formula>0</formula>
    </cfRule>
  </conditionalFormatting>
  <conditionalFormatting sqref="G740">
    <cfRule type="cellIs" dxfId="2" priority="585" stopIfTrue="1" operator="lessThan">
      <formula>0</formula>
    </cfRule>
  </conditionalFormatting>
  <conditionalFormatting sqref="G741">
    <cfRule type="cellIs" dxfId="2" priority="584" stopIfTrue="1" operator="lessThan">
      <formula>0</formula>
    </cfRule>
  </conditionalFormatting>
  <conditionalFormatting sqref="G742">
    <cfRule type="cellIs" dxfId="2" priority="583" stopIfTrue="1" operator="lessThan">
      <formula>0</formula>
    </cfRule>
  </conditionalFormatting>
  <conditionalFormatting sqref="G743">
    <cfRule type="cellIs" dxfId="2" priority="582" stopIfTrue="1" operator="lessThan">
      <formula>0</formula>
    </cfRule>
  </conditionalFormatting>
  <conditionalFormatting sqref="G744">
    <cfRule type="cellIs" dxfId="2" priority="581" stopIfTrue="1" operator="lessThan">
      <formula>0</formula>
    </cfRule>
  </conditionalFormatting>
  <conditionalFormatting sqref="G745">
    <cfRule type="cellIs" dxfId="2" priority="580" stopIfTrue="1" operator="lessThan">
      <formula>0</formula>
    </cfRule>
  </conditionalFormatting>
  <conditionalFormatting sqref="G746">
    <cfRule type="cellIs" dxfId="2" priority="579" stopIfTrue="1" operator="lessThan">
      <formula>0</formula>
    </cfRule>
  </conditionalFormatting>
  <conditionalFormatting sqref="G747">
    <cfRule type="cellIs" dxfId="2" priority="578" stopIfTrue="1" operator="lessThan">
      <formula>0</formula>
    </cfRule>
  </conditionalFormatting>
  <conditionalFormatting sqref="G748">
    <cfRule type="cellIs" dxfId="2" priority="577" stopIfTrue="1" operator="lessThan">
      <formula>0</formula>
    </cfRule>
  </conditionalFormatting>
  <conditionalFormatting sqref="G749">
    <cfRule type="cellIs" dxfId="2" priority="576" stopIfTrue="1" operator="lessThan">
      <formula>0</formula>
    </cfRule>
  </conditionalFormatting>
  <conditionalFormatting sqref="G750">
    <cfRule type="cellIs" dxfId="2" priority="575" stopIfTrue="1" operator="lessThan">
      <formula>0</formula>
    </cfRule>
  </conditionalFormatting>
  <conditionalFormatting sqref="G751">
    <cfRule type="cellIs" dxfId="2" priority="574" stopIfTrue="1" operator="lessThan">
      <formula>0</formula>
    </cfRule>
  </conditionalFormatting>
  <conditionalFormatting sqref="G752">
    <cfRule type="cellIs" dxfId="2" priority="573" stopIfTrue="1" operator="lessThan">
      <formula>0</formula>
    </cfRule>
  </conditionalFormatting>
  <conditionalFormatting sqref="G753">
    <cfRule type="cellIs" dxfId="2" priority="572" stopIfTrue="1" operator="lessThan">
      <formula>0</formula>
    </cfRule>
  </conditionalFormatting>
  <conditionalFormatting sqref="G754">
    <cfRule type="cellIs" dxfId="2" priority="571" stopIfTrue="1" operator="lessThan">
      <formula>0</formula>
    </cfRule>
  </conditionalFormatting>
  <conditionalFormatting sqref="G755">
    <cfRule type="cellIs" dxfId="2" priority="570" stopIfTrue="1" operator="lessThan">
      <formula>0</formula>
    </cfRule>
  </conditionalFormatting>
  <conditionalFormatting sqref="G756">
    <cfRule type="cellIs" dxfId="2" priority="569" stopIfTrue="1" operator="lessThan">
      <formula>0</formula>
    </cfRule>
  </conditionalFormatting>
  <conditionalFormatting sqref="G757">
    <cfRule type="cellIs" dxfId="2" priority="568" stopIfTrue="1" operator="lessThan">
      <formula>0</formula>
    </cfRule>
  </conditionalFormatting>
  <conditionalFormatting sqref="G758">
    <cfRule type="cellIs" dxfId="2" priority="567" stopIfTrue="1" operator="lessThan">
      <formula>0</formula>
    </cfRule>
  </conditionalFormatting>
  <conditionalFormatting sqref="G759">
    <cfRule type="cellIs" dxfId="2" priority="566" stopIfTrue="1" operator="lessThan">
      <formula>0</formula>
    </cfRule>
  </conditionalFormatting>
  <conditionalFormatting sqref="G760">
    <cfRule type="cellIs" dxfId="2" priority="565" stopIfTrue="1" operator="lessThan">
      <formula>0</formula>
    </cfRule>
  </conditionalFormatting>
  <conditionalFormatting sqref="G761">
    <cfRule type="cellIs" dxfId="2" priority="564" stopIfTrue="1" operator="lessThan">
      <formula>0</formula>
    </cfRule>
  </conditionalFormatting>
  <conditionalFormatting sqref="G762">
    <cfRule type="cellIs" dxfId="2" priority="563" stopIfTrue="1" operator="lessThan">
      <formula>0</formula>
    </cfRule>
  </conditionalFormatting>
  <conditionalFormatting sqref="G763">
    <cfRule type="cellIs" dxfId="2" priority="562" stopIfTrue="1" operator="lessThan">
      <formula>0</formula>
    </cfRule>
  </conditionalFormatting>
  <conditionalFormatting sqref="G764">
    <cfRule type="cellIs" dxfId="2" priority="561" stopIfTrue="1" operator="lessThan">
      <formula>0</formula>
    </cfRule>
  </conditionalFormatting>
  <conditionalFormatting sqref="G765">
    <cfRule type="cellIs" dxfId="2" priority="560" stopIfTrue="1" operator="lessThan">
      <formula>0</formula>
    </cfRule>
  </conditionalFormatting>
  <conditionalFormatting sqref="G766">
    <cfRule type="cellIs" dxfId="2" priority="559" stopIfTrue="1" operator="lessThan">
      <formula>0</formula>
    </cfRule>
  </conditionalFormatting>
  <conditionalFormatting sqref="G767">
    <cfRule type="cellIs" dxfId="2" priority="558" stopIfTrue="1" operator="lessThan">
      <formula>0</formula>
    </cfRule>
  </conditionalFormatting>
  <conditionalFormatting sqref="G768">
    <cfRule type="cellIs" dxfId="2" priority="557" stopIfTrue="1" operator="lessThan">
      <formula>0</formula>
    </cfRule>
  </conditionalFormatting>
  <conditionalFormatting sqref="G769">
    <cfRule type="cellIs" dxfId="2" priority="556" stopIfTrue="1" operator="lessThan">
      <formula>0</formula>
    </cfRule>
  </conditionalFormatting>
  <conditionalFormatting sqref="G770">
    <cfRule type="cellIs" dxfId="2" priority="555" stopIfTrue="1" operator="lessThan">
      <formula>0</formula>
    </cfRule>
  </conditionalFormatting>
  <conditionalFormatting sqref="G771">
    <cfRule type="cellIs" dxfId="2" priority="554" stopIfTrue="1" operator="lessThan">
      <formula>0</formula>
    </cfRule>
  </conditionalFormatting>
  <conditionalFormatting sqref="G772">
    <cfRule type="cellIs" dxfId="2" priority="553" stopIfTrue="1" operator="lessThan">
      <formula>0</formula>
    </cfRule>
  </conditionalFormatting>
  <conditionalFormatting sqref="G773">
    <cfRule type="cellIs" dxfId="2" priority="552" stopIfTrue="1" operator="lessThan">
      <formula>0</formula>
    </cfRule>
  </conditionalFormatting>
  <conditionalFormatting sqref="G774">
    <cfRule type="cellIs" dxfId="2" priority="551" stopIfTrue="1" operator="lessThan">
      <formula>0</formula>
    </cfRule>
  </conditionalFormatting>
  <conditionalFormatting sqref="G775">
    <cfRule type="cellIs" dxfId="2" priority="550" stopIfTrue="1" operator="lessThan">
      <formula>0</formula>
    </cfRule>
  </conditionalFormatting>
  <conditionalFormatting sqref="G776">
    <cfRule type="cellIs" dxfId="2" priority="549" stopIfTrue="1" operator="lessThan">
      <formula>0</formula>
    </cfRule>
  </conditionalFormatting>
  <conditionalFormatting sqref="G777">
    <cfRule type="cellIs" dxfId="2" priority="548" stopIfTrue="1" operator="lessThan">
      <formula>0</formula>
    </cfRule>
  </conditionalFormatting>
  <conditionalFormatting sqref="G778">
    <cfRule type="cellIs" dxfId="2" priority="547" stopIfTrue="1" operator="lessThan">
      <formula>0</formula>
    </cfRule>
  </conditionalFormatting>
  <conditionalFormatting sqref="G779">
    <cfRule type="cellIs" dxfId="2" priority="546" stopIfTrue="1" operator="lessThan">
      <formula>0</formula>
    </cfRule>
  </conditionalFormatting>
  <conditionalFormatting sqref="G780">
    <cfRule type="cellIs" dxfId="2" priority="545" stopIfTrue="1" operator="lessThan">
      <formula>0</formula>
    </cfRule>
  </conditionalFormatting>
  <conditionalFormatting sqref="G781">
    <cfRule type="cellIs" dxfId="2" priority="544" stopIfTrue="1" operator="lessThan">
      <formula>0</formula>
    </cfRule>
  </conditionalFormatting>
  <conditionalFormatting sqref="G782">
    <cfRule type="cellIs" dxfId="2" priority="543" stopIfTrue="1" operator="lessThan">
      <formula>0</formula>
    </cfRule>
  </conditionalFormatting>
  <conditionalFormatting sqref="G783">
    <cfRule type="cellIs" dxfId="2" priority="542" stopIfTrue="1" operator="lessThan">
      <formula>0</formula>
    </cfRule>
  </conditionalFormatting>
  <conditionalFormatting sqref="G784">
    <cfRule type="cellIs" dxfId="2" priority="541" stopIfTrue="1" operator="lessThan">
      <formula>0</formula>
    </cfRule>
  </conditionalFormatting>
  <conditionalFormatting sqref="G785">
    <cfRule type="cellIs" dxfId="2" priority="540" stopIfTrue="1" operator="lessThan">
      <formula>0</formula>
    </cfRule>
  </conditionalFormatting>
  <conditionalFormatting sqref="G786">
    <cfRule type="cellIs" dxfId="2" priority="539" stopIfTrue="1" operator="lessThan">
      <formula>0</formula>
    </cfRule>
  </conditionalFormatting>
  <conditionalFormatting sqref="G787">
    <cfRule type="cellIs" dxfId="2" priority="538" stopIfTrue="1" operator="lessThan">
      <formula>0</formula>
    </cfRule>
  </conditionalFormatting>
  <conditionalFormatting sqref="G788">
    <cfRule type="cellIs" dxfId="2" priority="537" stopIfTrue="1" operator="lessThan">
      <formula>0</formula>
    </cfRule>
  </conditionalFormatting>
  <conditionalFormatting sqref="G789">
    <cfRule type="cellIs" dxfId="2" priority="536" stopIfTrue="1" operator="lessThan">
      <formula>0</formula>
    </cfRule>
  </conditionalFormatting>
  <conditionalFormatting sqref="G790">
    <cfRule type="cellIs" dxfId="2" priority="535" stopIfTrue="1" operator="lessThan">
      <formula>0</formula>
    </cfRule>
  </conditionalFormatting>
  <conditionalFormatting sqref="G791">
    <cfRule type="cellIs" dxfId="2" priority="534" stopIfTrue="1" operator="lessThan">
      <formula>0</formula>
    </cfRule>
  </conditionalFormatting>
  <conditionalFormatting sqref="G792">
    <cfRule type="cellIs" dxfId="2" priority="533" stopIfTrue="1" operator="lessThan">
      <formula>0</formula>
    </cfRule>
  </conditionalFormatting>
  <conditionalFormatting sqref="G793">
    <cfRule type="cellIs" dxfId="2" priority="532" stopIfTrue="1" operator="lessThan">
      <formula>0</formula>
    </cfRule>
  </conditionalFormatting>
  <conditionalFormatting sqref="G794">
    <cfRule type="cellIs" dxfId="2" priority="531" stopIfTrue="1" operator="lessThan">
      <formula>0</formula>
    </cfRule>
  </conditionalFormatting>
  <conditionalFormatting sqref="G795">
    <cfRule type="cellIs" dxfId="2" priority="530" stopIfTrue="1" operator="lessThan">
      <formula>0</formula>
    </cfRule>
  </conditionalFormatting>
  <conditionalFormatting sqref="G796">
    <cfRule type="cellIs" dxfId="2" priority="529" stopIfTrue="1" operator="lessThan">
      <formula>0</formula>
    </cfRule>
  </conditionalFormatting>
  <conditionalFormatting sqref="G797">
    <cfRule type="cellIs" dxfId="2" priority="528" stopIfTrue="1" operator="lessThan">
      <formula>0</formula>
    </cfRule>
  </conditionalFormatting>
  <conditionalFormatting sqref="G798">
    <cfRule type="cellIs" dxfId="2" priority="527" stopIfTrue="1" operator="lessThan">
      <formula>0</formula>
    </cfRule>
  </conditionalFormatting>
  <conditionalFormatting sqref="G799">
    <cfRule type="cellIs" dxfId="2" priority="526" stopIfTrue="1" operator="lessThan">
      <formula>0</formula>
    </cfRule>
  </conditionalFormatting>
  <conditionalFormatting sqref="G800">
    <cfRule type="cellIs" dxfId="2" priority="525" stopIfTrue="1" operator="lessThan">
      <formula>0</formula>
    </cfRule>
  </conditionalFormatting>
  <conditionalFormatting sqref="G801">
    <cfRule type="cellIs" dxfId="2" priority="524" stopIfTrue="1" operator="lessThan">
      <formula>0</formula>
    </cfRule>
  </conditionalFormatting>
  <conditionalFormatting sqref="G802">
    <cfRule type="cellIs" dxfId="2" priority="523" stopIfTrue="1" operator="lessThan">
      <formula>0</formula>
    </cfRule>
  </conditionalFormatting>
  <conditionalFormatting sqref="G803">
    <cfRule type="cellIs" dxfId="2" priority="522" stopIfTrue="1" operator="lessThan">
      <formula>0</formula>
    </cfRule>
  </conditionalFormatting>
  <conditionalFormatting sqref="G804">
    <cfRule type="cellIs" dxfId="2" priority="521" stopIfTrue="1" operator="lessThan">
      <formula>0</formula>
    </cfRule>
  </conditionalFormatting>
  <conditionalFormatting sqref="G805">
    <cfRule type="cellIs" dxfId="2" priority="520" stopIfTrue="1" operator="lessThan">
      <formula>0</formula>
    </cfRule>
  </conditionalFormatting>
  <conditionalFormatting sqref="G806">
    <cfRule type="cellIs" dxfId="2" priority="519" stopIfTrue="1" operator="lessThan">
      <formula>0</formula>
    </cfRule>
  </conditionalFormatting>
  <conditionalFormatting sqref="G807">
    <cfRule type="cellIs" dxfId="2" priority="518" stopIfTrue="1" operator="lessThan">
      <formula>0</formula>
    </cfRule>
  </conditionalFormatting>
  <conditionalFormatting sqref="G808">
    <cfRule type="cellIs" dxfId="2" priority="517" stopIfTrue="1" operator="lessThan">
      <formula>0</formula>
    </cfRule>
  </conditionalFormatting>
  <conditionalFormatting sqref="G809">
    <cfRule type="cellIs" dxfId="2" priority="516" stopIfTrue="1" operator="lessThan">
      <formula>0</formula>
    </cfRule>
  </conditionalFormatting>
  <conditionalFormatting sqref="G810">
    <cfRule type="cellIs" dxfId="2" priority="515" stopIfTrue="1" operator="lessThan">
      <formula>0</formula>
    </cfRule>
  </conditionalFormatting>
  <conditionalFormatting sqref="G811">
    <cfRule type="cellIs" dxfId="2" priority="514" stopIfTrue="1" operator="lessThan">
      <formula>0</formula>
    </cfRule>
  </conditionalFormatting>
  <conditionalFormatting sqref="G812">
    <cfRule type="cellIs" dxfId="2" priority="513" stopIfTrue="1" operator="lessThan">
      <formula>0</formula>
    </cfRule>
  </conditionalFormatting>
  <conditionalFormatting sqref="G813">
    <cfRule type="cellIs" dxfId="2" priority="512" stopIfTrue="1" operator="lessThan">
      <formula>0</formula>
    </cfRule>
  </conditionalFormatting>
  <conditionalFormatting sqref="G814">
    <cfRule type="cellIs" dxfId="2" priority="511" stopIfTrue="1" operator="lessThan">
      <formula>0</formula>
    </cfRule>
  </conditionalFormatting>
  <conditionalFormatting sqref="G815">
    <cfRule type="cellIs" dxfId="2" priority="510" stopIfTrue="1" operator="lessThan">
      <formula>0</formula>
    </cfRule>
  </conditionalFormatting>
  <conditionalFormatting sqref="G816">
    <cfRule type="cellIs" dxfId="2" priority="509" stopIfTrue="1" operator="lessThan">
      <formula>0</formula>
    </cfRule>
  </conditionalFormatting>
  <conditionalFormatting sqref="G817">
    <cfRule type="cellIs" dxfId="2" priority="508" stopIfTrue="1" operator="lessThan">
      <formula>0</formula>
    </cfRule>
  </conditionalFormatting>
  <conditionalFormatting sqref="G818">
    <cfRule type="cellIs" dxfId="2" priority="507" stopIfTrue="1" operator="lessThan">
      <formula>0</formula>
    </cfRule>
  </conditionalFormatting>
  <conditionalFormatting sqref="G819">
    <cfRule type="cellIs" dxfId="2" priority="506" stopIfTrue="1" operator="lessThan">
      <formula>0</formula>
    </cfRule>
  </conditionalFormatting>
  <conditionalFormatting sqref="G820">
    <cfRule type="cellIs" dxfId="2" priority="505" stopIfTrue="1" operator="lessThan">
      <formula>0</formula>
    </cfRule>
  </conditionalFormatting>
  <conditionalFormatting sqref="G821">
    <cfRule type="cellIs" dxfId="2" priority="504" stopIfTrue="1" operator="lessThan">
      <formula>0</formula>
    </cfRule>
  </conditionalFormatting>
  <conditionalFormatting sqref="G822">
    <cfRule type="cellIs" dxfId="2" priority="503" stopIfTrue="1" operator="lessThan">
      <formula>0</formula>
    </cfRule>
  </conditionalFormatting>
  <conditionalFormatting sqref="G823">
    <cfRule type="cellIs" dxfId="2" priority="502" stopIfTrue="1" operator="lessThan">
      <formula>0</formula>
    </cfRule>
  </conditionalFormatting>
  <conditionalFormatting sqref="G824">
    <cfRule type="cellIs" dxfId="2" priority="501" stopIfTrue="1" operator="lessThan">
      <formula>0</formula>
    </cfRule>
  </conditionalFormatting>
  <conditionalFormatting sqref="G825">
    <cfRule type="cellIs" dxfId="2" priority="500" stopIfTrue="1" operator="lessThan">
      <formula>0</formula>
    </cfRule>
  </conditionalFormatting>
  <conditionalFormatting sqref="G826">
    <cfRule type="cellIs" dxfId="2" priority="499" stopIfTrue="1" operator="lessThan">
      <formula>0</formula>
    </cfRule>
  </conditionalFormatting>
  <conditionalFormatting sqref="G827">
    <cfRule type="cellIs" dxfId="2" priority="498" stopIfTrue="1" operator="lessThan">
      <formula>0</formula>
    </cfRule>
  </conditionalFormatting>
  <conditionalFormatting sqref="G828">
    <cfRule type="cellIs" dxfId="2" priority="497" stopIfTrue="1" operator="lessThan">
      <formula>0</formula>
    </cfRule>
  </conditionalFormatting>
  <conditionalFormatting sqref="G829">
    <cfRule type="cellIs" dxfId="2" priority="496" stopIfTrue="1" operator="lessThan">
      <formula>0</formula>
    </cfRule>
  </conditionalFormatting>
  <conditionalFormatting sqref="G830">
    <cfRule type="cellIs" dxfId="2" priority="495" stopIfTrue="1" operator="lessThan">
      <formula>0</formula>
    </cfRule>
  </conditionalFormatting>
  <conditionalFormatting sqref="G831">
    <cfRule type="cellIs" dxfId="2" priority="494" stopIfTrue="1" operator="lessThan">
      <formula>0</formula>
    </cfRule>
  </conditionalFormatting>
  <conditionalFormatting sqref="G832">
    <cfRule type="cellIs" dxfId="2" priority="493" stopIfTrue="1" operator="lessThan">
      <formula>0</formula>
    </cfRule>
  </conditionalFormatting>
  <conditionalFormatting sqref="G833">
    <cfRule type="cellIs" dxfId="2" priority="492" stopIfTrue="1" operator="lessThan">
      <formula>0</formula>
    </cfRule>
  </conditionalFormatting>
  <conditionalFormatting sqref="G834">
    <cfRule type="cellIs" dxfId="2" priority="491" stopIfTrue="1" operator="lessThan">
      <formula>0</formula>
    </cfRule>
  </conditionalFormatting>
  <conditionalFormatting sqref="G835">
    <cfRule type="cellIs" dxfId="2" priority="490" stopIfTrue="1" operator="lessThan">
      <formula>0</formula>
    </cfRule>
  </conditionalFormatting>
  <conditionalFormatting sqref="G836">
    <cfRule type="cellIs" dxfId="2" priority="489" stopIfTrue="1" operator="lessThan">
      <formula>0</formula>
    </cfRule>
  </conditionalFormatting>
  <conditionalFormatting sqref="G837">
    <cfRule type="cellIs" dxfId="2" priority="488" stopIfTrue="1" operator="lessThan">
      <formula>0</formula>
    </cfRule>
  </conditionalFormatting>
  <conditionalFormatting sqref="G838">
    <cfRule type="cellIs" dxfId="2" priority="487" stopIfTrue="1" operator="lessThan">
      <formula>0</formula>
    </cfRule>
  </conditionalFormatting>
  <conditionalFormatting sqref="G839">
    <cfRule type="cellIs" dxfId="2" priority="486" stopIfTrue="1" operator="lessThan">
      <formula>0</formula>
    </cfRule>
  </conditionalFormatting>
  <conditionalFormatting sqref="G840">
    <cfRule type="cellIs" dxfId="2" priority="485" stopIfTrue="1" operator="lessThan">
      <formula>0</formula>
    </cfRule>
  </conditionalFormatting>
  <conditionalFormatting sqref="G841">
    <cfRule type="cellIs" dxfId="2" priority="484" stopIfTrue="1" operator="lessThan">
      <formula>0</formula>
    </cfRule>
  </conditionalFormatting>
  <conditionalFormatting sqref="G842">
    <cfRule type="cellIs" dxfId="2" priority="483" stopIfTrue="1" operator="lessThan">
      <formula>0</formula>
    </cfRule>
  </conditionalFormatting>
  <conditionalFormatting sqref="G843">
    <cfRule type="cellIs" dxfId="2" priority="482" stopIfTrue="1" operator="lessThan">
      <formula>0</formula>
    </cfRule>
  </conditionalFormatting>
  <conditionalFormatting sqref="G844">
    <cfRule type="cellIs" dxfId="2" priority="481" stopIfTrue="1" operator="lessThan">
      <formula>0</formula>
    </cfRule>
  </conditionalFormatting>
  <conditionalFormatting sqref="G845">
    <cfRule type="cellIs" dxfId="2" priority="480" stopIfTrue="1" operator="lessThan">
      <formula>0</formula>
    </cfRule>
  </conditionalFormatting>
  <conditionalFormatting sqref="G846">
    <cfRule type="cellIs" dxfId="2" priority="479" stopIfTrue="1" operator="lessThan">
      <formula>0</formula>
    </cfRule>
  </conditionalFormatting>
  <conditionalFormatting sqref="G847">
    <cfRule type="cellIs" dxfId="2" priority="478" stopIfTrue="1" operator="lessThan">
      <formula>0</formula>
    </cfRule>
  </conditionalFormatting>
  <conditionalFormatting sqref="G848">
    <cfRule type="cellIs" dxfId="2" priority="477" stopIfTrue="1" operator="lessThan">
      <formula>0</formula>
    </cfRule>
  </conditionalFormatting>
  <conditionalFormatting sqref="G849">
    <cfRule type="cellIs" dxfId="2" priority="476" stopIfTrue="1" operator="lessThan">
      <formula>0</formula>
    </cfRule>
  </conditionalFormatting>
  <conditionalFormatting sqref="G850">
    <cfRule type="cellIs" dxfId="2" priority="475" stopIfTrue="1" operator="lessThan">
      <formula>0</formula>
    </cfRule>
  </conditionalFormatting>
  <conditionalFormatting sqref="G851">
    <cfRule type="cellIs" dxfId="2" priority="474" stopIfTrue="1" operator="lessThan">
      <formula>0</formula>
    </cfRule>
  </conditionalFormatting>
  <conditionalFormatting sqref="G852">
    <cfRule type="cellIs" dxfId="2" priority="473" stopIfTrue="1" operator="lessThan">
      <formula>0</formula>
    </cfRule>
  </conditionalFormatting>
  <conditionalFormatting sqref="G853">
    <cfRule type="cellIs" dxfId="2" priority="472" stopIfTrue="1" operator="lessThan">
      <formula>0</formula>
    </cfRule>
  </conditionalFormatting>
  <conditionalFormatting sqref="G854">
    <cfRule type="cellIs" dxfId="2" priority="471" stopIfTrue="1" operator="lessThan">
      <formula>0</formula>
    </cfRule>
  </conditionalFormatting>
  <conditionalFormatting sqref="G855">
    <cfRule type="cellIs" dxfId="2" priority="470" stopIfTrue="1" operator="lessThan">
      <formula>0</formula>
    </cfRule>
  </conditionalFormatting>
  <conditionalFormatting sqref="G856">
    <cfRule type="cellIs" dxfId="2" priority="469" stopIfTrue="1" operator="lessThan">
      <formula>0</formula>
    </cfRule>
  </conditionalFormatting>
  <conditionalFormatting sqref="G857">
    <cfRule type="cellIs" dxfId="2" priority="468" stopIfTrue="1" operator="lessThan">
      <formula>0</formula>
    </cfRule>
  </conditionalFormatting>
  <conditionalFormatting sqref="G858">
    <cfRule type="cellIs" dxfId="2" priority="467" stopIfTrue="1" operator="lessThan">
      <formula>0</formula>
    </cfRule>
  </conditionalFormatting>
  <conditionalFormatting sqref="G859">
    <cfRule type="cellIs" dxfId="2" priority="466" stopIfTrue="1" operator="lessThan">
      <formula>0</formula>
    </cfRule>
  </conditionalFormatting>
  <conditionalFormatting sqref="G860">
    <cfRule type="cellIs" dxfId="2" priority="465" stopIfTrue="1" operator="lessThan">
      <formula>0</formula>
    </cfRule>
  </conditionalFormatting>
  <conditionalFormatting sqref="G861">
    <cfRule type="cellIs" dxfId="2" priority="464" stopIfTrue="1" operator="lessThan">
      <formula>0</formula>
    </cfRule>
  </conditionalFormatting>
  <conditionalFormatting sqref="G862">
    <cfRule type="cellIs" dxfId="2" priority="463" stopIfTrue="1" operator="lessThan">
      <formula>0</formula>
    </cfRule>
  </conditionalFormatting>
  <conditionalFormatting sqref="G863">
    <cfRule type="cellIs" dxfId="2" priority="462" stopIfTrue="1" operator="lessThan">
      <formula>0</formula>
    </cfRule>
  </conditionalFormatting>
  <conditionalFormatting sqref="G864">
    <cfRule type="cellIs" dxfId="2" priority="461" stopIfTrue="1" operator="lessThan">
      <formula>0</formula>
    </cfRule>
  </conditionalFormatting>
  <conditionalFormatting sqref="G865">
    <cfRule type="cellIs" dxfId="2" priority="460" stopIfTrue="1" operator="lessThan">
      <formula>0</formula>
    </cfRule>
  </conditionalFormatting>
  <conditionalFormatting sqref="G866">
    <cfRule type="cellIs" dxfId="2" priority="459" stopIfTrue="1" operator="lessThan">
      <formula>0</formula>
    </cfRule>
  </conditionalFormatting>
  <conditionalFormatting sqref="G867">
    <cfRule type="cellIs" dxfId="2" priority="458" stopIfTrue="1" operator="lessThan">
      <formula>0</formula>
    </cfRule>
  </conditionalFormatting>
  <conditionalFormatting sqref="G868">
    <cfRule type="cellIs" dxfId="2" priority="457" stopIfTrue="1" operator="lessThan">
      <formula>0</formula>
    </cfRule>
  </conditionalFormatting>
  <conditionalFormatting sqref="G869">
    <cfRule type="cellIs" dxfId="2" priority="456" stopIfTrue="1" operator="lessThan">
      <formula>0</formula>
    </cfRule>
  </conditionalFormatting>
  <conditionalFormatting sqref="G870">
    <cfRule type="cellIs" dxfId="2" priority="455" stopIfTrue="1" operator="lessThan">
      <formula>0</formula>
    </cfRule>
  </conditionalFormatting>
  <conditionalFormatting sqref="G871">
    <cfRule type="cellIs" dxfId="2" priority="454" stopIfTrue="1" operator="lessThan">
      <formula>0</formula>
    </cfRule>
  </conditionalFormatting>
  <conditionalFormatting sqref="G872">
    <cfRule type="cellIs" dxfId="2" priority="453" stopIfTrue="1" operator="lessThan">
      <formula>0</formula>
    </cfRule>
  </conditionalFormatting>
  <conditionalFormatting sqref="G873">
    <cfRule type="cellIs" dxfId="2" priority="452" stopIfTrue="1" operator="lessThan">
      <formula>0</formula>
    </cfRule>
  </conditionalFormatting>
  <conditionalFormatting sqref="G874">
    <cfRule type="cellIs" dxfId="2" priority="451" stopIfTrue="1" operator="lessThan">
      <formula>0</formula>
    </cfRule>
  </conditionalFormatting>
  <conditionalFormatting sqref="G875">
    <cfRule type="cellIs" dxfId="2" priority="450" stopIfTrue="1" operator="lessThan">
      <formula>0</formula>
    </cfRule>
  </conditionalFormatting>
  <conditionalFormatting sqref="G876">
    <cfRule type="cellIs" dxfId="2" priority="449" stopIfTrue="1" operator="lessThan">
      <formula>0</formula>
    </cfRule>
  </conditionalFormatting>
  <conditionalFormatting sqref="G877">
    <cfRule type="cellIs" dxfId="2" priority="448" stopIfTrue="1" operator="lessThan">
      <formula>0</formula>
    </cfRule>
  </conditionalFormatting>
  <conditionalFormatting sqref="G878">
    <cfRule type="cellIs" dxfId="2" priority="447" stopIfTrue="1" operator="lessThan">
      <formula>0</formula>
    </cfRule>
  </conditionalFormatting>
  <conditionalFormatting sqref="G879">
    <cfRule type="cellIs" dxfId="2" priority="446" stopIfTrue="1" operator="lessThan">
      <formula>0</formula>
    </cfRule>
  </conditionalFormatting>
  <conditionalFormatting sqref="G880">
    <cfRule type="cellIs" dxfId="2" priority="445" stopIfTrue="1" operator="lessThan">
      <formula>0</formula>
    </cfRule>
  </conditionalFormatting>
  <conditionalFormatting sqref="G881">
    <cfRule type="cellIs" dxfId="2" priority="444" stopIfTrue="1" operator="lessThan">
      <formula>0</formula>
    </cfRule>
  </conditionalFormatting>
  <conditionalFormatting sqref="G882">
    <cfRule type="cellIs" dxfId="2" priority="443" stopIfTrue="1" operator="lessThan">
      <formula>0</formula>
    </cfRule>
  </conditionalFormatting>
  <conditionalFormatting sqref="G883">
    <cfRule type="cellIs" dxfId="2" priority="442" stopIfTrue="1" operator="lessThan">
      <formula>0</formula>
    </cfRule>
  </conditionalFormatting>
  <conditionalFormatting sqref="G884">
    <cfRule type="cellIs" dxfId="2" priority="441" stopIfTrue="1" operator="lessThan">
      <formula>0</formula>
    </cfRule>
  </conditionalFormatting>
  <conditionalFormatting sqref="G885">
    <cfRule type="cellIs" dxfId="2" priority="440" stopIfTrue="1" operator="lessThan">
      <formula>0</formula>
    </cfRule>
  </conditionalFormatting>
  <conditionalFormatting sqref="G886">
    <cfRule type="cellIs" dxfId="2" priority="439" stopIfTrue="1" operator="lessThan">
      <formula>0</formula>
    </cfRule>
  </conditionalFormatting>
  <conditionalFormatting sqref="G887">
    <cfRule type="cellIs" dxfId="2" priority="438" stopIfTrue="1" operator="lessThan">
      <formula>0</formula>
    </cfRule>
  </conditionalFormatting>
  <conditionalFormatting sqref="G888">
    <cfRule type="cellIs" dxfId="2" priority="437" stopIfTrue="1" operator="lessThan">
      <formula>0</formula>
    </cfRule>
  </conditionalFormatting>
  <conditionalFormatting sqref="G889">
    <cfRule type="cellIs" dxfId="2" priority="436" stopIfTrue="1" operator="lessThan">
      <formula>0</formula>
    </cfRule>
  </conditionalFormatting>
  <conditionalFormatting sqref="G890">
    <cfRule type="cellIs" dxfId="2" priority="435" stopIfTrue="1" operator="lessThan">
      <formula>0</formula>
    </cfRule>
  </conditionalFormatting>
  <conditionalFormatting sqref="G891">
    <cfRule type="cellIs" dxfId="2" priority="434" stopIfTrue="1" operator="lessThan">
      <formula>0</formula>
    </cfRule>
  </conditionalFormatting>
  <conditionalFormatting sqref="G892">
    <cfRule type="cellIs" dxfId="2" priority="433" stopIfTrue="1" operator="lessThan">
      <formula>0</formula>
    </cfRule>
  </conditionalFormatting>
  <conditionalFormatting sqref="G893">
    <cfRule type="cellIs" dxfId="2" priority="432" stopIfTrue="1" operator="lessThan">
      <formula>0</formula>
    </cfRule>
  </conditionalFormatting>
  <conditionalFormatting sqref="G894">
    <cfRule type="cellIs" dxfId="2" priority="431" stopIfTrue="1" operator="lessThan">
      <formula>0</formula>
    </cfRule>
  </conditionalFormatting>
  <conditionalFormatting sqref="G895">
    <cfRule type="cellIs" dxfId="2" priority="430" stopIfTrue="1" operator="lessThan">
      <formula>0</formula>
    </cfRule>
  </conditionalFormatting>
  <conditionalFormatting sqref="G896">
    <cfRule type="cellIs" dxfId="2" priority="429" stopIfTrue="1" operator="lessThan">
      <formula>0</formula>
    </cfRule>
  </conditionalFormatting>
  <conditionalFormatting sqref="G897">
    <cfRule type="cellIs" dxfId="2" priority="428" stopIfTrue="1" operator="lessThan">
      <formula>0</formula>
    </cfRule>
  </conditionalFormatting>
  <conditionalFormatting sqref="G898">
    <cfRule type="cellIs" dxfId="2" priority="427" stopIfTrue="1" operator="lessThan">
      <formula>0</formula>
    </cfRule>
  </conditionalFormatting>
  <conditionalFormatting sqref="G899">
    <cfRule type="cellIs" dxfId="2" priority="426" stopIfTrue="1" operator="lessThan">
      <formula>0</formula>
    </cfRule>
  </conditionalFormatting>
  <conditionalFormatting sqref="G900">
    <cfRule type="cellIs" dxfId="2" priority="425" stopIfTrue="1" operator="lessThan">
      <formula>0</formula>
    </cfRule>
  </conditionalFormatting>
  <conditionalFormatting sqref="G901">
    <cfRule type="cellIs" dxfId="2" priority="424" stopIfTrue="1" operator="lessThan">
      <formula>0</formula>
    </cfRule>
  </conditionalFormatting>
  <conditionalFormatting sqref="G902">
    <cfRule type="cellIs" dxfId="2" priority="423" stopIfTrue="1" operator="lessThan">
      <formula>0</formula>
    </cfRule>
  </conditionalFormatting>
  <conditionalFormatting sqref="G903">
    <cfRule type="cellIs" dxfId="2" priority="422" stopIfTrue="1" operator="lessThan">
      <formula>0</formula>
    </cfRule>
  </conditionalFormatting>
  <conditionalFormatting sqref="G904">
    <cfRule type="cellIs" dxfId="2" priority="421" stopIfTrue="1" operator="lessThan">
      <formula>0</formula>
    </cfRule>
  </conditionalFormatting>
  <conditionalFormatting sqref="G905">
    <cfRule type="cellIs" dxfId="2" priority="420" stopIfTrue="1" operator="lessThan">
      <formula>0</formula>
    </cfRule>
  </conditionalFormatting>
  <conditionalFormatting sqref="G906">
    <cfRule type="cellIs" dxfId="2" priority="419" stopIfTrue="1" operator="lessThan">
      <formula>0</formula>
    </cfRule>
  </conditionalFormatting>
  <conditionalFormatting sqref="G907">
    <cfRule type="cellIs" dxfId="2" priority="418" stopIfTrue="1" operator="lessThan">
      <formula>0</formula>
    </cfRule>
  </conditionalFormatting>
  <conditionalFormatting sqref="G908">
    <cfRule type="cellIs" dxfId="2" priority="417" stopIfTrue="1" operator="lessThan">
      <formula>0</formula>
    </cfRule>
  </conditionalFormatting>
  <conditionalFormatting sqref="G909">
    <cfRule type="cellIs" dxfId="2" priority="416" stopIfTrue="1" operator="lessThan">
      <formula>0</formula>
    </cfRule>
  </conditionalFormatting>
  <conditionalFormatting sqref="G910">
    <cfRule type="cellIs" dxfId="2" priority="415" stopIfTrue="1" operator="lessThan">
      <formula>0</formula>
    </cfRule>
  </conditionalFormatting>
  <conditionalFormatting sqref="G911">
    <cfRule type="cellIs" dxfId="2" priority="414" stopIfTrue="1" operator="lessThan">
      <formula>0</formula>
    </cfRule>
  </conditionalFormatting>
  <conditionalFormatting sqref="G912">
    <cfRule type="cellIs" dxfId="2" priority="413" stopIfTrue="1" operator="lessThan">
      <formula>0</formula>
    </cfRule>
  </conditionalFormatting>
  <conditionalFormatting sqref="G913">
    <cfRule type="cellIs" dxfId="2" priority="412" stopIfTrue="1" operator="lessThan">
      <formula>0</formula>
    </cfRule>
  </conditionalFormatting>
  <conditionalFormatting sqref="G914">
    <cfRule type="cellIs" dxfId="2" priority="411" stopIfTrue="1" operator="lessThan">
      <formula>0</formula>
    </cfRule>
  </conditionalFormatting>
  <conditionalFormatting sqref="G915">
    <cfRule type="cellIs" dxfId="2" priority="410" stopIfTrue="1" operator="lessThan">
      <formula>0</formula>
    </cfRule>
  </conditionalFormatting>
  <conditionalFormatting sqref="G916">
    <cfRule type="cellIs" dxfId="2" priority="409" stopIfTrue="1" operator="lessThan">
      <formula>0</formula>
    </cfRule>
  </conditionalFormatting>
  <conditionalFormatting sqref="G917">
    <cfRule type="cellIs" dxfId="2" priority="408" stopIfTrue="1" operator="lessThan">
      <formula>0</formula>
    </cfRule>
  </conditionalFormatting>
  <conditionalFormatting sqref="G918">
    <cfRule type="cellIs" dxfId="2" priority="407" stopIfTrue="1" operator="lessThan">
      <formula>0</formula>
    </cfRule>
  </conditionalFormatting>
  <conditionalFormatting sqref="G919">
    <cfRule type="cellIs" dxfId="2" priority="406" stopIfTrue="1" operator="lessThan">
      <formula>0</formula>
    </cfRule>
  </conditionalFormatting>
  <conditionalFormatting sqref="G920">
    <cfRule type="cellIs" dxfId="2" priority="405" stopIfTrue="1" operator="lessThan">
      <formula>0</formula>
    </cfRule>
  </conditionalFormatting>
  <conditionalFormatting sqref="G921">
    <cfRule type="cellIs" dxfId="2" priority="404" stopIfTrue="1" operator="lessThan">
      <formula>0</formula>
    </cfRule>
  </conditionalFormatting>
  <conditionalFormatting sqref="G922">
    <cfRule type="cellIs" dxfId="2" priority="403" stopIfTrue="1" operator="lessThan">
      <formula>0</formula>
    </cfRule>
  </conditionalFormatting>
  <conditionalFormatting sqref="G923">
    <cfRule type="cellIs" dxfId="2" priority="402" stopIfTrue="1" operator="lessThan">
      <formula>0</formula>
    </cfRule>
  </conditionalFormatting>
  <conditionalFormatting sqref="G924">
    <cfRule type="cellIs" dxfId="2" priority="401" stopIfTrue="1" operator="lessThan">
      <formula>0</formula>
    </cfRule>
  </conditionalFormatting>
  <conditionalFormatting sqref="G925">
    <cfRule type="cellIs" dxfId="2" priority="400" stopIfTrue="1" operator="lessThan">
      <formula>0</formula>
    </cfRule>
  </conditionalFormatting>
  <conditionalFormatting sqref="G926">
    <cfRule type="cellIs" dxfId="2" priority="399" stopIfTrue="1" operator="lessThan">
      <formula>0</formula>
    </cfRule>
  </conditionalFormatting>
  <conditionalFormatting sqref="G927">
    <cfRule type="cellIs" dxfId="2" priority="398" stopIfTrue="1" operator="lessThan">
      <formula>0</formula>
    </cfRule>
  </conditionalFormatting>
  <conditionalFormatting sqref="G928">
    <cfRule type="cellIs" dxfId="2" priority="397" stopIfTrue="1" operator="lessThan">
      <formula>0</formula>
    </cfRule>
  </conditionalFormatting>
  <conditionalFormatting sqref="G929">
    <cfRule type="cellIs" dxfId="2" priority="396" stopIfTrue="1" operator="lessThan">
      <formula>0</formula>
    </cfRule>
  </conditionalFormatting>
  <conditionalFormatting sqref="G930">
    <cfRule type="cellIs" dxfId="2" priority="395" stopIfTrue="1" operator="lessThan">
      <formula>0</formula>
    </cfRule>
  </conditionalFormatting>
  <conditionalFormatting sqref="G931">
    <cfRule type="cellIs" dxfId="2" priority="394" stopIfTrue="1" operator="lessThan">
      <formula>0</formula>
    </cfRule>
  </conditionalFormatting>
  <conditionalFormatting sqref="G932">
    <cfRule type="cellIs" dxfId="2" priority="393" stopIfTrue="1" operator="lessThan">
      <formula>0</formula>
    </cfRule>
  </conditionalFormatting>
  <conditionalFormatting sqref="G933">
    <cfRule type="cellIs" dxfId="2" priority="392" stopIfTrue="1" operator="lessThan">
      <formula>0</formula>
    </cfRule>
  </conditionalFormatting>
  <conditionalFormatting sqref="G934">
    <cfRule type="cellIs" dxfId="2" priority="391" stopIfTrue="1" operator="lessThan">
      <formula>0</formula>
    </cfRule>
  </conditionalFormatting>
  <conditionalFormatting sqref="G935">
    <cfRule type="cellIs" dxfId="2" priority="390" stopIfTrue="1" operator="lessThan">
      <formula>0</formula>
    </cfRule>
  </conditionalFormatting>
  <conditionalFormatting sqref="G936">
    <cfRule type="cellIs" dxfId="2" priority="389" stopIfTrue="1" operator="lessThan">
      <formula>0</formula>
    </cfRule>
  </conditionalFormatting>
  <conditionalFormatting sqref="G937">
    <cfRule type="cellIs" dxfId="2" priority="388" stopIfTrue="1" operator="lessThan">
      <formula>0</formula>
    </cfRule>
  </conditionalFormatting>
  <conditionalFormatting sqref="G938">
    <cfRule type="cellIs" dxfId="2" priority="387" stopIfTrue="1" operator="lessThan">
      <formula>0</formula>
    </cfRule>
  </conditionalFormatting>
  <conditionalFormatting sqref="G939">
    <cfRule type="cellIs" dxfId="2" priority="386" stopIfTrue="1" operator="lessThan">
      <formula>0</formula>
    </cfRule>
  </conditionalFormatting>
  <conditionalFormatting sqref="G940">
    <cfRule type="cellIs" dxfId="2" priority="385" stopIfTrue="1" operator="lessThan">
      <formula>0</formula>
    </cfRule>
  </conditionalFormatting>
  <conditionalFormatting sqref="G941">
    <cfRule type="cellIs" dxfId="2" priority="384" stopIfTrue="1" operator="lessThan">
      <formula>0</formula>
    </cfRule>
  </conditionalFormatting>
  <conditionalFormatting sqref="G942">
    <cfRule type="cellIs" dxfId="2" priority="383" stopIfTrue="1" operator="lessThan">
      <formula>0</formula>
    </cfRule>
  </conditionalFormatting>
  <conditionalFormatting sqref="G943">
    <cfRule type="cellIs" dxfId="2" priority="382" stopIfTrue="1" operator="lessThan">
      <formula>0</formula>
    </cfRule>
  </conditionalFormatting>
  <conditionalFormatting sqref="G944">
    <cfRule type="cellIs" dxfId="2" priority="381" stopIfTrue="1" operator="lessThan">
      <formula>0</formula>
    </cfRule>
  </conditionalFormatting>
  <conditionalFormatting sqref="G945">
    <cfRule type="cellIs" dxfId="2" priority="380" stopIfTrue="1" operator="lessThan">
      <formula>0</formula>
    </cfRule>
  </conditionalFormatting>
  <conditionalFormatting sqref="G946">
    <cfRule type="cellIs" dxfId="2" priority="379" stopIfTrue="1" operator="lessThan">
      <formula>0</formula>
    </cfRule>
  </conditionalFormatting>
  <conditionalFormatting sqref="G947">
    <cfRule type="cellIs" dxfId="2" priority="378" stopIfTrue="1" operator="lessThan">
      <formula>0</formula>
    </cfRule>
  </conditionalFormatting>
  <conditionalFormatting sqref="G948">
    <cfRule type="cellIs" dxfId="2" priority="377" stopIfTrue="1" operator="lessThan">
      <formula>0</formula>
    </cfRule>
  </conditionalFormatting>
  <conditionalFormatting sqref="G949">
    <cfRule type="cellIs" dxfId="2" priority="376" stopIfTrue="1" operator="lessThan">
      <formula>0</formula>
    </cfRule>
  </conditionalFormatting>
  <conditionalFormatting sqref="G950">
    <cfRule type="cellIs" dxfId="2" priority="375" stopIfTrue="1" operator="lessThan">
      <formula>0</formula>
    </cfRule>
  </conditionalFormatting>
  <conditionalFormatting sqref="G951">
    <cfRule type="cellIs" dxfId="2" priority="374" stopIfTrue="1" operator="lessThan">
      <formula>0</formula>
    </cfRule>
  </conditionalFormatting>
  <conditionalFormatting sqref="G952">
    <cfRule type="cellIs" dxfId="2" priority="373" stopIfTrue="1" operator="lessThan">
      <formula>0</formula>
    </cfRule>
  </conditionalFormatting>
  <conditionalFormatting sqref="G953">
    <cfRule type="cellIs" dxfId="2" priority="372" stopIfTrue="1" operator="lessThan">
      <formula>0</formula>
    </cfRule>
  </conditionalFormatting>
  <conditionalFormatting sqref="G954">
    <cfRule type="cellIs" dxfId="2" priority="371" stopIfTrue="1" operator="lessThan">
      <formula>0</formula>
    </cfRule>
  </conditionalFormatting>
  <conditionalFormatting sqref="G955">
    <cfRule type="cellIs" dxfId="2" priority="370" stopIfTrue="1" operator="lessThan">
      <formula>0</formula>
    </cfRule>
  </conditionalFormatting>
  <conditionalFormatting sqref="G956">
    <cfRule type="cellIs" dxfId="2" priority="369" stopIfTrue="1" operator="lessThan">
      <formula>0</formula>
    </cfRule>
  </conditionalFormatting>
  <conditionalFormatting sqref="G957">
    <cfRule type="cellIs" dxfId="2" priority="368" stopIfTrue="1" operator="lessThan">
      <formula>0</formula>
    </cfRule>
  </conditionalFormatting>
  <conditionalFormatting sqref="G958">
    <cfRule type="cellIs" dxfId="2" priority="367" stopIfTrue="1" operator="lessThan">
      <formula>0</formula>
    </cfRule>
  </conditionalFormatting>
  <conditionalFormatting sqref="G959">
    <cfRule type="cellIs" dxfId="2" priority="366" stopIfTrue="1" operator="lessThan">
      <formula>0</formula>
    </cfRule>
  </conditionalFormatting>
  <conditionalFormatting sqref="G960">
    <cfRule type="cellIs" dxfId="2" priority="365" stopIfTrue="1" operator="lessThan">
      <formula>0</formula>
    </cfRule>
  </conditionalFormatting>
  <conditionalFormatting sqref="G961">
    <cfRule type="cellIs" dxfId="2" priority="364" stopIfTrue="1" operator="lessThan">
      <formula>0</formula>
    </cfRule>
  </conditionalFormatting>
  <conditionalFormatting sqref="G962">
    <cfRule type="cellIs" dxfId="2" priority="363" stopIfTrue="1" operator="lessThan">
      <formula>0</formula>
    </cfRule>
  </conditionalFormatting>
  <conditionalFormatting sqref="G963">
    <cfRule type="cellIs" dxfId="2" priority="362" stopIfTrue="1" operator="lessThan">
      <formula>0</formula>
    </cfRule>
  </conditionalFormatting>
  <conditionalFormatting sqref="G964">
    <cfRule type="cellIs" dxfId="2" priority="361" stopIfTrue="1" operator="lessThan">
      <formula>0</formula>
    </cfRule>
  </conditionalFormatting>
  <conditionalFormatting sqref="G965">
    <cfRule type="cellIs" dxfId="2" priority="360" stopIfTrue="1" operator="lessThan">
      <formula>0</formula>
    </cfRule>
  </conditionalFormatting>
  <conditionalFormatting sqref="G966">
    <cfRule type="cellIs" dxfId="2" priority="359" stopIfTrue="1" operator="lessThan">
      <formula>0</formula>
    </cfRule>
  </conditionalFormatting>
  <conditionalFormatting sqref="G967">
    <cfRule type="cellIs" dxfId="2" priority="358" stopIfTrue="1" operator="lessThan">
      <formula>0</formula>
    </cfRule>
  </conditionalFormatting>
  <conditionalFormatting sqref="G968">
    <cfRule type="cellIs" dxfId="2" priority="357" stopIfTrue="1" operator="lessThan">
      <formula>0</formula>
    </cfRule>
  </conditionalFormatting>
  <conditionalFormatting sqref="G969">
    <cfRule type="cellIs" dxfId="2" priority="356" stopIfTrue="1" operator="lessThan">
      <formula>0</formula>
    </cfRule>
  </conditionalFormatting>
  <conditionalFormatting sqref="G970">
    <cfRule type="cellIs" dxfId="2" priority="355" stopIfTrue="1" operator="lessThan">
      <formula>0</formula>
    </cfRule>
  </conditionalFormatting>
  <conditionalFormatting sqref="G971">
    <cfRule type="cellIs" dxfId="2" priority="354" stopIfTrue="1" operator="lessThan">
      <formula>0</formula>
    </cfRule>
  </conditionalFormatting>
  <conditionalFormatting sqref="G972">
    <cfRule type="cellIs" dxfId="2" priority="353" stopIfTrue="1" operator="lessThan">
      <formula>0</formula>
    </cfRule>
  </conditionalFormatting>
  <conditionalFormatting sqref="G973">
    <cfRule type="cellIs" dxfId="2" priority="352" stopIfTrue="1" operator="lessThan">
      <formula>0</formula>
    </cfRule>
  </conditionalFormatting>
  <conditionalFormatting sqref="G974">
    <cfRule type="cellIs" dxfId="2" priority="351" stopIfTrue="1" operator="lessThan">
      <formula>0</formula>
    </cfRule>
  </conditionalFormatting>
  <conditionalFormatting sqref="G975">
    <cfRule type="cellIs" dxfId="2" priority="350" stopIfTrue="1" operator="lessThan">
      <formula>0</formula>
    </cfRule>
  </conditionalFormatting>
  <conditionalFormatting sqref="G976">
    <cfRule type="cellIs" dxfId="2" priority="349" stopIfTrue="1" operator="lessThan">
      <formula>0</formula>
    </cfRule>
  </conditionalFormatting>
  <conditionalFormatting sqref="G977">
    <cfRule type="cellIs" dxfId="2" priority="348" stopIfTrue="1" operator="lessThan">
      <formula>0</formula>
    </cfRule>
  </conditionalFormatting>
  <conditionalFormatting sqref="G978">
    <cfRule type="cellIs" dxfId="2" priority="347" stopIfTrue="1" operator="lessThan">
      <formula>0</formula>
    </cfRule>
  </conditionalFormatting>
  <conditionalFormatting sqref="G979">
    <cfRule type="cellIs" dxfId="2" priority="346" stopIfTrue="1" operator="lessThan">
      <formula>0</formula>
    </cfRule>
  </conditionalFormatting>
  <conditionalFormatting sqref="G980">
    <cfRule type="cellIs" dxfId="2" priority="345" stopIfTrue="1" operator="lessThan">
      <formula>0</formula>
    </cfRule>
  </conditionalFormatting>
  <conditionalFormatting sqref="G981">
    <cfRule type="cellIs" dxfId="2" priority="344" stopIfTrue="1" operator="lessThan">
      <formula>0</formula>
    </cfRule>
  </conditionalFormatting>
  <conditionalFormatting sqref="G982">
    <cfRule type="cellIs" dxfId="2" priority="343" stopIfTrue="1" operator="lessThan">
      <formula>0</formula>
    </cfRule>
  </conditionalFormatting>
  <conditionalFormatting sqref="G983">
    <cfRule type="cellIs" dxfId="2" priority="342" stopIfTrue="1" operator="lessThan">
      <formula>0</formula>
    </cfRule>
  </conditionalFormatting>
  <conditionalFormatting sqref="G984">
    <cfRule type="cellIs" dxfId="2" priority="341" stopIfTrue="1" operator="lessThan">
      <formula>0</formula>
    </cfRule>
  </conditionalFormatting>
  <conditionalFormatting sqref="G985">
    <cfRule type="cellIs" dxfId="2" priority="340" stopIfTrue="1" operator="lessThan">
      <formula>0</formula>
    </cfRule>
  </conditionalFormatting>
  <conditionalFormatting sqref="G986">
    <cfRule type="cellIs" dxfId="2" priority="339" stopIfTrue="1" operator="lessThan">
      <formula>0</formula>
    </cfRule>
  </conditionalFormatting>
  <conditionalFormatting sqref="G987">
    <cfRule type="cellIs" dxfId="2" priority="338" stopIfTrue="1" operator="lessThan">
      <formula>0</formula>
    </cfRule>
  </conditionalFormatting>
  <conditionalFormatting sqref="G988">
    <cfRule type="cellIs" dxfId="2" priority="337" stopIfTrue="1" operator="lessThan">
      <formula>0</formula>
    </cfRule>
  </conditionalFormatting>
  <conditionalFormatting sqref="G989">
    <cfRule type="cellIs" dxfId="2" priority="336" stopIfTrue="1" operator="lessThan">
      <formula>0</formula>
    </cfRule>
  </conditionalFormatting>
  <conditionalFormatting sqref="G990">
    <cfRule type="cellIs" dxfId="2" priority="335" stopIfTrue="1" operator="lessThan">
      <formula>0</formula>
    </cfRule>
  </conditionalFormatting>
  <conditionalFormatting sqref="G991">
    <cfRule type="cellIs" dxfId="2" priority="334" stopIfTrue="1" operator="lessThan">
      <formula>0</formula>
    </cfRule>
  </conditionalFormatting>
  <conditionalFormatting sqref="G992">
    <cfRule type="cellIs" dxfId="2" priority="333" stopIfTrue="1" operator="lessThan">
      <formula>0</formula>
    </cfRule>
  </conditionalFormatting>
  <conditionalFormatting sqref="G993">
    <cfRule type="cellIs" dxfId="2" priority="332" stopIfTrue="1" operator="lessThan">
      <formula>0</formula>
    </cfRule>
  </conditionalFormatting>
  <conditionalFormatting sqref="G994">
    <cfRule type="cellIs" dxfId="2" priority="331" stopIfTrue="1" operator="lessThan">
      <formula>0</formula>
    </cfRule>
  </conditionalFormatting>
  <conditionalFormatting sqref="G995">
    <cfRule type="cellIs" dxfId="2" priority="330" stopIfTrue="1" operator="lessThan">
      <formula>0</formula>
    </cfRule>
  </conditionalFormatting>
  <conditionalFormatting sqref="G996">
    <cfRule type="cellIs" dxfId="2" priority="329" stopIfTrue="1" operator="lessThan">
      <formula>0</formula>
    </cfRule>
  </conditionalFormatting>
  <conditionalFormatting sqref="G997">
    <cfRule type="cellIs" dxfId="2" priority="328" stopIfTrue="1" operator="lessThan">
      <formula>0</formula>
    </cfRule>
  </conditionalFormatting>
  <conditionalFormatting sqref="G998">
    <cfRule type="cellIs" dxfId="2" priority="327" stopIfTrue="1" operator="lessThan">
      <formula>0</formula>
    </cfRule>
  </conditionalFormatting>
  <conditionalFormatting sqref="G999">
    <cfRule type="cellIs" dxfId="2" priority="326" stopIfTrue="1" operator="lessThan">
      <formula>0</formula>
    </cfRule>
  </conditionalFormatting>
  <conditionalFormatting sqref="G1000">
    <cfRule type="cellIs" dxfId="2" priority="325" stopIfTrue="1" operator="lessThan">
      <formula>0</formula>
    </cfRule>
  </conditionalFormatting>
  <conditionalFormatting sqref="G1001">
    <cfRule type="cellIs" dxfId="2" priority="324" stopIfTrue="1" operator="lessThan">
      <formula>0</formula>
    </cfRule>
  </conditionalFormatting>
  <conditionalFormatting sqref="G1002">
    <cfRule type="cellIs" dxfId="2" priority="323" stopIfTrue="1" operator="lessThan">
      <formula>0</formula>
    </cfRule>
  </conditionalFormatting>
  <conditionalFormatting sqref="G1003">
    <cfRule type="cellIs" dxfId="2" priority="322" stopIfTrue="1" operator="lessThan">
      <formula>0</formula>
    </cfRule>
  </conditionalFormatting>
  <conditionalFormatting sqref="G1004">
    <cfRule type="cellIs" dxfId="2" priority="321" stopIfTrue="1" operator="lessThan">
      <formula>0</formula>
    </cfRule>
  </conditionalFormatting>
  <conditionalFormatting sqref="G1005">
    <cfRule type="cellIs" dxfId="2" priority="320" stopIfTrue="1" operator="lessThan">
      <formula>0</formula>
    </cfRule>
  </conditionalFormatting>
  <conditionalFormatting sqref="G1006">
    <cfRule type="cellIs" dxfId="2" priority="319" stopIfTrue="1" operator="lessThan">
      <formula>0</formula>
    </cfRule>
  </conditionalFormatting>
  <conditionalFormatting sqref="G1007">
    <cfRule type="cellIs" dxfId="2" priority="318" stopIfTrue="1" operator="lessThan">
      <formula>0</formula>
    </cfRule>
  </conditionalFormatting>
  <conditionalFormatting sqref="G1008">
    <cfRule type="cellIs" dxfId="2" priority="317" stopIfTrue="1" operator="lessThan">
      <formula>0</formula>
    </cfRule>
  </conditionalFormatting>
  <conditionalFormatting sqref="G1009">
    <cfRule type="cellIs" dxfId="2" priority="316" stopIfTrue="1" operator="lessThan">
      <formula>0</formula>
    </cfRule>
  </conditionalFormatting>
  <conditionalFormatting sqref="G1010">
    <cfRule type="cellIs" dxfId="2" priority="315" stopIfTrue="1" operator="lessThan">
      <formula>0</formula>
    </cfRule>
  </conditionalFormatting>
  <conditionalFormatting sqref="G1011">
    <cfRule type="cellIs" dxfId="2" priority="314" stopIfTrue="1" operator="lessThan">
      <formula>0</formula>
    </cfRule>
  </conditionalFormatting>
  <conditionalFormatting sqref="G1012">
    <cfRule type="cellIs" dxfId="2" priority="313" stopIfTrue="1" operator="lessThan">
      <formula>0</formula>
    </cfRule>
  </conditionalFormatting>
  <conditionalFormatting sqref="G1013">
    <cfRule type="cellIs" dxfId="2" priority="312" stopIfTrue="1" operator="lessThan">
      <formula>0</formula>
    </cfRule>
  </conditionalFormatting>
  <conditionalFormatting sqref="G1014">
    <cfRule type="cellIs" dxfId="2" priority="311" stopIfTrue="1" operator="lessThan">
      <formula>0</formula>
    </cfRule>
  </conditionalFormatting>
  <conditionalFormatting sqref="G1015">
    <cfRule type="cellIs" dxfId="2" priority="310" stopIfTrue="1" operator="lessThan">
      <formula>0</formula>
    </cfRule>
  </conditionalFormatting>
  <conditionalFormatting sqref="G1016">
    <cfRule type="cellIs" dxfId="2" priority="309" stopIfTrue="1" operator="lessThan">
      <formula>0</formula>
    </cfRule>
  </conditionalFormatting>
  <conditionalFormatting sqref="G1017">
    <cfRule type="cellIs" dxfId="2" priority="308" stopIfTrue="1" operator="lessThan">
      <formula>0</formula>
    </cfRule>
  </conditionalFormatting>
  <conditionalFormatting sqref="G1018">
    <cfRule type="cellIs" dxfId="2" priority="307" stopIfTrue="1" operator="lessThan">
      <formula>0</formula>
    </cfRule>
  </conditionalFormatting>
  <conditionalFormatting sqref="G1019">
    <cfRule type="cellIs" dxfId="2" priority="306" stopIfTrue="1" operator="lessThan">
      <formula>0</formula>
    </cfRule>
  </conditionalFormatting>
  <conditionalFormatting sqref="G1020">
    <cfRule type="cellIs" dxfId="2" priority="305" stopIfTrue="1" operator="lessThan">
      <formula>0</formula>
    </cfRule>
  </conditionalFormatting>
  <conditionalFormatting sqref="G1021">
    <cfRule type="cellIs" dxfId="2" priority="304" stopIfTrue="1" operator="lessThan">
      <formula>0</formula>
    </cfRule>
  </conditionalFormatting>
  <conditionalFormatting sqref="G1022">
    <cfRule type="cellIs" dxfId="2" priority="303" stopIfTrue="1" operator="lessThan">
      <formula>0</formula>
    </cfRule>
  </conditionalFormatting>
  <conditionalFormatting sqref="G1023">
    <cfRule type="cellIs" dxfId="2" priority="302" stopIfTrue="1" operator="lessThan">
      <formula>0</formula>
    </cfRule>
  </conditionalFormatting>
  <conditionalFormatting sqref="G1024">
    <cfRule type="cellIs" dxfId="2" priority="301" stopIfTrue="1" operator="lessThan">
      <formula>0</formula>
    </cfRule>
  </conditionalFormatting>
  <conditionalFormatting sqref="G1025">
    <cfRule type="cellIs" dxfId="2" priority="300" stopIfTrue="1" operator="lessThan">
      <formula>0</formula>
    </cfRule>
  </conditionalFormatting>
  <conditionalFormatting sqref="G1026">
    <cfRule type="cellIs" dxfId="2" priority="299" stopIfTrue="1" operator="lessThan">
      <formula>0</formula>
    </cfRule>
  </conditionalFormatting>
  <conditionalFormatting sqref="G1027">
    <cfRule type="cellIs" dxfId="2" priority="298" stopIfTrue="1" operator="lessThan">
      <formula>0</formula>
    </cfRule>
  </conditionalFormatting>
  <conditionalFormatting sqref="G1028">
    <cfRule type="cellIs" dxfId="2" priority="297" stopIfTrue="1" operator="lessThan">
      <formula>0</formula>
    </cfRule>
  </conditionalFormatting>
  <conditionalFormatting sqref="G1029">
    <cfRule type="cellIs" dxfId="2" priority="296" stopIfTrue="1" operator="lessThan">
      <formula>0</formula>
    </cfRule>
  </conditionalFormatting>
  <conditionalFormatting sqref="G1030">
    <cfRule type="cellIs" dxfId="2" priority="295" stopIfTrue="1" operator="lessThan">
      <formula>0</formula>
    </cfRule>
  </conditionalFormatting>
  <conditionalFormatting sqref="G1031">
    <cfRule type="cellIs" dxfId="2" priority="294" stopIfTrue="1" operator="lessThan">
      <formula>0</formula>
    </cfRule>
  </conditionalFormatting>
  <conditionalFormatting sqref="G1032">
    <cfRule type="cellIs" dxfId="2" priority="293" stopIfTrue="1" operator="lessThan">
      <formula>0</formula>
    </cfRule>
  </conditionalFormatting>
  <conditionalFormatting sqref="G1033">
    <cfRule type="cellIs" dxfId="2" priority="292" stopIfTrue="1" operator="lessThan">
      <formula>0</formula>
    </cfRule>
  </conditionalFormatting>
  <conditionalFormatting sqref="G1034">
    <cfRule type="cellIs" dxfId="2" priority="291" stopIfTrue="1" operator="lessThan">
      <formula>0</formula>
    </cfRule>
  </conditionalFormatting>
  <conditionalFormatting sqref="G1035">
    <cfRule type="cellIs" dxfId="2" priority="290" stopIfTrue="1" operator="lessThan">
      <formula>0</formula>
    </cfRule>
  </conditionalFormatting>
  <conditionalFormatting sqref="G1036">
    <cfRule type="cellIs" dxfId="2" priority="289" stopIfTrue="1" operator="lessThan">
      <formula>0</formula>
    </cfRule>
  </conditionalFormatting>
  <conditionalFormatting sqref="G1037">
    <cfRule type="cellIs" dxfId="2" priority="288" stopIfTrue="1" operator="lessThan">
      <formula>0</formula>
    </cfRule>
  </conditionalFormatting>
  <conditionalFormatting sqref="G1038">
    <cfRule type="cellIs" dxfId="2" priority="287" stopIfTrue="1" operator="lessThan">
      <formula>0</formula>
    </cfRule>
  </conditionalFormatting>
  <conditionalFormatting sqref="G1039">
    <cfRule type="cellIs" dxfId="2" priority="286" stopIfTrue="1" operator="lessThan">
      <formula>0</formula>
    </cfRule>
  </conditionalFormatting>
  <conditionalFormatting sqref="G1040">
    <cfRule type="cellIs" dxfId="2" priority="285" stopIfTrue="1" operator="lessThan">
      <formula>0</formula>
    </cfRule>
  </conditionalFormatting>
  <conditionalFormatting sqref="G1041">
    <cfRule type="cellIs" dxfId="2" priority="284" stopIfTrue="1" operator="lessThan">
      <formula>0</formula>
    </cfRule>
  </conditionalFormatting>
  <conditionalFormatting sqref="G1042">
    <cfRule type="cellIs" dxfId="2" priority="283" stopIfTrue="1" operator="lessThan">
      <formula>0</formula>
    </cfRule>
  </conditionalFormatting>
  <conditionalFormatting sqref="G1043">
    <cfRule type="cellIs" dxfId="2" priority="282" stopIfTrue="1" operator="lessThan">
      <formula>0</formula>
    </cfRule>
  </conditionalFormatting>
  <conditionalFormatting sqref="G1044">
    <cfRule type="cellIs" dxfId="2" priority="281" stopIfTrue="1" operator="lessThan">
      <formula>0</formula>
    </cfRule>
  </conditionalFormatting>
  <conditionalFormatting sqref="G1045">
    <cfRule type="cellIs" dxfId="2" priority="280" stopIfTrue="1" operator="lessThan">
      <formula>0</formula>
    </cfRule>
  </conditionalFormatting>
  <conditionalFormatting sqref="G1046">
    <cfRule type="cellIs" dxfId="2" priority="279" stopIfTrue="1" operator="lessThan">
      <formula>0</formula>
    </cfRule>
  </conditionalFormatting>
  <conditionalFormatting sqref="G1047">
    <cfRule type="cellIs" dxfId="2" priority="278" stopIfTrue="1" operator="lessThan">
      <formula>0</formula>
    </cfRule>
  </conditionalFormatting>
  <conditionalFormatting sqref="G1048">
    <cfRule type="cellIs" dxfId="2" priority="277" stopIfTrue="1" operator="lessThan">
      <formula>0</formula>
    </cfRule>
  </conditionalFormatting>
  <conditionalFormatting sqref="G1049">
    <cfRule type="cellIs" dxfId="2" priority="276" stopIfTrue="1" operator="lessThan">
      <formula>0</formula>
    </cfRule>
  </conditionalFormatting>
  <conditionalFormatting sqref="G1050">
    <cfRule type="cellIs" dxfId="2" priority="275" stopIfTrue="1" operator="lessThan">
      <formula>0</formula>
    </cfRule>
  </conditionalFormatting>
  <conditionalFormatting sqref="G1051">
    <cfRule type="cellIs" dxfId="2" priority="274" stopIfTrue="1" operator="lessThan">
      <formula>0</formula>
    </cfRule>
  </conditionalFormatting>
  <conditionalFormatting sqref="G1052">
    <cfRule type="cellIs" dxfId="2" priority="273" stopIfTrue="1" operator="lessThan">
      <formula>0</formula>
    </cfRule>
  </conditionalFormatting>
  <conditionalFormatting sqref="G1053">
    <cfRule type="cellIs" dxfId="2" priority="272" stopIfTrue="1" operator="lessThan">
      <formula>0</formula>
    </cfRule>
  </conditionalFormatting>
  <conditionalFormatting sqref="G1054">
    <cfRule type="cellIs" dxfId="2" priority="271" stopIfTrue="1" operator="lessThan">
      <formula>0</formula>
    </cfRule>
  </conditionalFormatting>
  <conditionalFormatting sqref="G1055">
    <cfRule type="cellIs" dxfId="2" priority="270" stopIfTrue="1" operator="lessThan">
      <formula>0</formula>
    </cfRule>
  </conditionalFormatting>
  <conditionalFormatting sqref="G1056">
    <cfRule type="cellIs" dxfId="2" priority="269" stopIfTrue="1" operator="lessThan">
      <formula>0</formula>
    </cfRule>
  </conditionalFormatting>
  <conditionalFormatting sqref="G1057">
    <cfRule type="cellIs" dxfId="2" priority="268" stopIfTrue="1" operator="lessThan">
      <formula>0</formula>
    </cfRule>
  </conditionalFormatting>
  <conditionalFormatting sqref="G1058">
    <cfRule type="cellIs" dxfId="2" priority="267" stopIfTrue="1" operator="lessThan">
      <formula>0</formula>
    </cfRule>
  </conditionalFormatting>
  <conditionalFormatting sqref="G1059">
    <cfRule type="cellIs" dxfId="2" priority="266" stopIfTrue="1" operator="lessThan">
      <formula>0</formula>
    </cfRule>
  </conditionalFormatting>
  <conditionalFormatting sqref="G1060">
    <cfRule type="cellIs" dxfId="2" priority="265" stopIfTrue="1" operator="lessThan">
      <formula>0</formula>
    </cfRule>
  </conditionalFormatting>
  <conditionalFormatting sqref="G1061">
    <cfRule type="cellIs" dxfId="2" priority="264" stopIfTrue="1" operator="lessThan">
      <formula>0</formula>
    </cfRule>
  </conditionalFormatting>
  <conditionalFormatting sqref="G1062">
    <cfRule type="cellIs" dxfId="2" priority="263" stopIfTrue="1" operator="lessThan">
      <formula>0</formula>
    </cfRule>
  </conditionalFormatting>
  <conditionalFormatting sqref="G1063">
    <cfRule type="cellIs" dxfId="2" priority="262" stopIfTrue="1" operator="lessThan">
      <formula>0</formula>
    </cfRule>
  </conditionalFormatting>
  <conditionalFormatting sqref="G1064">
    <cfRule type="cellIs" dxfId="2" priority="261" stopIfTrue="1" operator="lessThan">
      <formula>0</formula>
    </cfRule>
  </conditionalFormatting>
  <conditionalFormatting sqref="G1065">
    <cfRule type="cellIs" dxfId="2" priority="260" stopIfTrue="1" operator="lessThan">
      <formula>0</formula>
    </cfRule>
  </conditionalFormatting>
  <conditionalFormatting sqref="G1066">
    <cfRule type="cellIs" dxfId="2" priority="259" stopIfTrue="1" operator="lessThan">
      <formula>0</formula>
    </cfRule>
  </conditionalFormatting>
  <conditionalFormatting sqref="G1067">
    <cfRule type="cellIs" dxfId="2" priority="258" stopIfTrue="1" operator="lessThan">
      <formula>0</formula>
    </cfRule>
  </conditionalFormatting>
  <conditionalFormatting sqref="G1068">
    <cfRule type="cellIs" dxfId="2" priority="257" stopIfTrue="1" operator="lessThan">
      <formula>0</formula>
    </cfRule>
  </conditionalFormatting>
  <conditionalFormatting sqref="G1069">
    <cfRule type="cellIs" dxfId="2" priority="256" stopIfTrue="1" operator="lessThan">
      <formula>0</formula>
    </cfRule>
  </conditionalFormatting>
  <conditionalFormatting sqref="G1070">
    <cfRule type="cellIs" dxfId="2" priority="255" stopIfTrue="1" operator="lessThan">
      <formula>0</formula>
    </cfRule>
  </conditionalFormatting>
  <conditionalFormatting sqref="G1071">
    <cfRule type="cellIs" dxfId="2" priority="254" stopIfTrue="1" operator="lessThan">
      <formula>0</formula>
    </cfRule>
  </conditionalFormatting>
  <conditionalFormatting sqref="G1072">
    <cfRule type="cellIs" dxfId="2" priority="253" stopIfTrue="1" operator="lessThan">
      <formula>0</formula>
    </cfRule>
  </conditionalFormatting>
  <conditionalFormatting sqref="G1073">
    <cfRule type="cellIs" dxfId="2" priority="252" stopIfTrue="1" operator="lessThan">
      <formula>0</formula>
    </cfRule>
  </conditionalFormatting>
  <conditionalFormatting sqref="G1074">
    <cfRule type="cellIs" dxfId="2" priority="251" stopIfTrue="1" operator="lessThan">
      <formula>0</formula>
    </cfRule>
  </conditionalFormatting>
  <conditionalFormatting sqref="G1075">
    <cfRule type="cellIs" dxfId="2" priority="250" stopIfTrue="1" operator="lessThan">
      <formula>0</formula>
    </cfRule>
  </conditionalFormatting>
  <conditionalFormatting sqref="G1076">
    <cfRule type="cellIs" dxfId="2" priority="249" stopIfTrue="1" operator="lessThan">
      <formula>0</formula>
    </cfRule>
  </conditionalFormatting>
  <conditionalFormatting sqref="G1077">
    <cfRule type="cellIs" dxfId="2" priority="248" stopIfTrue="1" operator="lessThan">
      <formula>0</formula>
    </cfRule>
  </conditionalFormatting>
  <conditionalFormatting sqref="G1078">
    <cfRule type="cellIs" dxfId="2" priority="247" stopIfTrue="1" operator="lessThan">
      <formula>0</formula>
    </cfRule>
  </conditionalFormatting>
  <conditionalFormatting sqref="G1079">
    <cfRule type="cellIs" dxfId="2" priority="246" stopIfTrue="1" operator="lessThan">
      <formula>0</formula>
    </cfRule>
  </conditionalFormatting>
  <conditionalFormatting sqref="G1080">
    <cfRule type="cellIs" dxfId="2" priority="245" stopIfTrue="1" operator="lessThan">
      <formula>0</formula>
    </cfRule>
  </conditionalFormatting>
  <conditionalFormatting sqref="G1081">
    <cfRule type="cellIs" dxfId="2" priority="244" stopIfTrue="1" operator="lessThan">
      <formula>0</formula>
    </cfRule>
  </conditionalFormatting>
  <conditionalFormatting sqref="G1082">
    <cfRule type="cellIs" dxfId="2" priority="243" stopIfTrue="1" operator="lessThan">
      <formula>0</formula>
    </cfRule>
  </conditionalFormatting>
  <conditionalFormatting sqref="G1083">
    <cfRule type="cellIs" dxfId="2" priority="242" stopIfTrue="1" operator="lessThan">
      <formula>0</formula>
    </cfRule>
  </conditionalFormatting>
  <conditionalFormatting sqref="G1084">
    <cfRule type="cellIs" dxfId="2" priority="241" stopIfTrue="1" operator="lessThan">
      <formula>0</formula>
    </cfRule>
  </conditionalFormatting>
  <conditionalFormatting sqref="G1085">
    <cfRule type="cellIs" dxfId="2" priority="240" stopIfTrue="1" operator="lessThan">
      <formula>0</formula>
    </cfRule>
  </conditionalFormatting>
  <conditionalFormatting sqref="G1086">
    <cfRule type="cellIs" dxfId="2" priority="239" stopIfTrue="1" operator="lessThan">
      <formula>0</formula>
    </cfRule>
  </conditionalFormatting>
  <conditionalFormatting sqref="G1087">
    <cfRule type="cellIs" dxfId="2" priority="238" stopIfTrue="1" operator="lessThan">
      <formula>0</formula>
    </cfRule>
  </conditionalFormatting>
  <conditionalFormatting sqref="G1088">
    <cfRule type="cellIs" dxfId="2" priority="237" stopIfTrue="1" operator="lessThan">
      <formula>0</formula>
    </cfRule>
  </conditionalFormatting>
  <conditionalFormatting sqref="G1089">
    <cfRule type="cellIs" dxfId="2" priority="236" stopIfTrue="1" operator="lessThan">
      <formula>0</formula>
    </cfRule>
  </conditionalFormatting>
  <conditionalFormatting sqref="G1090">
    <cfRule type="cellIs" dxfId="2" priority="235" stopIfTrue="1" operator="lessThan">
      <formula>0</formula>
    </cfRule>
  </conditionalFormatting>
  <conditionalFormatting sqref="G1091">
    <cfRule type="cellIs" dxfId="2" priority="234" stopIfTrue="1" operator="lessThan">
      <formula>0</formula>
    </cfRule>
  </conditionalFormatting>
  <conditionalFormatting sqref="G1092">
    <cfRule type="cellIs" dxfId="2" priority="233" stopIfTrue="1" operator="lessThan">
      <formula>0</formula>
    </cfRule>
  </conditionalFormatting>
  <conditionalFormatting sqref="G1093">
    <cfRule type="cellIs" dxfId="2" priority="232" stopIfTrue="1" operator="lessThan">
      <formula>0</formula>
    </cfRule>
  </conditionalFormatting>
  <conditionalFormatting sqref="G1094">
    <cfRule type="cellIs" dxfId="2" priority="231" stopIfTrue="1" operator="lessThan">
      <formula>0</formula>
    </cfRule>
  </conditionalFormatting>
  <conditionalFormatting sqref="G1095">
    <cfRule type="cellIs" dxfId="2" priority="230" stopIfTrue="1" operator="lessThan">
      <formula>0</formula>
    </cfRule>
  </conditionalFormatting>
  <conditionalFormatting sqref="G1096">
    <cfRule type="cellIs" dxfId="2" priority="229" stopIfTrue="1" operator="lessThan">
      <formula>0</formula>
    </cfRule>
  </conditionalFormatting>
  <conditionalFormatting sqref="G1097">
    <cfRule type="cellIs" dxfId="2" priority="228" stopIfTrue="1" operator="lessThan">
      <formula>0</formula>
    </cfRule>
  </conditionalFormatting>
  <conditionalFormatting sqref="G1098">
    <cfRule type="cellIs" dxfId="2" priority="227" stopIfTrue="1" operator="lessThan">
      <formula>0</formula>
    </cfRule>
  </conditionalFormatting>
  <conditionalFormatting sqref="G1099">
    <cfRule type="cellIs" dxfId="2" priority="226" stopIfTrue="1" operator="lessThan">
      <formula>0</formula>
    </cfRule>
  </conditionalFormatting>
  <conditionalFormatting sqref="G1100">
    <cfRule type="cellIs" dxfId="2" priority="225" stopIfTrue="1" operator="lessThan">
      <formula>0</formula>
    </cfRule>
  </conditionalFormatting>
  <conditionalFormatting sqref="G1101">
    <cfRule type="cellIs" dxfId="2" priority="224" stopIfTrue="1" operator="lessThan">
      <formula>0</formula>
    </cfRule>
  </conditionalFormatting>
  <conditionalFormatting sqref="G1102">
    <cfRule type="cellIs" dxfId="2" priority="223" stopIfTrue="1" operator="lessThan">
      <formula>0</formula>
    </cfRule>
  </conditionalFormatting>
  <conditionalFormatting sqref="G1103">
    <cfRule type="cellIs" dxfId="2" priority="222" stopIfTrue="1" operator="lessThan">
      <formula>0</formula>
    </cfRule>
  </conditionalFormatting>
  <conditionalFormatting sqref="G1104">
    <cfRule type="cellIs" dxfId="2" priority="221" stopIfTrue="1" operator="lessThan">
      <formula>0</formula>
    </cfRule>
  </conditionalFormatting>
  <conditionalFormatting sqref="G1105">
    <cfRule type="cellIs" dxfId="2" priority="220" stopIfTrue="1" operator="lessThan">
      <formula>0</formula>
    </cfRule>
  </conditionalFormatting>
  <conditionalFormatting sqref="G1106">
    <cfRule type="cellIs" dxfId="2" priority="219" stopIfTrue="1" operator="lessThan">
      <formula>0</formula>
    </cfRule>
  </conditionalFormatting>
  <conditionalFormatting sqref="G1107">
    <cfRule type="cellIs" dxfId="2" priority="218" stopIfTrue="1" operator="lessThan">
      <formula>0</formula>
    </cfRule>
  </conditionalFormatting>
  <conditionalFormatting sqref="G1108">
    <cfRule type="cellIs" dxfId="2" priority="217" stopIfTrue="1" operator="lessThan">
      <formula>0</formula>
    </cfRule>
  </conditionalFormatting>
  <conditionalFormatting sqref="G1109">
    <cfRule type="cellIs" dxfId="2" priority="216" stopIfTrue="1" operator="lessThan">
      <formula>0</formula>
    </cfRule>
  </conditionalFormatting>
  <conditionalFormatting sqref="G1110">
    <cfRule type="cellIs" dxfId="2" priority="215" stopIfTrue="1" operator="lessThan">
      <formula>0</formula>
    </cfRule>
  </conditionalFormatting>
  <conditionalFormatting sqref="G1111">
    <cfRule type="cellIs" dxfId="2" priority="214" stopIfTrue="1" operator="lessThan">
      <formula>0</formula>
    </cfRule>
  </conditionalFormatting>
  <conditionalFormatting sqref="G1112">
    <cfRule type="cellIs" dxfId="2" priority="213" stopIfTrue="1" operator="lessThan">
      <formula>0</formula>
    </cfRule>
  </conditionalFormatting>
  <conditionalFormatting sqref="G1113">
    <cfRule type="cellIs" dxfId="2" priority="212" stopIfTrue="1" operator="lessThan">
      <formula>0</formula>
    </cfRule>
  </conditionalFormatting>
  <conditionalFormatting sqref="G1114">
    <cfRule type="cellIs" dxfId="2" priority="211" stopIfTrue="1" operator="lessThan">
      <formula>0</formula>
    </cfRule>
  </conditionalFormatting>
  <conditionalFormatting sqref="G1115">
    <cfRule type="cellIs" dxfId="2" priority="210" stopIfTrue="1" operator="lessThan">
      <formula>0</formula>
    </cfRule>
  </conditionalFormatting>
  <conditionalFormatting sqref="G1116">
    <cfRule type="cellIs" dxfId="2" priority="209" stopIfTrue="1" operator="lessThan">
      <formula>0</formula>
    </cfRule>
  </conditionalFormatting>
  <conditionalFormatting sqref="G1117">
    <cfRule type="cellIs" dxfId="2" priority="208" stopIfTrue="1" operator="lessThan">
      <formula>0</formula>
    </cfRule>
  </conditionalFormatting>
  <conditionalFormatting sqref="G1118">
    <cfRule type="cellIs" dxfId="2" priority="207" stopIfTrue="1" operator="lessThan">
      <formula>0</formula>
    </cfRule>
  </conditionalFormatting>
  <conditionalFormatting sqref="G1119">
    <cfRule type="cellIs" dxfId="2" priority="206" stopIfTrue="1" operator="lessThan">
      <formula>0</formula>
    </cfRule>
  </conditionalFormatting>
  <conditionalFormatting sqref="G1120">
    <cfRule type="cellIs" dxfId="2" priority="205" stopIfTrue="1" operator="lessThan">
      <formula>0</formula>
    </cfRule>
  </conditionalFormatting>
  <conditionalFormatting sqref="G1121">
    <cfRule type="cellIs" dxfId="2" priority="204" stopIfTrue="1" operator="lessThan">
      <formula>0</formula>
    </cfRule>
  </conditionalFormatting>
  <conditionalFormatting sqref="G1122">
    <cfRule type="cellIs" dxfId="2" priority="203" stopIfTrue="1" operator="lessThan">
      <formula>0</formula>
    </cfRule>
  </conditionalFormatting>
  <conditionalFormatting sqref="G1123">
    <cfRule type="cellIs" dxfId="2" priority="202" stopIfTrue="1" operator="lessThan">
      <formula>0</formula>
    </cfRule>
  </conditionalFormatting>
  <conditionalFormatting sqref="G1124">
    <cfRule type="cellIs" dxfId="2" priority="201" stopIfTrue="1" operator="lessThan">
      <formula>0</formula>
    </cfRule>
  </conditionalFormatting>
  <conditionalFormatting sqref="G1125">
    <cfRule type="cellIs" dxfId="2" priority="200" stopIfTrue="1" operator="lessThan">
      <formula>0</formula>
    </cfRule>
  </conditionalFormatting>
  <conditionalFormatting sqref="G1126">
    <cfRule type="cellIs" dxfId="2" priority="199" stopIfTrue="1" operator="lessThan">
      <formula>0</formula>
    </cfRule>
  </conditionalFormatting>
  <conditionalFormatting sqref="G1127">
    <cfRule type="cellIs" dxfId="2" priority="198" stopIfTrue="1" operator="lessThan">
      <formula>0</formula>
    </cfRule>
  </conditionalFormatting>
  <conditionalFormatting sqref="G1128">
    <cfRule type="cellIs" dxfId="2" priority="197" stopIfTrue="1" operator="lessThan">
      <formula>0</formula>
    </cfRule>
  </conditionalFormatting>
  <conditionalFormatting sqref="G1129">
    <cfRule type="cellIs" dxfId="2" priority="196" stopIfTrue="1" operator="lessThan">
      <formula>0</formula>
    </cfRule>
  </conditionalFormatting>
  <conditionalFormatting sqref="G1130">
    <cfRule type="cellIs" dxfId="2" priority="195" stopIfTrue="1" operator="lessThan">
      <formula>0</formula>
    </cfRule>
  </conditionalFormatting>
  <conditionalFormatting sqref="G1131">
    <cfRule type="cellIs" dxfId="2" priority="194" stopIfTrue="1" operator="lessThan">
      <formula>0</formula>
    </cfRule>
  </conditionalFormatting>
  <conditionalFormatting sqref="G1132">
    <cfRule type="cellIs" dxfId="2" priority="193" stopIfTrue="1" operator="lessThan">
      <formula>0</formula>
    </cfRule>
  </conditionalFormatting>
  <conditionalFormatting sqref="G1133">
    <cfRule type="cellIs" dxfId="2" priority="192" stopIfTrue="1" operator="lessThan">
      <formula>0</formula>
    </cfRule>
  </conditionalFormatting>
  <conditionalFormatting sqref="G1134">
    <cfRule type="cellIs" dxfId="2" priority="191" stopIfTrue="1" operator="lessThan">
      <formula>0</formula>
    </cfRule>
  </conditionalFormatting>
  <conditionalFormatting sqref="G1135">
    <cfRule type="cellIs" dxfId="2" priority="190" stopIfTrue="1" operator="lessThan">
      <formula>0</formula>
    </cfRule>
  </conditionalFormatting>
  <conditionalFormatting sqref="G1136">
    <cfRule type="cellIs" dxfId="2" priority="189" stopIfTrue="1" operator="lessThan">
      <formula>0</formula>
    </cfRule>
  </conditionalFormatting>
  <conditionalFormatting sqref="G1137">
    <cfRule type="cellIs" dxfId="2" priority="188" stopIfTrue="1" operator="lessThan">
      <formula>0</formula>
    </cfRule>
  </conditionalFormatting>
  <conditionalFormatting sqref="G1138">
    <cfRule type="cellIs" dxfId="2" priority="187" stopIfTrue="1" operator="lessThan">
      <formula>0</formula>
    </cfRule>
  </conditionalFormatting>
  <conditionalFormatting sqref="G1139">
    <cfRule type="cellIs" dxfId="2" priority="186" stopIfTrue="1" operator="lessThan">
      <formula>0</formula>
    </cfRule>
  </conditionalFormatting>
  <conditionalFormatting sqref="G1140">
    <cfRule type="cellIs" dxfId="2" priority="185" stopIfTrue="1" operator="lessThan">
      <formula>0</formula>
    </cfRule>
  </conditionalFormatting>
  <conditionalFormatting sqref="G1141">
    <cfRule type="cellIs" dxfId="2" priority="184" stopIfTrue="1" operator="lessThan">
      <formula>0</formula>
    </cfRule>
  </conditionalFormatting>
  <conditionalFormatting sqref="G1142">
    <cfRule type="cellIs" dxfId="2" priority="183" stopIfTrue="1" operator="lessThan">
      <formula>0</formula>
    </cfRule>
  </conditionalFormatting>
  <conditionalFormatting sqref="G1143">
    <cfRule type="cellIs" dxfId="2" priority="182" stopIfTrue="1" operator="lessThan">
      <formula>0</formula>
    </cfRule>
  </conditionalFormatting>
  <conditionalFormatting sqref="G1144">
    <cfRule type="cellIs" dxfId="2" priority="181" stopIfTrue="1" operator="lessThan">
      <formula>0</formula>
    </cfRule>
  </conditionalFormatting>
  <conditionalFormatting sqref="G1145">
    <cfRule type="cellIs" dxfId="2" priority="180" stopIfTrue="1" operator="lessThan">
      <formula>0</formula>
    </cfRule>
  </conditionalFormatting>
  <conditionalFormatting sqref="G1146">
    <cfRule type="cellIs" dxfId="2" priority="179" stopIfTrue="1" operator="lessThan">
      <formula>0</formula>
    </cfRule>
  </conditionalFormatting>
  <conditionalFormatting sqref="G1147">
    <cfRule type="cellIs" dxfId="2" priority="178" stopIfTrue="1" operator="lessThan">
      <formula>0</formula>
    </cfRule>
  </conditionalFormatting>
  <conditionalFormatting sqref="G1148">
    <cfRule type="cellIs" dxfId="2" priority="177" stopIfTrue="1" operator="lessThan">
      <formula>0</formula>
    </cfRule>
  </conditionalFormatting>
  <conditionalFormatting sqref="G1149">
    <cfRule type="cellIs" dxfId="2" priority="176" stopIfTrue="1" operator="lessThan">
      <formula>0</formula>
    </cfRule>
  </conditionalFormatting>
  <conditionalFormatting sqref="G1150">
    <cfRule type="cellIs" dxfId="2" priority="175" stopIfTrue="1" operator="lessThan">
      <formula>0</formula>
    </cfRule>
  </conditionalFormatting>
  <conditionalFormatting sqref="G1151">
    <cfRule type="cellIs" dxfId="2" priority="174" stopIfTrue="1" operator="lessThan">
      <formula>0</formula>
    </cfRule>
  </conditionalFormatting>
  <conditionalFormatting sqref="G1152">
    <cfRule type="cellIs" dxfId="2" priority="173" stopIfTrue="1" operator="lessThan">
      <formula>0</formula>
    </cfRule>
  </conditionalFormatting>
  <conditionalFormatting sqref="G1153">
    <cfRule type="cellIs" dxfId="2" priority="172" stopIfTrue="1" operator="lessThan">
      <formula>0</formula>
    </cfRule>
  </conditionalFormatting>
  <conditionalFormatting sqref="G1154">
    <cfRule type="cellIs" dxfId="2" priority="171" stopIfTrue="1" operator="lessThan">
      <formula>0</formula>
    </cfRule>
  </conditionalFormatting>
  <conditionalFormatting sqref="G1155">
    <cfRule type="cellIs" dxfId="2" priority="170" stopIfTrue="1" operator="lessThan">
      <formula>0</formula>
    </cfRule>
  </conditionalFormatting>
  <conditionalFormatting sqref="G1156">
    <cfRule type="cellIs" dxfId="2" priority="169" stopIfTrue="1" operator="lessThan">
      <formula>0</formula>
    </cfRule>
  </conditionalFormatting>
  <conditionalFormatting sqref="G1157">
    <cfRule type="cellIs" dxfId="2" priority="168" stopIfTrue="1" operator="lessThan">
      <formula>0</formula>
    </cfRule>
  </conditionalFormatting>
  <conditionalFormatting sqref="G1158">
    <cfRule type="cellIs" dxfId="2" priority="167" stopIfTrue="1" operator="lessThan">
      <formula>0</formula>
    </cfRule>
  </conditionalFormatting>
  <conditionalFormatting sqref="G1159">
    <cfRule type="cellIs" dxfId="2" priority="166" stopIfTrue="1" operator="lessThan">
      <formula>0</formula>
    </cfRule>
  </conditionalFormatting>
  <conditionalFormatting sqref="G1160">
    <cfRule type="cellIs" dxfId="2" priority="165" stopIfTrue="1" operator="lessThan">
      <formula>0</formula>
    </cfRule>
  </conditionalFormatting>
  <conditionalFormatting sqref="G1161">
    <cfRule type="cellIs" dxfId="2" priority="164" stopIfTrue="1" operator="lessThan">
      <formula>0</formula>
    </cfRule>
  </conditionalFormatting>
  <conditionalFormatting sqref="G1162">
    <cfRule type="cellIs" dxfId="2" priority="163" stopIfTrue="1" operator="lessThan">
      <formula>0</formula>
    </cfRule>
  </conditionalFormatting>
  <conditionalFormatting sqref="G1163">
    <cfRule type="cellIs" dxfId="2" priority="162" stopIfTrue="1" operator="lessThan">
      <formula>0</formula>
    </cfRule>
  </conditionalFormatting>
  <conditionalFormatting sqref="G1164">
    <cfRule type="cellIs" dxfId="2" priority="161" stopIfTrue="1" operator="lessThan">
      <formula>0</formula>
    </cfRule>
  </conditionalFormatting>
  <conditionalFormatting sqref="G1165">
    <cfRule type="cellIs" dxfId="2" priority="160" stopIfTrue="1" operator="lessThan">
      <formula>0</formula>
    </cfRule>
  </conditionalFormatting>
  <conditionalFormatting sqref="G1166">
    <cfRule type="cellIs" dxfId="2" priority="159" stopIfTrue="1" operator="lessThan">
      <formula>0</formula>
    </cfRule>
  </conditionalFormatting>
  <conditionalFormatting sqref="G1167">
    <cfRule type="cellIs" dxfId="2" priority="158" stopIfTrue="1" operator="lessThan">
      <formula>0</formula>
    </cfRule>
  </conditionalFormatting>
  <conditionalFormatting sqref="G1168">
    <cfRule type="cellIs" dxfId="2" priority="157" stopIfTrue="1" operator="lessThan">
      <formula>0</formula>
    </cfRule>
  </conditionalFormatting>
  <conditionalFormatting sqref="G1169">
    <cfRule type="cellIs" dxfId="2" priority="156" stopIfTrue="1" operator="lessThan">
      <formula>0</formula>
    </cfRule>
  </conditionalFormatting>
  <conditionalFormatting sqref="G1170">
    <cfRule type="cellIs" dxfId="2" priority="155" stopIfTrue="1" operator="lessThan">
      <formula>0</formula>
    </cfRule>
  </conditionalFormatting>
  <conditionalFormatting sqref="G1171">
    <cfRule type="cellIs" dxfId="2" priority="154" stopIfTrue="1" operator="lessThan">
      <formula>0</formula>
    </cfRule>
  </conditionalFormatting>
  <conditionalFormatting sqref="G1172">
    <cfRule type="cellIs" dxfId="2" priority="153" stopIfTrue="1" operator="lessThan">
      <formula>0</formula>
    </cfRule>
  </conditionalFormatting>
  <conditionalFormatting sqref="G1173">
    <cfRule type="cellIs" dxfId="2" priority="152" stopIfTrue="1" operator="lessThan">
      <formula>0</formula>
    </cfRule>
  </conditionalFormatting>
  <conditionalFormatting sqref="G1174">
    <cfRule type="cellIs" dxfId="2" priority="151" stopIfTrue="1" operator="lessThan">
      <formula>0</formula>
    </cfRule>
  </conditionalFormatting>
  <conditionalFormatting sqref="G1175">
    <cfRule type="cellIs" dxfId="2" priority="150" stopIfTrue="1" operator="lessThan">
      <formula>0</formula>
    </cfRule>
  </conditionalFormatting>
  <conditionalFormatting sqref="G1176">
    <cfRule type="cellIs" dxfId="2" priority="149" stopIfTrue="1" operator="lessThan">
      <formula>0</formula>
    </cfRule>
  </conditionalFormatting>
  <conditionalFormatting sqref="G1177">
    <cfRule type="cellIs" dxfId="2" priority="148" stopIfTrue="1" operator="lessThan">
      <formula>0</formula>
    </cfRule>
  </conditionalFormatting>
  <conditionalFormatting sqref="G1178">
    <cfRule type="cellIs" dxfId="2" priority="147" stopIfTrue="1" operator="lessThan">
      <formula>0</formula>
    </cfRule>
  </conditionalFormatting>
  <conditionalFormatting sqref="G1179">
    <cfRule type="cellIs" dxfId="2" priority="146" stopIfTrue="1" operator="lessThan">
      <formula>0</formula>
    </cfRule>
  </conditionalFormatting>
  <conditionalFormatting sqref="G1180">
    <cfRule type="cellIs" dxfId="2" priority="145" stopIfTrue="1" operator="lessThan">
      <formula>0</formula>
    </cfRule>
  </conditionalFormatting>
  <conditionalFormatting sqref="G1181">
    <cfRule type="cellIs" dxfId="2" priority="144" stopIfTrue="1" operator="lessThan">
      <formula>0</formula>
    </cfRule>
  </conditionalFormatting>
  <conditionalFormatting sqref="G1182">
    <cfRule type="cellIs" dxfId="2" priority="143" stopIfTrue="1" operator="lessThan">
      <formula>0</formula>
    </cfRule>
  </conditionalFormatting>
  <conditionalFormatting sqref="G1183">
    <cfRule type="cellIs" dxfId="2" priority="142" stopIfTrue="1" operator="lessThan">
      <formula>0</formula>
    </cfRule>
  </conditionalFormatting>
  <conditionalFormatting sqref="G1184">
    <cfRule type="cellIs" dxfId="2" priority="141" stopIfTrue="1" operator="lessThan">
      <formula>0</formula>
    </cfRule>
  </conditionalFormatting>
  <conditionalFormatting sqref="G1185">
    <cfRule type="cellIs" dxfId="2" priority="140" stopIfTrue="1" operator="lessThan">
      <formula>0</formula>
    </cfRule>
  </conditionalFormatting>
  <conditionalFormatting sqref="G1186">
    <cfRule type="cellIs" dxfId="2" priority="139" stopIfTrue="1" operator="lessThan">
      <formula>0</formula>
    </cfRule>
  </conditionalFormatting>
  <conditionalFormatting sqref="G1187">
    <cfRule type="cellIs" dxfId="2" priority="138" stopIfTrue="1" operator="lessThan">
      <formula>0</formula>
    </cfRule>
  </conditionalFormatting>
  <conditionalFormatting sqref="G1188">
    <cfRule type="cellIs" dxfId="2" priority="137" stopIfTrue="1" operator="lessThan">
      <formula>0</formula>
    </cfRule>
  </conditionalFormatting>
  <conditionalFormatting sqref="G1189">
    <cfRule type="cellIs" dxfId="2" priority="136" stopIfTrue="1" operator="lessThan">
      <formula>0</formula>
    </cfRule>
  </conditionalFormatting>
  <conditionalFormatting sqref="G1190">
    <cfRule type="cellIs" dxfId="2" priority="135" stopIfTrue="1" operator="lessThan">
      <formula>0</formula>
    </cfRule>
  </conditionalFormatting>
  <conditionalFormatting sqref="G1191">
    <cfRule type="cellIs" dxfId="2" priority="134" stopIfTrue="1" operator="lessThan">
      <formula>0</formula>
    </cfRule>
  </conditionalFormatting>
  <conditionalFormatting sqref="G1192">
    <cfRule type="cellIs" dxfId="2" priority="133" stopIfTrue="1" operator="lessThan">
      <formula>0</formula>
    </cfRule>
  </conditionalFormatting>
  <conditionalFormatting sqref="G1193">
    <cfRule type="cellIs" dxfId="2" priority="132" stopIfTrue="1" operator="lessThan">
      <formula>0</formula>
    </cfRule>
  </conditionalFormatting>
  <conditionalFormatting sqref="G1194">
    <cfRule type="cellIs" dxfId="2" priority="131" stopIfTrue="1" operator="lessThan">
      <formula>0</formula>
    </cfRule>
  </conditionalFormatting>
  <conditionalFormatting sqref="G1195">
    <cfRule type="cellIs" dxfId="2" priority="130" stopIfTrue="1" operator="lessThan">
      <formula>0</formula>
    </cfRule>
  </conditionalFormatting>
  <conditionalFormatting sqref="G1196">
    <cfRule type="cellIs" dxfId="2" priority="129" stopIfTrue="1" operator="lessThan">
      <formula>0</formula>
    </cfRule>
  </conditionalFormatting>
  <conditionalFormatting sqref="G1197">
    <cfRule type="cellIs" dxfId="2" priority="128" stopIfTrue="1" operator="lessThan">
      <formula>0</formula>
    </cfRule>
  </conditionalFormatting>
  <conditionalFormatting sqref="G1198">
    <cfRule type="cellIs" dxfId="2" priority="127" stopIfTrue="1" operator="lessThan">
      <formula>0</formula>
    </cfRule>
  </conditionalFormatting>
  <conditionalFormatting sqref="G1199">
    <cfRule type="cellIs" dxfId="2" priority="126" stopIfTrue="1" operator="lessThan">
      <formula>0</formula>
    </cfRule>
  </conditionalFormatting>
  <conditionalFormatting sqref="G1200">
    <cfRule type="cellIs" dxfId="2" priority="125" stopIfTrue="1" operator="lessThan">
      <formula>0</formula>
    </cfRule>
  </conditionalFormatting>
  <conditionalFormatting sqref="G1201">
    <cfRule type="cellIs" dxfId="2" priority="124" stopIfTrue="1" operator="lessThan">
      <formula>0</formula>
    </cfRule>
  </conditionalFormatting>
  <conditionalFormatting sqref="G1202">
    <cfRule type="cellIs" dxfId="2" priority="123" stopIfTrue="1" operator="lessThan">
      <formula>0</formula>
    </cfRule>
  </conditionalFormatting>
  <conditionalFormatting sqref="G1203">
    <cfRule type="cellIs" dxfId="2" priority="122" stopIfTrue="1" operator="lessThan">
      <formula>0</formula>
    </cfRule>
  </conditionalFormatting>
  <conditionalFormatting sqref="G1204">
    <cfRule type="cellIs" dxfId="2" priority="121" stopIfTrue="1" operator="lessThan">
      <formula>0</formula>
    </cfRule>
  </conditionalFormatting>
  <conditionalFormatting sqref="G1205">
    <cfRule type="cellIs" dxfId="2" priority="120" stopIfTrue="1" operator="lessThan">
      <formula>0</formula>
    </cfRule>
  </conditionalFormatting>
  <conditionalFormatting sqref="G1206">
    <cfRule type="cellIs" dxfId="2" priority="119" stopIfTrue="1" operator="lessThan">
      <formula>0</formula>
    </cfRule>
  </conditionalFormatting>
  <conditionalFormatting sqref="G1207">
    <cfRule type="cellIs" dxfId="2" priority="118" stopIfTrue="1" operator="lessThan">
      <formula>0</formula>
    </cfRule>
  </conditionalFormatting>
  <conditionalFormatting sqref="G1208">
    <cfRule type="cellIs" dxfId="2" priority="117" stopIfTrue="1" operator="lessThan">
      <formula>0</formula>
    </cfRule>
  </conditionalFormatting>
  <conditionalFormatting sqref="G1209">
    <cfRule type="cellIs" dxfId="2" priority="116" stopIfTrue="1" operator="lessThan">
      <formula>0</formula>
    </cfRule>
  </conditionalFormatting>
  <conditionalFormatting sqref="G1210">
    <cfRule type="cellIs" dxfId="2" priority="115" stopIfTrue="1" operator="lessThan">
      <formula>0</formula>
    </cfRule>
  </conditionalFormatting>
  <conditionalFormatting sqref="G1211">
    <cfRule type="cellIs" dxfId="2" priority="114" stopIfTrue="1" operator="lessThan">
      <formula>0</formula>
    </cfRule>
  </conditionalFormatting>
  <conditionalFormatting sqref="G1212">
    <cfRule type="cellIs" dxfId="2" priority="113" stopIfTrue="1" operator="lessThan">
      <formula>0</formula>
    </cfRule>
  </conditionalFormatting>
  <conditionalFormatting sqref="G1213">
    <cfRule type="cellIs" dxfId="2" priority="112" stopIfTrue="1" operator="lessThan">
      <formula>0</formula>
    </cfRule>
  </conditionalFormatting>
  <conditionalFormatting sqref="G1214">
    <cfRule type="cellIs" dxfId="2" priority="111" stopIfTrue="1" operator="lessThan">
      <formula>0</formula>
    </cfRule>
  </conditionalFormatting>
  <conditionalFormatting sqref="G1215">
    <cfRule type="cellIs" dxfId="2" priority="110" stopIfTrue="1" operator="lessThan">
      <formula>0</formula>
    </cfRule>
  </conditionalFormatting>
  <conditionalFormatting sqref="G1216">
    <cfRule type="cellIs" dxfId="2" priority="109" stopIfTrue="1" operator="lessThan">
      <formula>0</formula>
    </cfRule>
  </conditionalFormatting>
  <conditionalFormatting sqref="G1217">
    <cfRule type="cellIs" dxfId="2" priority="108" stopIfTrue="1" operator="lessThan">
      <formula>0</formula>
    </cfRule>
  </conditionalFormatting>
  <conditionalFormatting sqref="G1218">
    <cfRule type="cellIs" dxfId="2" priority="107" stopIfTrue="1" operator="lessThan">
      <formula>0</formula>
    </cfRule>
  </conditionalFormatting>
  <conditionalFormatting sqref="G1219">
    <cfRule type="cellIs" dxfId="2" priority="106" stopIfTrue="1" operator="lessThan">
      <formula>0</formula>
    </cfRule>
  </conditionalFormatting>
  <conditionalFormatting sqref="G1220">
    <cfRule type="cellIs" dxfId="2" priority="105" stopIfTrue="1" operator="lessThan">
      <formula>0</formula>
    </cfRule>
  </conditionalFormatting>
  <conditionalFormatting sqref="G1221">
    <cfRule type="cellIs" dxfId="2" priority="104" stopIfTrue="1" operator="lessThan">
      <formula>0</formula>
    </cfRule>
  </conditionalFormatting>
  <conditionalFormatting sqref="G1222">
    <cfRule type="cellIs" dxfId="2" priority="103" stopIfTrue="1" operator="lessThan">
      <formula>0</formula>
    </cfRule>
  </conditionalFormatting>
  <conditionalFormatting sqref="G1223">
    <cfRule type="cellIs" dxfId="2" priority="102" stopIfTrue="1" operator="lessThan">
      <formula>0</formula>
    </cfRule>
  </conditionalFormatting>
  <conditionalFormatting sqref="G1224">
    <cfRule type="cellIs" dxfId="2" priority="101" stopIfTrue="1" operator="lessThan">
      <formula>0</formula>
    </cfRule>
  </conditionalFormatting>
  <conditionalFormatting sqref="G1225">
    <cfRule type="cellIs" dxfId="2" priority="100" stopIfTrue="1" operator="lessThan">
      <formula>0</formula>
    </cfRule>
  </conditionalFormatting>
  <conditionalFormatting sqref="G1226">
    <cfRule type="cellIs" dxfId="2" priority="99" stopIfTrue="1" operator="lessThan">
      <formula>0</formula>
    </cfRule>
  </conditionalFormatting>
  <conditionalFormatting sqref="G1227">
    <cfRule type="cellIs" dxfId="2" priority="98" stopIfTrue="1" operator="lessThan">
      <formula>0</formula>
    </cfRule>
  </conditionalFormatting>
  <conditionalFormatting sqref="G1228">
    <cfRule type="cellIs" dxfId="2" priority="97" stopIfTrue="1" operator="lessThan">
      <formula>0</formula>
    </cfRule>
  </conditionalFormatting>
  <conditionalFormatting sqref="G1229">
    <cfRule type="cellIs" dxfId="2" priority="96" stopIfTrue="1" operator="lessThan">
      <formula>0</formula>
    </cfRule>
  </conditionalFormatting>
  <conditionalFormatting sqref="G1230">
    <cfRule type="cellIs" dxfId="2" priority="95" stopIfTrue="1" operator="lessThan">
      <formula>0</formula>
    </cfRule>
  </conditionalFormatting>
  <conditionalFormatting sqref="G1231">
    <cfRule type="cellIs" dxfId="2" priority="94" stopIfTrue="1" operator="lessThan">
      <formula>0</formula>
    </cfRule>
  </conditionalFormatting>
  <conditionalFormatting sqref="G1232">
    <cfRule type="cellIs" dxfId="2" priority="93" stopIfTrue="1" operator="lessThan">
      <formula>0</formula>
    </cfRule>
  </conditionalFormatting>
  <conditionalFormatting sqref="G1233">
    <cfRule type="cellIs" dxfId="2" priority="92" stopIfTrue="1" operator="lessThan">
      <formula>0</formula>
    </cfRule>
  </conditionalFormatting>
  <conditionalFormatting sqref="G1234">
    <cfRule type="cellIs" dxfId="2" priority="91" stopIfTrue="1" operator="lessThan">
      <formula>0</formula>
    </cfRule>
  </conditionalFormatting>
  <conditionalFormatting sqref="G1235">
    <cfRule type="cellIs" dxfId="2" priority="90" stopIfTrue="1" operator="lessThan">
      <formula>0</formula>
    </cfRule>
  </conditionalFormatting>
  <conditionalFormatting sqref="G1236">
    <cfRule type="cellIs" dxfId="2" priority="89" stopIfTrue="1" operator="lessThan">
      <formula>0</formula>
    </cfRule>
  </conditionalFormatting>
  <conditionalFormatting sqref="G1237">
    <cfRule type="cellIs" dxfId="2" priority="88" stopIfTrue="1" operator="lessThan">
      <formula>0</formula>
    </cfRule>
  </conditionalFormatting>
  <conditionalFormatting sqref="G1238">
    <cfRule type="cellIs" dxfId="2" priority="87" stopIfTrue="1" operator="lessThan">
      <formula>0</formula>
    </cfRule>
  </conditionalFormatting>
  <conditionalFormatting sqref="G1239">
    <cfRule type="cellIs" dxfId="2" priority="86" stopIfTrue="1" operator="lessThan">
      <formula>0</formula>
    </cfRule>
  </conditionalFormatting>
  <conditionalFormatting sqref="G1240">
    <cfRule type="cellIs" dxfId="2" priority="85" stopIfTrue="1" operator="lessThan">
      <formula>0</formula>
    </cfRule>
  </conditionalFormatting>
  <conditionalFormatting sqref="G1241">
    <cfRule type="cellIs" dxfId="2" priority="84" stopIfTrue="1" operator="lessThan">
      <formula>0</formula>
    </cfRule>
  </conditionalFormatting>
  <conditionalFormatting sqref="G1242">
    <cfRule type="cellIs" dxfId="2" priority="83" stopIfTrue="1" operator="lessThan">
      <formula>0</formula>
    </cfRule>
  </conditionalFormatting>
  <conditionalFormatting sqref="G1243">
    <cfRule type="cellIs" dxfId="2" priority="82" stopIfTrue="1" operator="lessThan">
      <formula>0</formula>
    </cfRule>
  </conditionalFormatting>
  <conditionalFormatting sqref="G1244">
    <cfRule type="cellIs" dxfId="2" priority="81" stopIfTrue="1" operator="lessThan">
      <formula>0</formula>
    </cfRule>
  </conditionalFormatting>
  <conditionalFormatting sqref="G1245">
    <cfRule type="cellIs" dxfId="2" priority="80" stopIfTrue="1" operator="lessThan">
      <formula>0</formula>
    </cfRule>
  </conditionalFormatting>
  <conditionalFormatting sqref="G1246">
    <cfRule type="cellIs" dxfId="2" priority="79" stopIfTrue="1" operator="lessThan">
      <formula>0</formula>
    </cfRule>
  </conditionalFormatting>
  <conditionalFormatting sqref="G1247">
    <cfRule type="cellIs" dxfId="2" priority="78" stopIfTrue="1" operator="lessThan">
      <formula>0</formula>
    </cfRule>
  </conditionalFormatting>
  <conditionalFormatting sqref="G1248">
    <cfRule type="cellIs" dxfId="2" priority="77" stopIfTrue="1" operator="lessThan">
      <formula>0</formula>
    </cfRule>
  </conditionalFormatting>
  <conditionalFormatting sqref="G1249">
    <cfRule type="cellIs" dxfId="2" priority="76" stopIfTrue="1" operator="lessThan">
      <formula>0</formula>
    </cfRule>
  </conditionalFormatting>
  <conditionalFormatting sqref="G1250">
    <cfRule type="cellIs" dxfId="2" priority="75" stopIfTrue="1" operator="lessThan">
      <formula>0</formula>
    </cfRule>
  </conditionalFormatting>
  <conditionalFormatting sqref="G1251">
    <cfRule type="cellIs" dxfId="2" priority="74" stopIfTrue="1" operator="lessThan">
      <formula>0</formula>
    </cfRule>
  </conditionalFormatting>
  <conditionalFormatting sqref="G1252">
    <cfRule type="cellIs" dxfId="2" priority="73" stopIfTrue="1" operator="lessThan">
      <formula>0</formula>
    </cfRule>
  </conditionalFormatting>
  <conditionalFormatting sqref="G1253">
    <cfRule type="cellIs" dxfId="2" priority="72" stopIfTrue="1" operator="lessThan">
      <formula>0</formula>
    </cfRule>
  </conditionalFormatting>
  <conditionalFormatting sqref="G1254">
    <cfRule type="cellIs" dxfId="2" priority="71" stopIfTrue="1" operator="lessThan">
      <formula>0</formula>
    </cfRule>
  </conditionalFormatting>
  <conditionalFormatting sqref="G1255">
    <cfRule type="cellIs" dxfId="2" priority="70" stopIfTrue="1" operator="lessThan">
      <formula>0</formula>
    </cfRule>
  </conditionalFormatting>
  <conditionalFormatting sqref="G1256">
    <cfRule type="cellIs" dxfId="2" priority="69" stopIfTrue="1" operator="lessThan">
      <formula>0</formula>
    </cfRule>
  </conditionalFormatting>
  <conditionalFormatting sqref="G1257">
    <cfRule type="cellIs" dxfId="2" priority="68" stopIfTrue="1" operator="lessThan">
      <formula>0</formula>
    </cfRule>
  </conditionalFormatting>
  <conditionalFormatting sqref="G1258">
    <cfRule type="cellIs" dxfId="2" priority="67" stopIfTrue="1" operator="lessThan">
      <formula>0</formula>
    </cfRule>
  </conditionalFormatting>
  <conditionalFormatting sqref="G1259">
    <cfRule type="cellIs" dxfId="2" priority="66" stopIfTrue="1" operator="lessThan">
      <formula>0</formula>
    </cfRule>
  </conditionalFormatting>
  <conditionalFormatting sqref="G1260">
    <cfRule type="cellIs" dxfId="2" priority="65" stopIfTrue="1" operator="lessThan">
      <formula>0</formula>
    </cfRule>
  </conditionalFormatting>
  <conditionalFormatting sqref="G1261">
    <cfRule type="cellIs" dxfId="2" priority="64" stopIfTrue="1" operator="lessThan">
      <formula>0</formula>
    </cfRule>
  </conditionalFormatting>
  <conditionalFormatting sqref="G1262">
    <cfRule type="cellIs" dxfId="2" priority="63" stopIfTrue="1" operator="lessThan">
      <formula>0</formula>
    </cfRule>
  </conditionalFormatting>
  <conditionalFormatting sqref="G1263">
    <cfRule type="cellIs" dxfId="2" priority="62" stopIfTrue="1" operator="lessThan">
      <formula>0</formula>
    </cfRule>
  </conditionalFormatting>
  <conditionalFormatting sqref="G1264">
    <cfRule type="cellIs" dxfId="2" priority="61" stopIfTrue="1" operator="lessThan">
      <formula>0</formula>
    </cfRule>
  </conditionalFormatting>
  <conditionalFormatting sqref="G1265">
    <cfRule type="cellIs" dxfId="2" priority="60" stopIfTrue="1" operator="lessThan">
      <formula>0</formula>
    </cfRule>
  </conditionalFormatting>
  <conditionalFormatting sqref="G1266">
    <cfRule type="cellIs" dxfId="2" priority="59" stopIfTrue="1" operator="lessThan">
      <formula>0</formula>
    </cfRule>
  </conditionalFormatting>
  <conditionalFormatting sqref="G1267">
    <cfRule type="cellIs" dxfId="2" priority="58" stopIfTrue="1" operator="lessThan">
      <formula>0</formula>
    </cfRule>
  </conditionalFormatting>
  <conditionalFormatting sqref="G1268">
    <cfRule type="cellIs" dxfId="2" priority="57" stopIfTrue="1" operator="lessThan">
      <formula>0</formula>
    </cfRule>
  </conditionalFormatting>
  <conditionalFormatting sqref="G1269">
    <cfRule type="cellIs" dxfId="2" priority="56" stopIfTrue="1" operator="lessThan">
      <formula>0</formula>
    </cfRule>
  </conditionalFormatting>
  <conditionalFormatting sqref="G1270">
    <cfRule type="cellIs" dxfId="2" priority="55" stopIfTrue="1" operator="lessThan">
      <formula>0</formula>
    </cfRule>
  </conditionalFormatting>
  <conditionalFormatting sqref="G1271">
    <cfRule type="cellIs" dxfId="2" priority="54" stopIfTrue="1" operator="lessThan">
      <formula>0</formula>
    </cfRule>
  </conditionalFormatting>
  <conditionalFormatting sqref="G1272">
    <cfRule type="cellIs" dxfId="2" priority="53" stopIfTrue="1" operator="lessThan">
      <formula>0</formula>
    </cfRule>
  </conditionalFormatting>
  <conditionalFormatting sqref="G1273">
    <cfRule type="cellIs" dxfId="2" priority="52" stopIfTrue="1" operator="lessThan">
      <formula>0</formula>
    </cfRule>
  </conditionalFormatting>
  <conditionalFormatting sqref="G1274">
    <cfRule type="cellIs" dxfId="2" priority="51" stopIfTrue="1" operator="lessThan">
      <formula>0</formula>
    </cfRule>
  </conditionalFormatting>
  <conditionalFormatting sqref="G1275">
    <cfRule type="cellIs" dxfId="2" priority="50" stopIfTrue="1" operator="lessThan">
      <formula>0</formula>
    </cfRule>
  </conditionalFormatting>
  <conditionalFormatting sqref="G1276">
    <cfRule type="cellIs" dxfId="2" priority="49" stopIfTrue="1" operator="lessThan">
      <formula>0</formula>
    </cfRule>
  </conditionalFormatting>
  <conditionalFormatting sqref="G1277">
    <cfRule type="cellIs" dxfId="2" priority="48" stopIfTrue="1" operator="lessThan">
      <formula>0</formula>
    </cfRule>
  </conditionalFormatting>
  <conditionalFormatting sqref="G1278">
    <cfRule type="cellIs" dxfId="2" priority="47" stopIfTrue="1" operator="lessThan">
      <formula>0</formula>
    </cfRule>
  </conditionalFormatting>
  <conditionalFormatting sqref="G1279">
    <cfRule type="cellIs" dxfId="2" priority="46" stopIfTrue="1" operator="lessThan">
      <formula>0</formula>
    </cfRule>
  </conditionalFormatting>
  <conditionalFormatting sqref="G1280">
    <cfRule type="cellIs" dxfId="2" priority="45" stopIfTrue="1" operator="lessThan">
      <formula>0</formula>
    </cfRule>
  </conditionalFormatting>
  <conditionalFormatting sqref="G1281">
    <cfRule type="cellIs" dxfId="2" priority="44" stopIfTrue="1" operator="lessThan">
      <formula>0</formula>
    </cfRule>
  </conditionalFormatting>
  <conditionalFormatting sqref="G1282">
    <cfRule type="cellIs" dxfId="2" priority="43" stopIfTrue="1" operator="lessThan">
      <formula>0</formula>
    </cfRule>
  </conditionalFormatting>
  <conditionalFormatting sqref="G1283">
    <cfRule type="cellIs" dxfId="2" priority="42" stopIfTrue="1" operator="lessThan">
      <formula>0</formula>
    </cfRule>
  </conditionalFormatting>
  <conditionalFormatting sqref="G1284">
    <cfRule type="cellIs" dxfId="2" priority="41" stopIfTrue="1" operator="lessThan">
      <formula>0</formula>
    </cfRule>
  </conditionalFormatting>
  <conditionalFormatting sqref="G1285">
    <cfRule type="cellIs" dxfId="2" priority="40" stopIfTrue="1" operator="lessThan">
      <formula>0</formula>
    </cfRule>
  </conditionalFormatting>
  <conditionalFormatting sqref="G1286">
    <cfRule type="cellIs" dxfId="2" priority="39" stopIfTrue="1" operator="lessThan">
      <formula>0</formula>
    </cfRule>
  </conditionalFormatting>
  <conditionalFormatting sqref="G1287">
    <cfRule type="cellIs" dxfId="2" priority="38" stopIfTrue="1" operator="lessThan">
      <formula>0</formula>
    </cfRule>
  </conditionalFormatting>
  <conditionalFormatting sqref="G1288">
    <cfRule type="cellIs" dxfId="2" priority="37" stopIfTrue="1" operator="lessThan">
      <formula>0</formula>
    </cfRule>
  </conditionalFormatting>
  <conditionalFormatting sqref="G1289">
    <cfRule type="cellIs" dxfId="2" priority="36" stopIfTrue="1" operator="lessThan">
      <formula>0</formula>
    </cfRule>
  </conditionalFormatting>
  <conditionalFormatting sqref="G1290">
    <cfRule type="cellIs" dxfId="2" priority="35" stopIfTrue="1" operator="lessThan">
      <formula>0</formula>
    </cfRule>
  </conditionalFormatting>
  <conditionalFormatting sqref="G1291">
    <cfRule type="cellIs" dxfId="2" priority="34" stopIfTrue="1" operator="lessThan">
      <formula>0</formula>
    </cfRule>
  </conditionalFormatting>
  <conditionalFormatting sqref="G1292">
    <cfRule type="cellIs" dxfId="2" priority="33" stopIfTrue="1" operator="lessThan">
      <formula>0</formula>
    </cfRule>
  </conditionalFormatting>
  <conditionalFormatting sqref="G1293">
    <cfRule type="cellIs" dxfId="2" priority="32" stopIfTrue="1" operator="lessThan">
      <formula>0</formula>
    </cfRule>
  </conditionalFormatting>
  <conditionalFormatting sqref="G1294">
    <cfRule type="cellIs" dxfId="2" priority="31" stopIfTrue="1" operator="lessThan">
      <formula>0</formula>
    </cfRule>
  </conditionalFormatting>
  <conditionalFormatting sqref="G1295">
    <cfRule type="cellIs" dxfId="2" priority="30" stopIfTrue="1" operator="lessThan">
      <formula>0</formula>
    </cfRule>
  </conditionalFormatting>
  <conditionalFormatting sqref="G1296">
    <cfRule type="cellIs" dxfId="2" priority="29" stopIfTrue="1" operator="lessThan">
      <formula>0</formula>
    </cfRule>
  </conditionalFormatting>
  <conditionalFormatting sqref="G1297">
    <cfRule type="cellIs" dxfId="2" priority="28" stopIfTrue="1" operator="lessThan">
      <formula>0</formula>
    </cfRule>
  </conditionalFormatting>
  <conditionalFormatting sqref="G1298">
    <cfRule type="cellIs" dxfId="2" priority="27" stopIfTrue="1" operator="lessThan">
      <formula>0</formula>
    </cfRule>
  </conditionalFormatting>
  <conditionalFormatting sqref="G1299">
    <cfRule type="cellIs" dxfId="2" priority="26" stopIfTrue="1" operator="lessThan">
      <formula>0</formula>
    </cfRule>
  </conditionalFormatting>
  <conditionalFormatting sqref="G1300">
    <cfRule type="cellIs" dxfId="2" priority="25" stopIfTrue="1" operator="lessThan">
      <formula>0</formula>
    </cfRule>
  </conditionalFormatting>
  <conditionalFormatting sqref="G1301">
    <cfRule type="cellIs" dxfId="2" priority="24" stopIfTrue="1" operator="lessThan">
      <formula>0</formula>
    </cfRule>
  </conditionalFormatting>
  <conditionalFormatting sqref="G1302">
    <cfRule type="cellIs" dxfId="2" priority="23" stopIfTrue="1" operator="lessThan">
      <formula>0</formula>
    </cfRule>
  </conditionalFormatting>
  <conditionalFormatting sqref="G1303">
    <cfRule type="cellIs" dxfId="2" priority="22" stopIfTrue="1" operator="lessThan">
      <formula>0</formula>
    </cfRule>
  </conditionalFormatting>
  <conditionalFormatting sqref="G1304">
    <cfRule type="cellIs" dxfId="2" priority="21" stopIfTrue="1" operator="lessThan">
      <formula>0</formula>
    </cfRule>
  </conditionalFormatting>
  <conditionalFormatting sqref="G1305">
    <cfRule type="cellIs" dxfId="2" priority="20" stopIfTrue="1" operator="lessThan">
      <formula>0</formula>
    </cfRule>
  </conditionalFormatting>
  <conditionalFormatting sqref="G1306">
    <cfRule type="cellIs" dxfId="2" priority="19" stopIfTrue="1" operator="lessThan">
      <formula>0</formula>
    </cfRule>
  </conditionalFormatting>
  <conditionalFormatting sqref="G1307">
    <cfRule type="cellIs" dxfId="2" priority="18" stopIfTrue="1" operator="lessThan">
      <formula>0</formula>
    </cfRule>
  </conditionalFormatting>
  <conditionalFormatting sqref="G1308">
    <cfRule type="cellIs" dxfId="2" priority="17" stopIfTrue="1" operator="lessThan">
      <formula>0</formula>
    </cfRule>
  </conditionalFormatting>
  <conditionalFormatting sqref="G1309">
    <cfRule type="cellIs" dxfId="2" priority="16" stopIfTrue="1" operator="lessThan">
      <formula>0</formula>
    </cfRule>
  </conditionalFormatting>
  <conditionalFormatting sqref="G1310">
    <cfRule type="cellIs" dxfId="2" priority="15" stopIfTrue="1" operator="lessThan">
      <formula>0</formula>
    </cfRule>
  </conditionalFormatting>
  <conditionalFormatting sqref="G1311">
    <cfRule type="cellIs" dxfId="2" priority="14" stopIfTrue="1" operator="lessThan">
      <formula>0</formula>
    </cfRule>
  </conditionalFormatting>
  <conditionalFormatting sqref="G1312">
    <cfRule type="cellIs" dxfId="2" priority="13" stopIfTrue="1" operator="lessThan">
      <formula>0</formula>
    </cfRule>
  </conditionalFormatting>
  <conditionalFormatting sqref="G1313">
    <cfRule type="cellIs" dxfId="2" priority="12" stopIfTrue="1" operator="lessThan">
      <formula>0</formula>
    </cfRule>
  </conditionalFormatting>
  <conditionalFormatting sqref="G1314">
    <cfRule type="cellIs" dxfId="2" priority="11" stopIfTrue="1" operator="lessThan">
      <formula>0</formula>
    </cfRule>
  </conditionalFormatting>
  <conditionalFormatting sqref="G1315">
    <cfRule type="cellIs" dxfId="2" priority="10" stopIfTrue="1" operator="lessThan">
      <formula>0</formula>
    </cfRule>
  </conditionalFormatting>
  <conditionalFormatting sqref="G1316">
    <cfRule type="cellIs" dxfId="2" priority="9" stopIfTrue="1" operator="lessThan">
      <formula>0</formula>
    </cfRule>
  </conditionalFormatting>
  <conditionalFormatting sqref="G1317">
    <cfRule type="cellIs" dxfId="2" priority="8" stopIfTrue="1" operator="lessThan">
      <formula>0</formula>
    </cfRule>
  </conditionalFormatting>
  <conditionalFormatting sqref="G1318">
    <cfRule type="cellIs" dxfId="2" priority="7" stopIfTrue="1" operator="lessThan">
      <formula>0</formula>
    </cfRule>
  </conditionalFormatting>
  <conditionalFormatting sqref="G1319">
    <cfRule type="cellIs" dxfId="2" priority="6" stopIfTrue="1" operator="lessThan">
      <formula>0</formula>
    </cfRule>
  </conditionalFormatting>
  <conditionalFormatting sqref="G1320">
    <cfRule type="cellIs" dxfId="2" priority="5" stopIfTrue="1" operator="lessThan">
      <formula>0</formula>
    </cfRule>
  </conditionalFormatting>
  <conditionalFormatting sqref="G1321">
    <cfRule type="cellIs" dxfId="2" priority="4" stopIfTrue="1" operator="lessThan">
      <formula>0</formula>
    </cfRule>
  </conditionalFormatting>
  <conditionalFormatting sqref="G1322">
    <cfRule type="cellIs" dxfId="2" priority="3" stopIfTrue="1" operator="lessThan">
      <formula>0</formula>
    </cfRule>
  </conditionalFormatting>
  <conditionalFormatting sqref="G1323">
    <cfRule type="cellIs" dxfId="2" priority="2" stopIfTrue="1" operator="lessThan">
      <formula>0</formula>
    </cfRule>
  </conditionalFormatting>
  <conditionalFormatting sqref="G1324">
    <cfRule type="cellIs" dxfId="2" priority="1" stopIfTrue="1" operator="lessThan">
      <formula>0</formula>
    </cfRule>
  </conditionalFormatting>
  <printOptions horizontalCentered="1"/>
  <pageMargins left="0.472222222222222" right="0.393055555555556" top="0.747916666666667" bottom="0.747916666666667" header="0.314583333333333" footer="0.314583333333333"/>
  <pageSetup paperSize="9" scale="75" orientation="portrait"/>
  <headerFooter alignWithMargins="0">
    <oddFooter>&amp;C&amp;16- &amp;P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pageSetUpPr fitToPage="1"/>
  </sheetPr>
  <dimension ref="A1:C31"/>
  <sheetViews>
    <sheetView showZeros="0" view="pageBreakPreview" zoomScale="70" zoomScaleNormal="100" workbookViewId="0">
      <selection activeCell="A1" sqref="A1:C1"/>
    </sheetView>
  </sheetViews>
  <sheetFormatPr defaultColWidth="9" defaultRowHeight="18.75" outlineLevelCol="2"/>
  <cols>
    <col min="1" max="1" width="12.75" style="399" customWidth="1"/>
    <col min="2" max="2" width="79.5" customWidth="1"/>
    <col min="3" max="3" width="62.5" customWidth="1"/>
  </cols>
  <sheetData>
    <row r="1" ht="45" customHeight="1" spans="1:3">
      <c r="A1" s="248" t="s">
        <v>1190</v>
      </c>
      <c r="B1" s="248"/>
      <c r="C1" s="248"/>
    </row>
    <row r="2" ht="27" customHeight="1" spans="2:3">
      <c r="B2" s="400"/>
      <c r="C2" s="401" t="s">
        <v>1</v>
      </c>
    </row>
    <row r="3" ht="45" customHeight="1" spans="1:3">
      <c r="A3" s="402" t="s">
        <v>2</v>
      </c>
      <c r="B3" s="402" t="s">
        <v>1191</v>
      </c>
      <c r="C3" s="105" t="s">
        <v>5</v>
      </c>
    </row>
    <row r="4" ht="30" customHeight="1" spans="1:3">
      <c r="A4" s="167">
        <v>501</v>
      </c>
      <c r="B4" s="403" t="s">
        <v>1192</v>
      </c>
      <c r="C4" s="404">
        <f>SUM(C5:C8)</f>
        <v>50862</v>
      </c>
    </row>
    <row r="5" ht="30" customHeight="1" spans="1:3">
      <c r="A5" s="167">
        <v>50101</v>
      </c>
      <c r="B5" s="405" t="s">
        <v>1193</v>
      </c>
      <c r="C5" s="406">
        <v>25594</v>
      </c>
    </row>
    <row r="6" ht="30" customHeight="1" spans="1:3">
      <c r="A6" s="167">
        <v>50102</v>
      </c>
      <c r="B6" s="405" t="s">
        <v>1194</v>
      </c>
      <c r="C6" s="406">
        <v>13207</v>
      </c>
    </row>
    <row r="7" ht="30" customHeight="1" spans="1:3">
      <c r="A7" s="167">
        <v>50103</v>
      </c>
      <c r="B7" s="405" t="s">
        <v>1195</v>
      </c>
      <c r="C7" s="406">
        <v>1806</v>
      </c>
    </row>
    <row r="8" ht="30" customHeight="1" spans="1:3">
      <c r="A8" s="167">
        <v>50199</v>
      </c>
      <c r="B8" s="405" t="s">
        <v>1196</v>
      </c>
      <c r="C8" s="406">
        <v>10255</v>
      </c>
    </row>
    <row r="9" ht="30" customHeight="1" spans="1:3">
      <c r="A9" s="167">
        <v>502</v>
      </c>
      <c r="B9" s="403" t="s">
        <v>1197</v>
      </c>
      <c r="C9" s="404">
        <f>SUM(C10:C19)</f>
        <v>160189</v>
      </c>
    </row>
    <row r="10" ht="30" customHeight="1" spans="1:3">
      <c r="A10" s="167">
        <v>50201</v>
      </c>
      <c r="B10" s="405" t="s">
        <v>1198</v>
      </c>
      <c r="C10" s="406">
        <v>22671</v>
      </c>
    </row>
    <row r="11" ht="30" customHeight="1" spans="1:3">
      <c r="A11" s="167">
        <v>50202</v>
      </c>
      <c r="B11" s="405" t="s">
        <v>1199</v>
      </c>
      <c r="C11" s="406">
        <v>1071</v>
      </c>
    </row>
    <row r="12" ht="30" customHeight="1" spans="1:3">
      <c r="A12" s="167">
        <v>50203</v>
      </c>
      <c r="B12" s="405" t="s">
        <v>1200</v>
      </c>
      <c r="C12" s="406">
        <v>2990</v>
      </c>
    </row>
    <row r="13" ht="30" customHeight="1" spans="1:3">
      <c r="A13" s="167">
        <v>50204</v>
      </c>
      <c r="B13" s="405" t="s">
        <v>1201</v>
      </c>
      <c r="C13" s="406">
        <v>13823</v>
      </c>
    </row>
    <row r="14" ht="30" customHeight="1" spans="1:3">
      <c r="A14" s="167">
        <v>50205</v>
      </c>
      <c r="B14" s="405" t="s">
        <v>1202</v>
      </c>
      <c r="C14" s="406">
        <v>42354</v>
      </c>
    </row>
    <row r="15" ht="30" customHeight="1" spans="1:3">
      <c r="A15" s="167">
        <v>50206</v>
      </c>
      <c r="B15" s="405" t="s">
        <v>1203</v>
      </c>
      <c r="C15" s="406">
        <v>604</v>
      </c>
    </row>
    <row r="16" ht="30" customHeight="1" spans="1:3">
      <c r="A16" s="167">
        <v>50207</v>
      </c>
      <c r="B16" s="405" t="s">
        <v>1204</v>
      </c>
      <c r="C16" s="406">
        <v>58</v>
      </c>
    </row>
    <row r="17" ht="30" customHeight="1" spans="1:3">
      <c r="A17" s="167">
        <v>50208</v>
      </c>
      <c r="B17" s="405" t="s">
        <v>1205</v>
      </c>
      <c r="C17" s="406">
        <v>550</v>
      </c>
    </row>
    <row r="18" ht="30" customHeight="1" spans="1:3">
      <c r="A18" s="167">
        <v>50209</v>
      </c>
      <c r="B18" s="405" t="s">
        <v>1206</v>
      </c>
      <c r="C18" s="406">
        <v>7077</v>
      </c>
    </row>
    <row r="19" ht="30" customHeight="1" spans="1:3">
      <c r="A19" s="167">
        <v>50299</v>
      </c>
      <c r="B19" s="405" t="s">
        <v>1207</v>
      </c>
      <c r="C19" s="406">
        <v>68991</v>
      </c>
    </row>
    <row r="20" ht="30" customHeight="1" spans="1:3">
      <c r="A20" s="167">
        <v>503</v>
      </c>
      <c r="B20" s="403" t="s">
        <v>1208</v>
      </c>
      <c r="C20" s="404">
        <f>SUM(C21)</f>
        <v>5350</v>
      </c>
    </row>
    <row r="21" ht="30" customHeight="1" spans="1:3">
      <c r="A21" s="167">
        <v>50306</v>
      </c>
      <c r="B21" s="405" t="s">
        <v>1209</v>
      </c>
      <c r="C21" s="386">
        <v>5350</v>
      </c>
    </row>
    <row r="22" ht="30" customHeight="1" spans="1:3">
      <c r="A22" s="167">
        <v>505</v>
      </c>
      <c r="B22" s="403" t="s">
        <v>1210</v>
      </c>
      <c r="C22" s="404">
        <f>SUM(C23:C24)</f>
        <v>66320</v>
      </c>
    </row>
    <row r="23" ht="30" customHeight="1" spans="1:3">
      <c r="A23" s="167">
        <v>50501</v>
      </c>
      <c r="B23" s="405" t="s">
        <v>1211</v>
      </c>
      <c r="C23" s="386">
        <v>55733</v>
      </c>
    </row>
    <row r="24" ht="30" customHeight="1" spans="1:3">
      <c r="A24" s="167" t="s">
        <v>1212</v>
      </c>
      <c r="B24" s="405" t="s">
        <v>1213</v>
      </c>
      <c r="C24" s="406">
        <v>10587</v>
      </c>
    </row>
    <row r="25" ht="30" customHeight="1" spans="1:3">
      <c r="A25" s="167" t="s">
        <v>1214</v>
      </c>
      <c r="B25" s="403" t="s">
        <v>1215</v>
      </c>
      <c r="C25" s="404">
        <f>SUM(C26)</f>
        <v>643</v>
      </c>
    </row>
    <row r="26" ht="30" customHeight="1" spans="1:3">
      <c r="A26" s="167" t="s">
        <v>1216</v>
      </c>
      <c r="B26" s="405" t="s">
        <v>1217</v>
      </c>
      <c r="C26" s="386">
        <v>643</v>
      </c>
    </row>
    <row r="27" ht="30" customHeight="1" spans="1:3">
      <c r="A27" s="167" t="s">
        <v>1218</v>
      </c>
      <c r="B27" s="403" t="s">
        <v>1219</v>
      </c>
      <c r="C27" s="404">
        <f>SUM(C28:C30)</f>
        <v>43485</v>
      </c>
    </row>
    <row r="28" ht="30" customHeight="1" spans="1:3">
      <c r="A28" s="167" t="s">
        <v>1220</v>
      </c>
      <c r="B28" s="405" t="s">
        <v>1221</v>
      </c>
      <c r="C28" s="406">
        <v>30714</v>
      </c>
    </row>
    <row r="29" ht="30" customHeight="1" spans="1:3">
      <c r="A29" s="167" t="s">
        <v>1222</v>
      </c>
      <c r="B29" s="405" t="s">
        <v>1223</v>
      </c>
      <c r="C29" s="406">
        <v>10013</v>
      </c>
    </row>
    <row r="30" ht="30" customHeight="1" spans="1:3">
      <c r="A30" s="167" t="s">
        <v>1224</v>
      </c>
      <c r="B30" s="405" t="s">
        <v>1225</v>
      </c>
      <c r="C30" s="406">
        <v>2758</v>
      </c>
    </row>
    <row r="31" ht="30" customHeight="1" spans="1:3">
      <c r="A31" s="407"/>
      <c r="B31" s="408" t="s">
        <v>1226</v>
      </c>
      <c r="C31" s="404">
        <f>C4+C9+C20+C22+C25+C27</f>
        <v>326849</v>
      </c>
    </row>
  </sheetData>
  <autoFilter xmlns:etc="http://www.wps.cn/officeDocument/2017/etCustomData" ref="B3:C31" etc:filterBottomFollowUsedRange="0">
    <extLst/>
  </autoFilter>
  <mergeCells count="1">
    <mergeCell ref="A1:C1"/>
  </mergeCells>
  <printOptions horizontalCentered="1"/>
  <pageMargins left="0.472222222222222" right="0.393055555555556" top="0.747916666666667" bottom="0.747916666666667" header="0.314583333333333" footer="0.314583333333333"/>
  <pageSetup paperSize="9" scale="62" orientation="portrait"/>
  <headerFooter alignWithMargins="0">
    <oddFooter>&amp;C&amp;16- &amp;P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pageSetUpPr fitToPage="1"/>
  </sheetPr>
  <dimension ref="A1:E29"/>
  <sheetViews>
    <sheetView showGridLines="0" showZeros="0" view="pageBreakPreview" zoomScale="70" zoomScaleNormal="100" workbookViewId="0">
      <selection activeCell="A18" sqref="A18"/>
    </sheetView>
  </sheetViews>
  <sheetFormatPr defaultColWidth="9" defaultRowHeight="13.5" outlineLevelCol="4"/>
  <cols>
    <col min="1" max="1" width="97.875" style="168" customWidth="1"/>
    <col min="2" max="2" width="54.75" customWidth="1"/>
    <col min="3" max="4" width="15.875" hidden="1" customWidth="1"/>
    <col min="5" max="5" width="10.375" customWidth="1"/>
  </cols>
  <sheetData>
    <row r="1" s="247" customFormat="1" ht="45" customHeight="1" spans="1:4">
      <c r="A1" s="389" t="s">
        <v>1227</v>
      </c>
      <c r="B1" s="389"/>
      <c r="C1" s="389"/>
      <c r="D1" s="389"/>
    </row>
    <row r="2" ht="20.1" customHeight="1" spans="1:4">
      <c r="A2" s="250"/>
      <c r="B2" s="380" t="s">
        <v>1</v>
      </c>
      <c r="C2" s="390"/>
      <c r="D2" s="390" t="s">
        <v>1</v>
      </c>
    </row>
    <row r="3" ht="45" customHeight="1" spans="1:5">
      <c r="A3" s="165" t="s">
        <v>1228</v>
      </c>
      <c r="B3" s="105" t="s">
        <v>5</v>
      </c>
      <c r="C3" s="391" t="s">
        <v>1229</v>
      </c>
      <c r="D3" s="105" t="s">
        <v>1230</v>
      </c>
      <c r="E3" s="392" t="s">
        <v>7</v>
      </c>
    </row>
    <row r="4" ht="36" customHeight="1" spans="1:5">
      <c r="A4" s="258" t="s">
        <v>1231</v>
      </c>
      <c r="B4" s="393">
        <v>10697</v>
      </c>
      <c r="C4" s="394">
        <f>SUM(C5:C5)</f>
        <v>0</v>
      </c>
      <c r="D4" s="395">
        <f>SUM(D5:D5)</f>
        <v>0</v>
      </c>
      <c r="E4" s="257" t="str">
        <f>IF(A4&lt;&gt;"",IF(SUM(B4:D4)&lt;&gt;0,"是","否"),"是")</f>
        <v>是</v>
      </c>
    </row>
    <row r="5" ht="36" customHeight="1" spans="1:5">
      <c r="A5" s="396" t="s">
        <v>1232</v>
      </c>
      <c r="B5" s="393">
        <v>0</v>
      </c>
      <c r="C5" s="397"/>
      <c r="D5" s="398"/>
      <c r="E5" s="257" t="str">
        <f t="shared" ref="E5:E29" si="0">IF(A5&lt;&gt;"",IF(SUM(B5:D5)&lt;&gt;0,"是","否"),"是")</f>
        <v>否</v>
      </c>
    </row>
    <row r="6" ht="36" customHeight="1" spans="1:5">
      <c r="A6" s="258" t="s">
        <v>1233</v>
      </c>
      <c r="B6" s="393">
        <v>0</v>
      </c>
      <c r="C6" s="397"/>
      <c r="D6" s="398"/>
      <c r="E6" s="257" t="str">
        <f t="shared" si="0"/>
        <v>否</v>
      </c>
    </row>
    <row r="7" ht="36" customHeight="1" spans="1:5">
      <c r="A7" s="396" t="s">
        <v>1234</v>
      </c>
      <c r="B7" s="393">
        <v>0</v>
      </c>
      <c r="C7" s="397"/>
      <c r="D7" s="398"/>
      <c r="E7" s="257" t="str">
        <f t="shared" si="0"/>
        <v>否</v>
      </c>
    </row>
    <row r="8" ht="36" customHeight="1" spans="1:5">
      <c r="A8" s="258" t="s">
        <v>1235</v>
      </c>
      <c r="B8" s="393">
        <v>0</v>
      </c>
      <c r="C8" s="397"/>
      <c r="D8" s="398"/>
      <c r="E8" s="257" t="str">
        <f t="shared" si="0"/>
        <v>否</v>
      </c>
    </row>
    <row r="9" ht="36" customHeight="1" spans="1:5">
      <c r="A9" s="396" t="s">
        <v>1236</v>
      </c>
      <c r="B9" s="393">
        <v>0</v>
      </c>
      <c r="C9" s="397"/>
      <c r="D9" s="398"/>
      <c r="E9" s="257" t="str">
        <f t="shared" si="0"/>
        <v>否</v>
      </c>
    </row>
    <row r="10" ht="36" customHeight="1" spans="1:5">
      <c r="A10" s="258" t="s">
        <v>1237</v>
      </c>
      <c r="B10" s="393">
        <v>133</v>
      </c>
      <c r="C10" s="397"/>
      <c r="D10" s="398"/>
      <c r="E10" s="257" t="str">
        <f t="shared" si="0"/>
        <v>是</v>
      </c>
    </row>
    <row r="11" ht="36" customHeight="1" spans="1:5">
      <c r="A11" s="396" t="s">
        <v>1238</v>
      </c>
      <c r="B11" s="393">
        <v>456</v>
      </c>
      <c r="C11" s="397"/>
      <c r="D11" s="398"/>
      <c r="E11" s="257" t="str">
        <f t="shared" si="0"/>
        <v>是</v>
      </c>
    </row>
    <row r="12" ht="36" customHeight="1" spans="1:5">
      <c r="A12" s="258" t="s">
        <v>1239</v>
      </c>
      <c r="B12" s="393">
        <v>1472</v>
      </c>
      <c r="C12" s="397"/>
      <c r="D12" s="398"/>
      <c r="E12" s="257" t="str">
        <f t="shared" si="0"/>
        <v>是</v>
      </c>
    </row>
    <row r="13" ht="36" customHeight="1" spans="1:5">
      <c r="A13" s="396" t="s">
        <v>1240</v>
      </c>
      <c r="B13" s="393">
        <v>0</v>
      </c>
      <c r="C13" s="397"/>
      <c r="D13" s="398"/>
      <c r="E13" s="257" t="str">
        <f t="shared" si="0"/>
        <v>否</v>
      </c>
    </row>
    <row r="14" ht="36" customHeight="1" spans="1:5">
      <c r="A14" s="258" t="s">
        <v>1241</v>
      </c>
      <c r="B14" s="393">
        <v>0</v>
      </c>
      <c r="C14" s="397"/>
      <c r="D14" s="398"/>
      <c r="E14" s="257" t="str">
        <f t="shared" si="0"/>
        <v>否</v>
      </c>
    </row>
    <row r="15" ht="36" customHeight="1" spans="1:5">
      <c r="A15" s="396" t="s">
        <v>1242</v>
      </c>
      <c r="B15" s="393">
        <v>2233</v>
      </c>
      <c r="C15" s="397"/>
      <c r="D15" s="398"/>
      <c r="E15" s="257" t="str">
        <f t="shared" si="0"/>
        <v>是</v>
      </c>
    </row>
    <row r="16" ht="36" customHeight="1" spans="1:5">
      <c r="A16" s="258" t="s">
        <v>1243</v>
      </c>
      <c r="B16" s="393">
        <v>88</v>
      </c>
      <c r="C16" s="397"/>
      <c r="D16" s="398"/>
      <c r="E16" s="257" t="str">
        <f t="shared" si="0"/>
        <v>是</v>
      </c>
    </row>
    <row r="17" ht="36" customHeight="1" spans="1:5">
      <c r="A17" s="396" t="s">
        <v>1244</v>
      </c>
      <c r="B17" s="393">
        <v>0</v>
      </c>
      <c r="C17" s="397"/>
      <c r="D17" s="398"/>
      <c r="E17" s="257" t="str">
        <f t="shared" si="0"/>
        <v>否</v>
      </c>
    </row>
    <row r="18" ht="36" customHeight="1" spans="1:5">
      <c r="A18" s="258" t="s">
        <v>1245</v>
      </c>
      <c r="B18" s="393">
        <v>0</v>
      </c>
      <c r="C18" s="397"/>
      <c r="D18" s="398"/>
      <c r="E18" s="257" t="str">
        <f t="shared" si="0"/>
        <v>否</v>
      </c>
    </row>
    <row r="19" ht="36" customHeight="1" spans="1:5">
      <c r="A19" s="396" t="s">
        <v>1246</v>
      </c>
      <c r="B19" s="393">
        <v>0</v>
      </c>
      <c r="C19" s="397"/>
      <c r="D19" s="398"/>
      <c r="E19" s="257" t="str">
        <f t="shared" si="0"/>
        <v>否</v>
      </c>
    </row>
    <row r="20" ht="36" customHeight="1" spans="1:5">
      <c r="A20" s="258" t="s">
        <v>1247</v>
      </c>
      <c r="B20" s="393">
        <v>0</v>
      </c>
      <c r="C20" s="397"/>
      <c r="D20" s="398"/>
      <c r="E20" s="257" t="str">
        <f t="shared" si="0"/>
        <v>否</v>
      </c>
    </row>
    <row r="21" ht="36" customHeight="1" spans="1:5">
      <c r="A21" s="396" t="s">
        <v>1248</v>
      </c>
      <c r="B21" s="393">
        <v>0</v>
      </c>
      <c r="C21" s="394"/>
      <c r="D21" s="395"/>
      <c r="E21" s="257" t="str">
        <f t="shared" si="0"/>
        <v>否</v>
      </c>
    </row>
    <row r="22" ht="36" customHeight="1" spans="1:5">
      <c r="A22" s="258" t="s">
        <v>1249</v>
      </c>
      <c r="B22" s="393">
        <v>208</v>
      </c>
      <c r="C22" s="397"/>
      <c r="D22" s="398"/>
      <c r="E22" s="257" t="str">
        <f t="shared" si="0"/>
        <v>是</v>
      </c>
    </row>
    <row r="23" ht="36" customHeight="1" spans="1:5">
      <c r="A23" s="396" t="s">
        <v>1250</v>
      </c>
      <c r="B23" s="393">
        <v>0</v>
      </c>
      <c r="C23" s="397"/>
      <c r="D23" s="398"/>
      <c r="E23" s="257" t="str">
        <f t="shared" si="0"/>
        <v>否</v>
      </c>
    </row>
    <row r="24" ht="36" customHeight="1" spans="1:5">
      <c r="A24" s="258" t="s">
        <v>1251</v>
      </c>
      <c r="B24" s="393">
        <v>0</v>
      </c>
      <c r="C24" s="397"/>
      <c r="D24" s="398"/>
      <c r="E24" s="257" t="str">
        <f t="shared" si="0"/>
        <v>否</v>
      </c>
    </row>
    <row r="25" ht="36" customHeight="1" spans="1:5">
      <c r="A25" s="396" t="s">
        <v>1252</v>
      </c>
      <c r="B25" s="393">
        <v>0</v>
      </c>
      <c r="C25" s="397"/>
      <c r="D25" s="398"/>
      <c r="E25" s="257" t="str">
        <f t="shared" si="0"/>
        <v>否</v>
      </c>
    </row>
    <row r="26" ht="36" customHeight="1" spans="1:5">
      <c r="A26" s="258" t="s">
        <v>1253</v>
      </c>
      <c r="B26" s="393">
        <v>0</v>
      </c>
      <c r="C26" s="397"/>
      <c r="D26" s="398"/>
      <c r="E26" s="257" t="str">
        <f t="shared" si="0"/>
        <v>否</v>
      </c>
    </row>
    <row r="27" ht="36" customHeight="1" spans="1:5">
      <c r="A27" s="396" t="s">
        <v>1254</v>
      </c>
      <c r="B27" s="393">
        <v>0</v>
      </c>
      <c r="C27" s="397"/>
      <c r="D27" s="398"/>
      <c r="E27" s="257" t="str">
        <f t="shared" si="0"/>
        <v>否</v>
      </c>
    </row>
    <row r="28" ht="36" customHeight="1" spans="1:5">
      <c r="A28" s="258" t="s">
        <v>1044</v>
      </c>
      <c r="B28" s="393">
        <v>0</v>
      </c>
      <c r="C28" s="397"/>
      <c r="D28" s="398"/>
      <c r="E28" s="257" t="str">
        <f t="shared" si="0"/>
        <v>否</v>
      </c>
    </row>
    <row r="29" ht="36" customHeight="1" spans="1:5">
      <c r="A29" s="396" t="s">
        <v>1255</v>
      </c>
      <c r="B29" s="393">
        <f>SUM(B4:B28)</f>
        <v>15287</v>
      </c>
      <c r="C29" s="397"/>
      <c r="D29" s="398"/>
      <c r="E29" s="257" t="str">
        <f t="shared" si="0"/>
        <v>是</v>
      </c>
    </row>
  </sheetData>
  <autoFilter xmlns:etc="http://www.wps.cn/officeDocument/2017/etCustomData" ref="A3:E29" etc:filterBottomFollowUsedRange="0">
    <extLst/>
  </autoFilter>
  <mergeCells count="1">
    <mergeCell ref="A1:D1"/>
  </mergeCells>
  <conditionalFormatting sqref="E4:E29">
    <cfRule type="cellIs" dxfId="2" priority="2" stopIfTrue="1" operator="lessThan">
      <formula>0</formula>
    </cfRule>
  </conditionalFormatting>
  <printOptions horizontalCentered="1"/>
  <pageMargins left="0.471527777777778" right="0.393055555555556" top="0.747916666666667" bottom="0.747916666666667" header="0.313888888888889" footer="0.313888888888889"/>
  <pageSetup paperSize="9" scale="63" orientation="portrait"/>
  <headerFooter alignWithMargins="0">
    <oddFooter>&amp;C&amp;16- &amp;P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pageSetUpPr fitToPage="1"/>
  </sheetPr>
  <dimension ref="A1:D14"/>
  <sheetViews>
    <sheetView showGridLines="0" showZeros="0" view="pageBreakPreview" zoomScale="70" zoomScaleNormal="85" workbookViewId="0">
      <selection activeCell="A6" sqref="A6:A10"/>
    </sheetView>
  </sheetViews>
  <sheetFormatPr defaultColWidth="9" defaultRowHeight="14.25" outlineLevelCol="3"/>
  <cols>
    <col min="1" max="1" width="50.125" style="145" customWidth="1"/>
    <col min="2" max="2" width="28" style="147" customWidth="1"/>
    <col min="3" max="3" width="28" style="145" customWidth="1"/>
    <col min="4" max="4" width="28" style="327" customWidth="1"/>
    <col min="5" max="16384" width="9" style="145"/>
  </cols>
  <sheetData>
    <row r="1" ht="45" customHeight="1" spans="1:4">
      <c r="A1" s="160" t="s">
        <v>1256</v>
      </c>
      <c r="B1" s="160"/>
      <c r="C1" s="160"/>
      <c r="D1" s="160"/>
    </row>
    <row r="2" ht="20.1" customHeight="1" spans="1:4">
      <c r="A2" s="151"/>
      <c r="B2" s="151"/>
      <c r="C2" s="379"/>
      <c r="D2" s="380" t="s">
        <v>1</v>
      </c>
    </row>
    <row r="3" s="146" customFormat="1" ht="45" customHeight="1" spans="1:4">
      <c r="A3" s="161" t="s">
        <v>1257</v>
      </c>
      <c r="B3" s="161" t="s">
        <v>1255</v>
      </c>
      <c r="C3" s="381" t="s">
        <v>1258</v>
      </c>
      <c r="D3" s="381" t="s">
        <v>1259</v>
      </c>
    </row>
    <row r="4" ht="48" customHeight="1" spans="1:4">
      <c r="A4" s="382" t="s">
        <v>1260</v>
      </c>
      <c r="B4" s="383"/>
      <c r="C4" s="383"/>
      <c r="D4" s="383"/>
    </row>
    <row r="5" ht="48" customHeight="1" spans="1:4">
      <c r="A5" s="382" t="s">
        <v>1261</v>
      </c>
      <c r="B5" s="384">
        <f>SUM(B6:B10)</f>
        <v>19290</v>
      </c>
      <c r="C5" s="384">
        <f>SUM(C6:C10)</f>
        <v>4003</v>
      </c>
      <c r="D5" s="384">
        <f>SUM(D6:D10)</f>
        <v>15287</v>
      </c>
    </row>
    <row r="6" ht="48" customHeight="1" spans="1:4">
      <c r="A6" s="385" t="s">
        <v>1262</v>
      </c>
      <c r="B6" s="163">
        <v>5256</v>
      </c>
      <c r="C6" s="163">
        <v>2110</v>
      </c>
      <c r="D6" s="386">
        <v>3146</v>
      </c>
    </row>
    <row r="7" ht="48" customHeight="1" spans="1:4">
      <c r="A7" s="385" t="s">
        <v>1263</v>
      </c>
      <c r="B7" s="163">
        <v>3358</v>
      </c>
      <c r="C7" s="163">
        <v>121</v>
      </c>
      <c r="D7" s="386">
        <v>3237</v>
      </c>
    </row>
    <row r="8" ht="48" customHeight="1" spans="1:4">
      <c r="A8" s="385" t="s">
        <v>1264</v>
      </c>
      <c r="B8" s="163">
        <v>4878</v>
      </c>
      <c r="C8" s="163">
        <v>1016</v>
      </c>
      <c r="D8" s="386">
        <v>3862</v>
      </c>
    </row>
    <row r="9" ht="48" customHeight="1" spans="1:4">
      <c r="A9" s="385" t="s">
        <v>1265</v>
      </c>
      <c r="B9" s="163">
        <v>2610</v>
      </c>
      <c r="C9" s="163">
        <v>555</v>
      </c>
      <c r="D9" s="386">
        <v>2055</v>
      </c>
    </row>
    <row r="10" ht="48" customHeight="1" spans="1:4">
      <c r="A10" s="385" t="s">
        <v>1266</v>
      </c>
      <c r="B10" s="163">
        <v>3188</v>
      </c>
      <c r="C10" s="163">
        <v>201</v>
      </c>
      <c r="D10" s="386">
        <v>2987</v>
      </c>
    </row>
    <row r="11" ht="36.95" customHeight="1" spans="1:4">
      <c r="A11" s="387" t="s">
        <v>1267</v>
      </c>
      <c r="B11" s="387"/>
      <c r="C11" s="387"/>
      <c r="D11" s="387"/>
    </row>
    <row r="12" spans="3:3">
      <c r="C12" s="388"/>
    </row>
    <row r="13" spans="3:3">
      <c r="C13" s="388"/>
    </row>
    <row r="14" spans="3:3">
      <c r="C14" s="388"/>
    </row>
  </sheetData>
  <mergeCells count="2">
    <mergeCell ref="A1:D1"/>
    <mergeCell ref="A11:D11"/>
  </mergeCells>
  <conditionalFormatting sqref="D1">
    <cfRule type="cellIs" dxfId="0" priority="3" stopIfTrue="1" operator="greaterThanOrEqual">
      <formula>10</formula>
    </cfRule>
    <cfRule type="cellIs" dxfId="0" priority="4" stopIfTrue="1" operator="lessThanOrEqual">
      <formula>-1</formula>
    </cfRule>
  </conditionalFormatting>
  <conditionalFormatting sqref="B3:C3">
    <cfRule type="cellIs" dxfId="0" priority="2" stopIfTrue="1" operator="lessThanOrEqual">
      <formula>-1</formula>
    </cfRule>
  </conditionalFormatting>
  <conditionalFormatting sqref="B4:C4 C6:C10">
    <cfRule type="cellIs" dxfId="0" priority="1" stopIfTrue="1" operator="lessThanOrEqual">
      <formula>-1</formula>
    </cfRule>
  </conditionalFormatting>
  <printOptions horizontalCentered="1"/>
  <pageMargins left="0.471527777777778" right="0.393055555555556" top="0.747916666666667" bottom="0.747916666666667" header="0.313888888888889" footer="0.313888888888889"/>
  <pageSetup paperSize="9" scale="71" orientation="portrait"/>
  <headerFooter alignWithMargins="0">
    <oddFooter>&amp;C&amp;16- &amp;P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pageSetUpPr fitToPage="1"/>
  </sheetPr>
  <dimension ref="A1:E11"/>
  <sheetViews>
    <sheetView zoomScale="80" zoomScaleNormal="80" workbookViewId="0">
      <selection activeCell="K11" sqref="K11"/>
    </sheetView>
  </sheetViews>
  <sheetFormatPr defaultColWidth="9" defaultRowHeight="13.5" outlineLevelCol="4"/>
  <cols>
    <col min="1" max="1" width="48.25" style="349" customWidth="1"/>
    <col min="2" max="2" width="22" style="349" customWidth="1"/>
    <col min="3" max="4" width="23.875" style="349" customWidth="1"/>
    <col min="5" max="5" width="29.125" style="349" customWidth="1"/>
    <col min="6" max="6" width="9" style="349"/>
    <col min="7" max="16384" width="9" style="1"/>
  </cols>
  <sheetData>
    <row r="1" s="349" customFormat="1" ht="40.5" customHeight="1" spans="1:5">
      <c r="A1" s="366" t="s">
        <v>1268</v>
      </c>
      <c r="B1" s="366"/>
      <c r="C1" s="366"/>
      <c r="D1" s="366"/>
      <c r="E1" s="366"/>
    </row>
    <row r="2" s="349" customFormat="1" ht="17.1" customHeight="1" spans="1:5">
      <c r="A2" s="367"/>
      <c r="B2" s="367"/>
      <c r="C2" s="367"/>
      <c r="D2" s="368"/>
      <c r="E2" s="369" t="s">
        <v>1</v>
      </c>
    </row>
    <row r="3" s="1" customFormat="1" ht="32.1" customHeight="1" spans="1:5">
      <c r="A3" s="370" t="s">
        <v>3</v>
      </c>
      <c r="B3" s="370" t="s">
        <v>163</v>
      </c>
      <c r="C3" s="370" t="s">
        <v>5</v>
      </c>
      <c r="D3" s="371" t="s">
        <v>1269</v>
      </c>
      <c r="E3" s="372"/>
    </row>
    <row r="4" s="1" customFormat="1" ht="32.1" customHeight="1" spans="1:5">
      <c r="A4" s="373"/>
      <c r="B4" s="373"/>
      <c r="C4" s="373"/>
      <c r="D4" s="161" t="s">
        <v>1270</v>
      </c>
      <c r="E4" s="161" t="s">
        <v>1271</v>
      </c>
    </row>
    <row r="5" s="349" customFormat="1" ht="35.1" customHeight="1" spans="1:5">
      <c r="A5" s="374" t="s">
        <v>1255</v>
      </c>
      <c r="B5" s="375">
        <f>B6+B7+B8</f>
        <v>1418</v>
      </c>
      <c r="C5" s="375">
        <f>C6+C7+C8</f>
        <v>1372</v>
      </c>
      <c r="D5" s="375">
        <f t="shared" ref="D5:D10" si="0">C5-B5</f>
        <v>-46</v>
      </c>
      <c r="E5" s="376">
        <f t="shared" ref="E5:E10" si="1">D5/B5</f>
        <v>-0.0324</v>
      </c>
    </row>
    <row r="6" s="349" customFormat="1" ht="35.1" customHeight="1" spans="1:5">
      <c r="A6" s="377" t="s">
        <v>1272</v>
      </c>
      <c r="B6" s="375">
        <v>20</v>
      </c>
      <c r="C6" s="375">
        <v>43</v>
      </c>
      <c r="D6" s="375">
        <f t="shared" si="0"/>
        <v>23</v>
      </c>
      <c r="E6" s="376">
        <f t="shared" si="1"/>
        <v>1.15</v>
      </c>
    </row>
    <row r="7" s="349" customFormat="1" ht="35.1" customHeight="1" spans="1:5">
      <c r="A7" s="377" t="s">
        <v>1273</v>
      </c>
      <c r="B7" s="375">
        <v>551</v>
      </c>
      <c r="C7" s="375">
        <v>536</v>
      </c>
      <c r="D7" s="375">
        <f t="shared" si="0"/>
        <v>-15</v>
      </c>
      <c r="E7" s="376">
        <f t="shared" si="1"/>
        <v>-0.0272</v>
      </c>
    </row>
    <row r="8" s="349" customFormat="1" ht="35.1" customHeight="1" spans="1:5">
      <c r="A8" s="377" t="s">
        <v>1274</v>
      </c>
      <c r="B8" s="375">
        <f>SUM(B9:B10)</f>
        <v>847</v>
      </c>
      <c r="C8" s="375">
        <f>SUM(C9:C10)</f>
        <v>793</v>
      </c>
      <c r="D8" s="375">
        <f t="shared" si="0"/>
        <v>-54</v>
      </c>
      <c r="E8" s="376">
        <f t="shared" si="1"/>
        <v>-0.0638</v>
      </c>
    </row>
    <row r="9" s="349" customFormat="1" ht="35.1" customHeight="1" spans="1:5">
      <c r="A9" s="131" t="s">
        <v>1275</v>
      </c>
      <c r="B9" s="375">
        <v>193</v>
      </c>
      <c r="C9" s="375">
        <v>180</v>
      </c>
      <c r="D9" s="375">
        <f t="shared" si="0"/>
        <v>-13</v>
      </c>
      <c r="E9" s="376">
        <f t="shared" si="1"/>
        <v>-0.0674</v>
      </c>
    </row>
    <row r="10" s="349" customFormat="1" ht="35.1" customHeight="1" spans="1:5">
      <c r="A10" s="131" t="s">
        <v>1276</v>
      </c>
      <c r="B10" s="375">
        <v>654</v>
      </c>
      <c r="C10" s="375">
        <v>613</v>
      </c>
      <c r="D10" s="375">
        <f t="shared" si="0"/>
        <v>-41</v>
      </c>
      <c r="E10" s="376">
        <f t="shared" si="1"/>
        <v>-0.0627</v>
      </c>
    </row>
    <row r="11" s="349" customFormat="1" ht="129.95" customHeight="1" spans="1:5">
      <c r="A11" s="378" t="s">
        <v>1277</v>
      </c>
      <c r="B11" s="378"/>
      <c r="C11" s="378"/>
      <c r="D11" s="378"/>
      <c r="E11" s="378"/>
    </row>
  </sheetData>
  <mergeCells count="6">
    <mergeCell ref="A1:E1"/>
    <mergeCell ref="D3:E3"/>
    <mergeCell ref="A11:E11"/>
    <mergeCell ref="A3:A4"/>
    <mergeCell ref="B3:B4"/>
    <mergeCell ref="C3:C4"/>
  </mergeCells>
  <printOptions horizontalCentered="1"/>
  <pageMargins left="0.708333333333333" right="0.708333333333333" top="0.751388888888889" bottom="0.751388888888889" header="0.306944444444444" footer="0.306944444444444"/>
  <pageSetup paperSize="9" fitToHeight="200" orientation="landscape"/>
  <headerFooter>
    <oddFooter>&amp;C&amp;16- &amp;P -</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2"/>
  <sheetViews>
    <sheetView zoomScale="80" zoomScaleNormal="80" workbookViewId="0">
      <selection activeCell="A3" sqref="A3:B12"/>
    </sheetView>
  </sheetViews>
  <sheetFormatPr defaultColWidth="9" defaultRowHeight="14.25" outlineLevelCol="1"/>
  <cols>
    <col min="1" max="1" width="62.375" style="87" customWidth="1"/>
    <col min="2" max="2" width="42.625" style="88" customWidth="1"/>
  </cols>
  <sheetData>
    <row r="1" ht="45" customHeight="1" spans="1:2">
      <c r="A1" s="89" t="s">
        <v>1278</v>
      </c>
      <c r="B1" s="90"/>
    </row>
    <row r="2" ht="20.1" customHeight="1" spans="1:2">
      <c r="A2" s="91"/>
      <c r="B2" s="92"/>
    </row>
    <row r="3" ht="45" customHeight="1" spans="1:2">
      <c r="A3" s="241" t="s">
        <v>1279</v>
      </c>
      <c r="B3" s="242"/>
    </row>
    <row r="4" ht="36" customHeight="1" spans="1:2">
      <c r="A4" s="243"/>
      <c r="B4" s="244"/>
    </row>
    <row r="5" ht="36" customHeight="1" spans="1:2">
      <c r="A5" s="243"/>
      <c r="B5" s="244"/>
    </row>
    <row r="6" ht="36" customHeight="1" spans="1:2">
      <c r="A6" s="243"/>
      <c r="B6" s="244"/>
    </row>
    <row r="7" ht="36" customHeight="1" spans="1:2">
      <c r="A7" s="243"/>
      <c r="B7" s="244"/>
    </row>
    <row r="8" ht="36" customHeight="1" spans="1:2">
      <c r="A8" s="243"/>
      <c r="B8" s="244"/>
    </row>
    <row r="9" ht="36" customHeight="1" spans="1:2">
      <c r="A9" s="243"/>
      <c r="B9" s="244"/>
    </row>
    <row r="10" ht="36" customHeight="1" spans="1:2">
      <c r="A10" s="243"/>
      <c r="B10" s="244"/>
    </row>
    <row r="11" ht="36" customHeight="1" spans="1:2">
      <c r="A11" s="243"/>
      <c r="B11" s="244"/>
    </row>
    <row r="12" ht="36" customHeight="1" spans="1:2">
      <c r="A12" s="245"/>
      <c r="B12" s="246"/>
    </row>
  </sheetData>
  <mergeCells count="2">
    <mergeCell ref="A1:B1"/>
    <mergeCell ref="A3:B12"/>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Company>云南省财政厅</Company>
  <Application>Microsoft Excel</Application>
  <HeadingPairs>
    <vt:vector size="2" baseType="variant">
      <vt:variant>
        <vt:lpstr>工作表</vt:lpstr>
      </vt:variant>
      <vt:variant>
        <vt:i4>38</vt:i4>
      </vt:variant>
    </vt:vector>
  </HeadingPairs>
  <TitlesOfParts>
    <vt:vector size="38" baseType="lpstr">
      <vt:lpstr>1-1</vt:lpstr>
      <vt:lpstr>1-2</vt:lpstr>
      <vt:lpstr>1-3</vt:lpstr>
      <vt:lpstr>1-4</vt:lpstr>
      <vt:lpstr>1-5</vt:lpstr>
      <vt:lpstr>1-6</vt:lpstr>
      <vt:lpstr>1-7</vt:lpstr>
      <vt:lpstr>1-8</vt:lpstr>
      <vt:lpstr>1-9</vt:lpstr>
      <vt:lpstr>2-1</vt:lpstr>
      <vt:lpstr>2-2</vt:lpstr>
      <vt:lpstr>2-3</vt:lpstr>
      <vt:lpstr>2-4</vt:lpstr>
      <vt:lpstr>2-5</vt:lpstr>
      <vt:lpstr>2-6</vt:lpstr>
      <vt:lpstr>3-1</vt:lpstr>
      <vt:lpstr>3-2</vt:lpstr>
      <vt:lpstr>3-3</vt:lpstr>
      <vt:lpstr>3-4</vt:lpstr>
      <vt:lpstr>3-5 </vt:lpstr>
      <vt:lpstr>3-6 </vt:lpstr>
      <vt:lpstr>3-7</vt:lpstr>
      <vt:lpstr>4-1</vt:lpstr>
      <vt:lpstr>4-2</vt:lpstr>
      <vt:lpstr>4-3</vt:lpstr>
      <vt:lpstr>4-4</vt:lpstr>
      <vt:lpstr>4-5</vt:lpstr>
      <vt:lpstr>5-1</vt:lpstr>
      <vt:lpstr>5-2</vt:lpstr>
      <vt:lpstr>5-3</vt:lpstr>
      <vt:lpstr>5-4</vt:lpstr>
      <vt:lpstr>5-5</vt:lpstr>
      <vt:lpstr>5-6</vt:lpstr>
      <vt:lpstr>5-7</vt:lpstr>
      <vt:lpstr>5-8</vt:lpstr>
      <vt:lpstr>5-9</vt:lpstr>
      <vt:lpstr>6-1</vt:lpstr>
      <vt:lpstr>6-2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段中杰</dc:creator>
  <cp:lastModifiedBy>Just we</cp:lastModifiedBy>
  <dcterms:created xsi:type="dcterms:W3CDTF">2006-09-16T00:00:00Z</dcterms:created>
  <cp:lastPrinted>2020-05-07T10:46:00Z</cp:lastPrinted>
  <dcterms:modified xsi:type="dcterms:W3CDTF">2025-09-17T03:54:22Z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D980208569BA478CBCC438DFF274A327</vt:lpwstr>
  </property>
</Properties>
</file>