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787" firstSheet="6" activeTab="15"/>
  </bookViews>
  <sheets>
    <sheet name="封面" sheetId="1" r:id="rId1"/>
    <sheet name="目录" sheetId="2" r:id="rId2"/>
    <sheet name="一般收入决算表" sheetId="3" r:id="rId3"/>
    <sheet name="一般支出决算表" sheetId="4" r:id="rId4"/>
    <sheet name="一般支出功能分类（不含230,231）" sheetId="16" r:id="rId5"/>
    <sheet name="政府性基金" sheetId="6" r:id="rId6"/>
    <sheet name="政府性基金功能分类收入" sheetId="7" r:id="rId7"/>
    <sheet name="基金功能分类支出 " sheetId="8" r:id="rId8"/>
    <sheet name="国有资本经营" sheetId="9" r:id="rId9"/>
    <sheet name="社保基金收入" sheetId="10" r:id="rId10"/>
    <sheet name="社会保险基金支出" sheetId="11" r:id="rId11"/>
    <sheet name="一般公共预算基本支出经济分类" sheetId="12" r:id="rId12"/>
    <sheet name="一般债务余额" sheetId="13" r:id="rId13"/>
    <sheet name="专项债务余额" sheetId="14" r:id="rId14"/>
    <sheet name="新增债券项目明细表" sheetId="17" r:id="rId15"/>
    <sheet name="对下转移支付" sheetId="15" r:id="rId16"/>
  </sheets>
  <definedNames>
    <definedName name="_xlnm._FilterDatabase" localSheetId="2" hidden="1">一般收入决算表!$A$4:$K$104</definedName>
    <definedName name="_xlnm._FilterDatabase" localSheetId="3" hidden="1">一般支出决算表!$A$4:$J$42</definedName>
    <definedName name="_xlnm._FilterDatabase" localSheetId="4" hidden="1">'一般支出功能分类（不含230,231）'!$A$4:$K$1389</definedName>
    <definedName name="_xlnm._FilterDatabase" localSheetId="5" hidden="1">政府性基金!$A$4:$U$38</definedName>
    <definedName name="_xlnm._FilterDatabase" localSheetId="6" hidden="1">政府性基金功能分类收入!$A$5:$I$48</definedName>
    <definedName name="_xlnm._FilterDatabase" localSheetId="7" hidden="1">'基金功能分类支出 '!$A$4:$K$263</definedName>
    <definedName name="_xlnm._FilterDatabase" localSheetId="10" hidden="1">社会保险基金支出!$A$3:$J$57</definedName>
    <definedName name="_xlnm._FilterDatabase" localSheetId="11" hidden="1">一般公共预算基本支出经济分类!$A$4:$C$63</definedName>
    <definedName name="_xlnm._FilterDatabase" localSheetId="9" hidden="1">社保基金收入!$A$3:$Q$64</definedName>
    <definedName name="Database" hidden="1">#REF!</definedName>
    <definedName name="_xlnm.Print_Titles" localSheetId="6">政府性基金功能分类收入!$1:$5</definedName>
    <definedName name="_xlnm.Print_Titles" localSheetId="7">'基金功能分类支出 '!$1:$4</definedName>
    <definedName name="_xlnm.Print_Titles" localSheetId="1">目录!$1:$2</definedName>
    <definedName name="_xlnm.Print_Titles" localSheetId="9">社保基金收入!$1:$3</definedName>
    <definedName name="_xlnm.Print_Titles" localSheetId="10">社会保险基金支出!$1:$3</definedName>
    <definedName name="_xlnm.Print_Titles" localSheetId="11">一般公共预算基本支出经济分类!$1:$4</definedName>
    <definedName name="_xlnm.Print_Titles" localSheetId="2">一般收入决算表!$1:$4</definedName>
    <definedName name="_xlnm.Print_Titles" localSheetId="3">一般支出决算表!$1:$3</definedName>
    <definedName name="表4">#REF!</definedName>
    <definedName name="_xlnm.Print_Titles" localSheetId="4">'一般支出功能分类（不含230,231）'!$1:$2</definedName>
    <definedName name="_xlnm.Print_Area" localSheetId="2">一般收入决算表!$A$1:$J$104</definedName>
    <definedName name="_xlnm.Print_Area" localSheetId="3">一般支出决算表!$A$1:$J$42</definedName>
    <definedName name="_xlnm.Print_Area" localSheetId="4">'一般支出功能分类（不含230,231）'!$A$1:$I$1388</definedName>
    <definedName name="_xlnm.Print_Area" localSheetId="5">政府性基金!$A$1:$T$38</definedName>
    <definedName name="_xlnm.Print_Area" localSheetId="8">国有资本经营!$A$1:$T$13</definedName>
    <definedName name="_xlnm.Print_Area" localSheetId="7">'基金功能分类支出 '!$A$1:$I$263</definedName>
    <definedName name="_xlnm.Print_Area" localSheetId="6">政府性基金功能分类收入!$A$1:$I$48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<sst xmlns="http://schemas.openxmlformats.org/spreadsheetml/2006/main" count="2402" uniqueCount="1903">
  <si>
    <t xml:space="preserve">瑞   丽   市 </t>
  </si>
  <si>
    <t>2020年度市本级财政决算草案</t>
  </si>
  <si>
    <t>瑞   丽   市  财  政  局</t>
  </si>
  <si>
    <t>目    录</t>
  </si>
  <si>
    <t>序号</t>
  </si>
  <si>
    <t>表名</t>
  </si>
  <si>
    <t>页码</t>
  </si>
  <si>
    <t>瑞丽市本级2020年一般公共预算收入决算总表</t>
  </si>
  <si>
    <t>1-3</t>
  </si>
  <si>
    <t>瑞丽市本级2020年一般公共预算支出决算总表</t>
  </si>
  <si>
    <t>4</t>
  </si>
  <si>
    <t>瑞丽市本级2020年一般公共预算支出决算功能分类明细表</t>
  </si>
  <si>
    <t>5-13</t>
  </si>
  <si>
    <t>瑞丽市本级2020年政府性基金预算收支决算总表</t>
  </si>
  <si>
    <t>14</t>
  </si>
  <si>
    <t>瑞丽市本级2020年政府性基金预算收入功能分类表</t>
  </si>
  <si>
    <t>15-16</t>
  </si>
  <si>
    <t>瑞丽市本级2020年政府性基金预算支出功能分类表</t>
  </si>
  <si>
    <t>17-19</t>
  </si>
  <si>
    <t>瑞丽市本级2020年国有资本经营预算收支决总算表</t>
  </si>
  <si>
    <t>20</t>
  </si>
  <si>
    <t>瑞丽市本级2020年社会保险基金收入决算情况表</t>
  </si>
  <si>
    <t>21</t>
  </si>
  <si>
    <t>瑞丽市本级2020年社会保险基金支出决算情况表</t>
  </si>
  <si>
    <t>22</t>
  </si>
  <si>
    <t>瑞丽市本级2020年一般公共预算支出经济分类决算表</t>
  </si>
  <si>
    <t>瑞丽市本级2020年政府一般债务余额决算表</t>
  </si>
  <si>
    <t>瑞丽市本级2020年政府专项债务余额决算表</t>
  </si>
  <si>
    <t>2020年瑞丽市州本级地方政府新增债券项目明细表</t>
  </si>
  <si>
    <t>瑞丽市本级2020年补助下级转移支付资金情况表</t>
  </si>
  <si>
    <t>表一</t>
  </si>
  <si>
    <t>单位：万元</t>
  </si>
  <si>
    <t>收      入</t>
  </si>
  <si>
    <t>2020年预算数</t>
  </si>
  <si>
    <t>2020年调整预算数</t>
  </si>
  <si>
    <t>2020年快报数</t>
  </si>
  <si>
    <t>2020年决算数</t>
  </si>
  <si>
    <t>2019年决算数</t>
  </si>
  <si>
    <t>为2020年调整预算数的%</t>
  </si>
  <si>
    <t>为2020年快报数的%</t>
  </si>
  <si>
    <t>为2020年预算数的%</t>
  </si>
  <si>
    <t>比2019年决算数增减%</t>
  </si>
  <si>
    <t>打印筛选</t>
  </si>
  <si>
    <t>101 税收收入</t>
  </si>
  <si>
    <t xml:space="preserve">  10101 增值税</t>
  </si>
  <si>
    <t xml:space="preserve">  10104 企业所得税</t>
  </si>
  <si>
    <t xml:space="preserve">  10105 企业所得税退税</t>
  </si>
  <si>
    <t xml:space="preserve">  10106 个人所得税</t>
  </si>
  <si>
    <t xml:space="preserve">  10107 资源税</t>
  </si>
  <si>
    <t xml:space="preserve">  10109 城市维护建设税</t>
  </si>
  <si>
    <t xml:space="preserve">  10110 房产税</t>
  </si>
  <si>
    <t xml:space="preserve">  10111 印花税</t>
  </si>
  <si>
    <t xml:space="preserve">  10112 城镇土地使用税</t>
  </si>
  <si>
    <t xml:space="preserve">  10113 土地增值税</t>
  </si>
  <si>
    <t xml:space="preserve">  10114 车船税</t>
  </si>
  <si>
    <t xml:space="preserve">  10118 耕地占用税</t>
  </si>
  <si>
    <t xml:space="preserve">  10119 契税</t>
  </si>
  <si>
    <t xml:space="preserve">  10120 烟叶税</t>
  </si>
  <si>
    <t xml:space="preserve">  10121 环境保护税</t>
  </si>
  <si>
    <t xml:space="preserve">  10199 其他税收收入</t>
  </si>
  <si>
    <t>103 非税收入</t>
  </si>
  <si>
    <t xml:space="preserve">  10302 专项收入</t>
  </si>
  <si>
    <t xml:space="preserve">  10304 行政事业性收费收入</t>
  </si>
  <si>
    <t xml:space="preserve">  10305 罚没收入</t>
  </si>
  <si>
    <t xml:space="preserve">  10306 国有资本经营收入</t>
  </si>
  <si>
    <t xml:space="preserve">  10307 国有资源（资产）有偿使用收入</t>
  </si>
  <si>
    <t xml:space="preserve">  10308 捐赠收入</t>
  </si>
  <si>
    <t xml:space="preserve">  10309 政府住房基金收入</t>
  </si>
  <si>
    <t xml:space="preserve">  10399 其他收入</t>
  </si>
  <si>
    <t>本年收入小计</t>
  </si>
  <si>
    <t>110  转移性收入</t>
  </si>
  <si>
    <t xml:space="preserve">  11001  返还性收入</t>
  </si>
  <si>
    <t xml:space="preserve">    1100102  所得税基数返还收入</t>
  </si>
  <si>
    <t xml:space="preserve">    1100104  增值税税收返还收入</t>
  </si>
  <si>
    <t xml:space="preserve">    1100105  消费税税收返还收入</t>
  </si>
  <si>
    <t xml:space="preserve">    1100106  增值税“五五分享”税返还收入</t>
  </si>
  <si>
    <t xml:space="preserve">    1100199  其他税收返还收入</t>
  </si>
  <si>
    <t xml:space="preserve">  11002  一般性转移支付收入</t>
  </si>
  <si>
    <t xml:space="preserve">     1100201   体制补助收入</t>
  </si>
  <si>
    <t xml:space="preserve">     1100202   均衡性转移支付收入</t>
  </si>
  <si>
    <t xml:space="preserve">     1100207   县级基本财力保障机制奖补资金收入</t>
  </si>
  <si>
    <t xml:space="preserve">     1100208   结算补助收入</t>
  </si>
  <si>
    <t xml:space="preserve">     1100214   企业事业单位划转补助收入</t>
  </si>
  <si>
    <t xml:space="preserve">     1100220   基层公检法司转移支付收入</t>
  </si>
  <si>
    <t xml:space="preserve">     1100221   城乡义务教育转移支付收入</t>
  </si>
  <si>
    <t xml:space="preserve">     1100222   基本养老金和低保等转移支付收入</t>
  </si>
  <si>
    <t xml:space="preserve">     1100223   城乡居民医疗保险转移支付收入</t>
  </si>
  <si>
    <t xml:space="preserve">     1100224   农村综合改革转移支付收入</t>
  </si>
  <si>
    <t xml:space="preserve">     1100225   产粮（油）大县奖励资金收入</t>
  </si>
  <si>
    <t xml:space="preserve">     1100226   重点生态功能区转移支付收入</t>
  </si>
  <si>
    <t xml:space="preserve">     1100227   固定数额补助收入</t>
  </si>
  <si>
    <t xml:space="preserve">     1100229   民族地区转移支付收入</t>
  </si>
  <si>
    <t xml:space="preserve">     1100230   边境地区转移支付收入</t>
  </si>
  <si>
    <t xml:space="preserve">     1100231   贫困地区转移支付收入</t>
  </si>
  <si>
    <t xml:space="preserve">     1100244   公共安全共同财政事权转移支付收入</t>
  </si>
  <si>
    <t xml:space="preserve">     1100245   教育共同财政事权转移支付收入</t>
  </si>
  <si>
    <t xml:space="preserve">     1100247   文化旅游体育与传媒共同财政事权转移支付收入</t>
  </si>
  <si>
    <t xml:space="preserve">     1100248   社会保障和就业共同财政事权转移支付收入</t>
  </si>
  <si>
    <t xml:space="preserve">     1100249   卫生健康共同财政事权转移支付收入</t>
  </si>
  <si>
    <t xml:space="preserve">     1100250   节能环保共同财政事权转移支付收入</t>
  </si>
  <si>
    <t xml:space="preserve">     1100252   农林水共同财政事权转移支付收入</t>
  </si>
  <si>
    <t xml:space="preserve">     1100253   交通运输共同财政事权转移支付收入</t>
  </si>
  <si>
    <t xml:space="preserve">     1100258   住房保障共同财政事权转移支付收入</t>
  </si>
  <si>
    <t xml:space="preserve">     1100259   粮油物资储备共同财政事权转移支付收入</t>
  </si>
  <si>
    <t xml:space="preserve">     1100260   灾害防治及应急管理共同财政事权转移支付收入</t>
  </si>
  <si>
    <t xml:space="preserve">     1100299   其他一般性转移支付收入</t>
  </si>
  <si>
    <t xml:space="preserve">  11003 专项转移支付收入</t>
  </si>
  <si>
    <t xml:space="preserve">    1100301  一般公共服务</t>
  </si>
  <si>
    <t xml:space="preserve">    1100303  国防</t>
  </si>
  <si>
    <t xml:space="preserve">    1100304  公共安全</t>
  </si>
  <si>
    <t xml:space="preserve">    1100305  教育</t>
  </si>
  <si>
    <t xml:space="preserve">    1100306  科学技术</t>
  </si>
  <si>
    <t xml:space="preserve">    1100307  文化旅游体育与传媒支出</t>
  </si>
  <si>
    <t xml:space="preserve">    1100308  社会保障和就业</t>
  </si>
  <si>
    <t xml:space="preserve">    1100310  卫生健康支出</t>
  </si>
  <si>
    <t xml:space="preserve">    1100311  节能环保</t>
  </si>
  <si>
    <t xml:space="preserve">    1100312  城乡社区</t>
  </si>
  <si>
    <t xml:space="preserve">    1100313  农林水</t>
  </si>
  <si>
    <t xml:space="preserve">    1100314  交通运输</t>
  </si>
  <si>
    <t xml:space="preserve">    1100315  资源勘探信息等</t>
  </si>
  <si>
    <t xml:space="preserve">    1100316  商业服务业等</t>
  </si>
  <si>
    <t xml:space="preserve">    1100317  金融</t>
  </si>
  <si>
    <t xml:space="preserve">    1100320  自然资源海洋气象等</t>
  </si>
  <si>
    <t xml:space="preserve">    1100321  住房保障</t>
  </si>
  <si>
    <t xml:space="preserve">    1100322  粮油物资储备</t>
  </si>
  <si>
    <t xml:space="preserve">    1100324  灾害防治及应急管理</t>
  </si>
  <si>
    <t xml:space="preserve">    1100399  其他收入</t>
  </si>
  <si>
    <t xml:space="preserve">  11008 上年结余收入</t>
  </si>
  <si>
    <t xml:space="preserve">    1100801  一般公共预算上年结余收入</t>
  </si>
  <si>
    <t xml:space="preserve">  11009 调入资金</t>
  </si>
  <si>
    <t xml:space="preserve"> 1100901  调入一般公共预算资金</t>
  </si>
  <si>
    <t xml:space="preserve"> 110090102 从政府性基金预算调入一般公共预算</t>
  </si>
  <si>
    <t xml:space="preserve"> 110090199 从其他资金调入一般公共预算</t>
  </si>
  <si>
    <t xml:space="preserve">  11011 债券转贷收入</t>
  </si>
  <si>
    <t xml:space="preserve">    1101101  地方政府一般债务转贷收入</t>
  </si>
  <si>
    <t xml:space="preserve">    110110101  地方政府一般债券转贷收入</t>
  </si>
  <si>
    <t xml:space="preserve">               新增一般债券收入</t>
  </si>
  <si>
    <t xml:space="preserve">               置换一般债券收入</t>
  </si>
  <si>
    <t xml:space="preserve">               再融资债券收入</t>
  </si>
  <si>
    <t xml:space="preserve">  11015 动用预算稳定调节基金</t>
  </si>
  <si>
    <t>收入合计</t>
  </si>
  <si>
    <t>表二</t>
  </si>
  <si>
    <t>支           出</t>
  </si>
  <si>
    <t>201一般公共服务支出</t>
  </si>
  <si>
    <t>203国防支出</t>
  </si>
  <si>
    <t>204公共安全支出</t>
  </si>
  <si>
    <t>205教育支出</t>
  </si>
  <si>
    <t>206科学技术支出</t>
  </si>
  <si>
    <t>207文化体育与传媒支出</t>
  </si>
  <si>
    <t>208社会保障和就业支出</t>
  </si>
  <si>
    <t>210卫生健康支出</t>
  </si>
  <si>
    <t>211节能环保支出</t>
  </si>
  <si>
    <t>212城乡社区支出</t>
  </si>
  <si>
    <t>213农林水支出</t>
  </si>
  <si>
    <t>214交通运输支出</t>
  </si>
  <si>
    <t>215资源勘探信息等支出</t>
  </si>
  <si>
    <t>216商业服务业等支出</t>
  </si>
  <si>
    <t>217金融支出</t>
  </si>
  <si>
    <t>220自然资源海洋气象等支出</t>
  </si>
  <si>
    <t>221住房保障支出</t>
  </si>
  <si>
    <t>222粮油物资储备支出</t>
  </si>
  <si>
    <t>224灾害防治及应急管理支出</t>
  </si>
  <si>
    <t>227预备费</t>
  </si>
  <si>
    <t>229其他支出</t>
  </si>
  <si>
    <t xml:space="preserve">232债务付息支出 </t>
  </si>
  <si>
    <t>233债务发行费用支出</t>
  </si>
  <si>
    <t>本年支出小计</t>
  </si>
  <si>
    <t>230转移性支出</t>
  </si>
  <si>
    <t>23006上解支出</t>
  </si>
  <si>
    <t>2300602 专项上解支出</t>
  </si>
  <si>
    <t>23009 年终结余</t>
  </si>
  <si>
    <t xml:space="preserve">    2300901一般公共预算年终结余</t>
  </si>
  <si>
    <t>23015 安排预算稳定调节基金</t>
  </si>
  <si>
    <t>23016 补充预算周转金</t>
  </si>
  <si>
    <t>231债务还本支出</t>
  </si>
  <si>
    <t>2310301地方政府一般债券还本支出</t>
  </si>
  <si>
    <t xml:space="preserve">       利用再融资债券还到期债券本金</t>
  </si>
  <si>
    <t xml:space="preserve">       利用财政资金还到期债券本金</t>
  </si>
  <si>
    <t>2310399地方政府其他一般债务还本支出</t>
  </si>
  <si>
    <t xml:space="preserve">     利用置换债券还存量债务</t>
  </si>
  <si>
    <t>支出合计</t>
  </si>
  <si>
    <t>完成年初预算数202869的</t>
  </si>
  <si>
    <t>完成调整预算数300465的</t>
  </si>
  <si>
    <t>表三</t>
  </si>
  <si>
    <t>预算科目</t>
  </si>
  <si>
    <t>比2019年决算数增幅%</t>
  </si>
  <si>
    <t>为2020年初预算数的%</t>
  </si>
  <si>
    <t>科目名称</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</si>
  <si>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</si>
  <si>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</si>
  <si>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</si>
  <si>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</si>
  <si>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</si>
  <si>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</si>
  <si>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</si>
  <si>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</si>
  <si>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</si>
  <si>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</si>
  <si>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</si>
  <si>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</si>
  <si>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</si>
  <si>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</si>
  <si>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</si>
  <si>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</si>
  <si>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</si>
  <si>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</si>
  <si>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</si>
  <si>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</si>
  <si>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</si>
  <si>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</si>
  <si>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</si>
  <si>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</si>
  <si>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</si>
  <si>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</si>
  <si>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</si>
  <si>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</si>
  <si>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</si>
  <si>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</si>
  <si>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</si>
  <si>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2010409</t>
  </si>
  <si>
    <t xml:space="preserve">     应对气象变化管理事务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</si>
  <si>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</si>
  <si>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</si>
  <si>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</si>
  <si>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</si>
  <si>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</si>
  <si>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</si>
  <si>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</si>
  <si>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</si>
  <si>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</si>
  <si>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</si>
  <si>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</si>
  <si>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</si>
  <si>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</si>
  <si>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</si>
  <si>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</si>
  <si>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</si>
  <si>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</si>
  <si>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</si>
  <si>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</si>
  <si>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</si>
  <si>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</si>
  <si>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</si>
  <si>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</si>
  <si>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</si>
  <si>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</si>
  <si>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</si>
  <si>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</si>
  <si>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</si>
  <si>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</si>
  <si>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</si>
  <si>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</si>
  <si>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</si>
  <si>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</si>
  <si>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</si>
  <si>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</si>
  <si>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</si>
  <si>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</si>
  <si>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</si>
  <si>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</si>
  <si>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</si>
  <si>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</si>
  <si>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</si>
  <si>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</si>
  <si>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</si>
  <si>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</si>
  <si>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</si>
  <si>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</si>
  <si>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</si>
  <si>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</si>
  <si>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</si>
  <si>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</si>
  <si>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</si>
  <si>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</si>
  <si>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</si>
  <si>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</si>
  <si>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</si>
  <si>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</si>
  <si>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</si>
  <si>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</si>
  <si>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</si>
  <si>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</si>
  <si>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</si>
  <si>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</si>
  <si>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</si>
  <si>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</si>
  <si>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</si>
  <si>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</si>
  <si>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</si>
  <si>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</si>
  <si>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</si>
  <si>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</si>
  <si>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</si>
  <si>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</si>
  <si>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</si>
  <si>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</si>
  <si>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</si>
  <si>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</si>
  <si>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</si>
  <si>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</si>
  <si>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</si>
  <si>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</si>
  <si>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</si>
  <si>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</si>
  <si>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</si>
  <si>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</si>
  <si>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</si>
  <si>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</si>
  <si>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</si>
  <si>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</si>
  <si>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</si>
  <si>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</si>
  <si>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</si>
  <si>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</si>
  <si>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</si>
  <si>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其他网信事务支出</t>
  </si>
  <si>
    <t xml:space="preserve">  市场监督管理事务</t>
  </si>
  <si>
    <t xml:space="preserve">    市场监督管理专项</t>
  </si>
  <si>
    <t xml:space="preserve">    市场监管执法</t>
  </si>
  <si>
    <t xml:space="preserve">    消费者权益保护</t>
  </si>
  <si>
    <t xml:space="preserve">    价格监督检查</t>
  </si>
  <si>
    <t xml:space="preserve">    市场监督管理技术支持</t>
  </si>
  <si>
    <t xml:space="preserve">    认证认可监督管理</t>
  </si>
  <si>
    <t xml:space="preserve">    标准化管理</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</si>
  <si>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</si>
  <si>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</si>
  <si>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</si>
  <si>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</si>
  <si>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</si>
  <si>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</si>
  <si>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</si>
  <si>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</si>
  <si>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</si>
  <si>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</si>
  <si>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</si>
  <si>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</si>
  <si>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</si>
  <si>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</si>
  <si>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</si>
  <si>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</si>
  <si>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</si>
  <si>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</si>
  <si>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</si>
  <si>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</si>
  <si>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</si>
  <si>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</si>
  <si>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</si>
  <si>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</si>
  <si>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</si>
  <si>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</si>
  <si>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</si>
  <si>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</si>
  <si>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</si>
  <si>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</si>
  <si>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</si>
  <si>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</si>
  <si>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</si>
  <si>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</si>
  <si>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</si>
  <si>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</si>
  <si>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</si>
  <si>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</si>
  <si>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</si>
  <si>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</si>
  <si>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</si>
  <si>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</si>
  <si>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</si>
  <si>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</si>
  <si>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</si>
  <si>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</si>
  <si>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</si>
  <si>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</si>
  <si>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</si>
  <si>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</si>
  <si>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</si>
  <si>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</si>
  <si>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</si>
  <si>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</si>
  <si>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</si>
  <si>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</si>
  <si>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</si>
  <si>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</si>
  <si>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</si>
  <si>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</si>
  <si>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</si>
  <si>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</si>
  <si>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</si>
  <si>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</si>
  <si>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</si>
  <si>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</si>
  <si>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</si>
  <si>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</si>
  <si>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</si>
  <si>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</si>
  <si>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</si>
  <si>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</si>
  <si>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</si>
  <si>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</si>
  <si>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</si>
  <si>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</si>
  <si>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</si>
  <si>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</si>
  <si>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</si>
  <si>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</si>
  <si>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</si>
  <si>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</si>
  <si>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</si>
  <si>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</si>
  <si>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</si>
  <si>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</si>
  <si>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</si>
  <si>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</si>
  <si>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</si>
  <si>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</si>
  <si>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</si>
  <si>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</si>
  <si>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</si>
  <si>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</si>
  <si>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</si>
  <si>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</si>
  <si>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</si>
  <si>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</si>
  <si>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</si>
  <si>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</si>
  <si>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</si>
  <si>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</si>
  <si>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</si>
  <si>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</si>
  <si>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</si>
  <si>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</si>
  <si>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</si>
  <si>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</si>
  <si>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</si>
  <si>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</si>
  <si>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</si>
  <si>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</si>
  <si>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</si>
  <si>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</si>
  <si>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</si>
  <si>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</si>
  <si>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</si>
  <si>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</si>
  <si>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</si>
  <si>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</si>
  <si>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</si>
  <si>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</si>
  <si>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</si>
  <si>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</si>
  <si>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</si>
  <si>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</si>
  <si>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</si>
  <si>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</si>
  <si>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</si>
  <si>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</si>
  <si>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</si>
  <si>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</si>
  <si>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</si>
  <si>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</si>
  <si>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</si>
  <si>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</si>
  <si>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</si>
  <si>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</si>
  <si>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</si>
  <si>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</si>
  <si>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</si>
  <si>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</si>
  <si>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</si>
  <si>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</si>
  <si>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</si>
  <si>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</si>
  <si>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</si>
  <si>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</si>
  <si>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</si>
  <si>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</si>
  <si>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</si>
  <si>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</si>
  <si>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</si>
  <si>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</si>
  <si>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</si>
  <si>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</si>
  <si>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</si>
  <si>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</si>
  <si>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</si>
  <si>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</si>
  <si>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</si>
  <si>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</si>
  <si>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</si>
  <si>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</si>
  <si>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</si>
  <si>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</si>
  <si>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</si>
  <si>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</si>
  <si>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</si>
  <si>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</si>
  <si>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</si>
  <si>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</si>
  <si>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</si>
  <si>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</si>
  <si>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</si>
  <si>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</si>
  <si>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</si>
  <si>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</si>
  <si>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</si>
  <si>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</si>
  <si>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</si>
  <si>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</si>
  <si>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</si>
  <si>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</si>
  <si>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</si>
  <si>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</si>
  <si>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</si>
  <si>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</si>
  <si>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</si>
  <si>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</si>
  <si>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</si>
  <si>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</si>
  <si>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</si>
  <si>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</si>
  <si>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</si>
  <si>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</si>
  <si>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</si>
  <si>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</si>
  <si>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</si>
  <si>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</si>
  <si>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</si>
  <si>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</si>
  <si>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</si>
  <si>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</si>
  <si>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</si>
  <si>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</si>
  <si>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</si>
  <si>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</si>
  <si>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</si>
  <si>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</si>
  <si>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</si>
  <si>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</si>
  <si>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</si>
  <si>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</si>
  <si>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</si>
  <si>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</si>
  <si>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</si>
  <si>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</si>
  <si>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</si>
  <si>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</si>
  <si>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</si>
  <si>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旅游行业业务管理</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</si>
  <si>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</si>
  <si>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</si>
  <si>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</si>
  <si>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</si>
  <si>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</si>
  <si>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</si>
  <si>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</si>
  <si>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</si>
  <si>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</si>
  <si>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</si>
  <si>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</si>
  <si>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</si>
  <si>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</si>
  <si>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</si>
  <si>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</si>
  <si>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</si>
  <si>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</si>
  <si>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</si>
  <si>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</si>
  <si>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</si>
  <si>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</si>
  <si>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</si>
  <si>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</si>
  <si>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其他广播电视支出</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</si>
  <si>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</si>
  <si>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</si>
  <si>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</si>
  <si>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</si>
  <si>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</si>
  <si>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</si>
  <si>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</si>
  <si>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</si>
  <si>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</si>
  <si>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</si>
  <si>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</si>
  <si>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</si>
  <si>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</si>
  <si>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</si>
  <si>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</si>
  <si>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</si>
  <si>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民间组织管理</t>
  </si>
  <si>
    <t xml:space="preserve">    行政区划和地名管理</t>
  </si>
  <si>
    <t xml:space="preserve">    基层政权和社区建设</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</si>
  <si>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</si>
  <si>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</si>
  <si>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</si>
  <si>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</si>
  <si>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</si>
  <si>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</si>
  <si>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</si>
  <si>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</si>
  <si>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</si>
  <si>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</si>
  <si>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</si>
  <si>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</si>
  <si>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</si>
  <si>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</si>
  <si>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</si>
  <si>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</si>
  <si>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</si>
  <si>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</si>
  <si>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</si>
  <si>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</si>
  <si>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</si>
  <si>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</si>
  <si>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</si>
  <si>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</si>
  <si>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</si>
  <si>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</si>
  <si>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</si>
  <si>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</si>
  <si>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</si>
  <si>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</si>
  <si>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</si>
  <si>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</si>
  <si>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</si>
  <si>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</si>
  <si>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</si>
  <si>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</si>
  <si>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</si>
  <si>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</si>
  <si>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</si>
  <si>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</si>
  <si>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</si>
  <si>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</si>
  <si>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</si>
  <si>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</si>
  <si>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</si>
  <si>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</si>
  <si>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</si>
  <si>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</si>
  <si>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</si>
  <si>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</si>
  <si>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</si>
  <si>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</si>
  <si>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</si>
  <si>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</si>
  <si>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</si>
  <si>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</si>
  <si>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</si>
  <si>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</si>
  <si>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</si>
  <si>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</si>
  <si>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</si>
  <si>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</si>
  <si>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</si>
  <si>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</si>
  <si>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</si>
  <si>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</si>
  <si>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</si>
  <si>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</si>
  <si>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</si>
  <si>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</si>
  <si>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</si>
  <si>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</si>
  <si>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</si>
  <si>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</si>
  <si>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</si>
  <si>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</si>
  <si>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</si>
  <si>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</si>
  <si>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</si>
  <si>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</si>
  <si>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</si>
  <si>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</si>
  <si>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</si>
  <si>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</si>
  <si>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财政代缴社会保险支出</t>
  </si>
  <si>
    <t>财政代缴城乡居民基本养老保险费支出</t>
  </si>
  <si>
    <t>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</si>
  <si>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</si>
  <si>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</si>
  <si>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</si>
  <si>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</si>
  <si>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</si>
  <si>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</si>
  <si>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</si>
  <si>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</si>
  <si>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</si>
  <si>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</si>
  <si>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</si>
  <si>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</si>
  <si>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</si>
  <si>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</si>
  <si>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</si>
  <si>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</si>
  <si>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</si>
  <si>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</si>
  <si>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</si>
  <si>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</si>
  <si>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</si>
  <si>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</si>
  <si>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</si>
  <si>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</si>
  <si>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</si>
  <si>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</si>
  <si>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</si>
  <si>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</si>
  <si>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</si>
  <si>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</si>
  <si>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</si>
  <si>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</si>
  <si>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</si>
  <si>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</si>
  <si>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</si>
  <si>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</si>
  <si>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</si>
  <si>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</si>
  <si>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</si>
  <si>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</si>
  <si>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</si>
  <si>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</si>
  <si>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</si>
  <si>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</si>
  <si>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</si>
  <si>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</si>
  <si>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</si>
  <si>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</si>
  <si>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</si>
  <si>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</si>
  <si>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</si>
  <si>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</si>
  <si>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</si>
  <si>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</si>
  <si>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</si>
  <si>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</si>
  <si>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</si>
  <si>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</si>
  <si>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</si>
  <si>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</si>
  <si>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</si>
  <si>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</si>
  <si>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</si>
  <si>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</si>
  <si>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</si>
  <si>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</si>
  <si>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</si>
  <si>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</si>
  <si>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</si>
  <si>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</si>
  <si>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</si>
  <si>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</si>
  <si>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</si>
  <si>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</si>
  <si>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</si>
  <si>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</si>
  <si>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</si>
  <si>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</si>
  <si>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</si>
  <si>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</si>
  <si>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</si>
  <si>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</si>
  <si>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</si>
  <si>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</si>
  <si>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</si>
  <si>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</si>
  <si>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</si>
  <si>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</si>
  <si>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</si>
  <si>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</si>
  <si>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</si>
  <si>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</si>
  <si>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</si>
  <si>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</si>
  <si>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</si>
  <si>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</si>
  <si>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</si>
  <si>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</si>
  <si>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</si>
  <si>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</si>
  <si>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</si>
  <si>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</si>
  <si>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</si>
  <si>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</si>
  <si>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</si>
  <si>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</si>
  <si>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</si>
  <si>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</si>
  <si>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</si>
  <si>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</si>
  <si>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</si>
  <si>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</si>
  <si>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</si>
  <si>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</si>
  <si>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</si>
  <si>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</si>
  <si>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</si>
  <si>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</si>
  <si>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</si>
  <si>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</si>
  <si>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</si>
  <si>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</si>
  <si>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</si>
  <si>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</si>
  <si>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</si>
  <si>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</si>
  <si>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</si>
  <si>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</si>
  <si>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</si>
  <si>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</si>
  <si>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</si>
  <si>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</si>
  <si>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</si>
  <si>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</si>
  <si>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</si>
  <si>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</si>
  <si>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</si>
  <si>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</si>
  <si>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</si>
  <si>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</si>
  <si>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</si>
  <si>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</si>
  <si>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</si>
  <si>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</si>
  <si>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</si>
  <si>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</si>
  <si>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</si>
  <si>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</si>
  <si>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</si>
  <si>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</si>
  <si>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</si>
  <si>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</si>
  <si>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</si>
  <si>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</si>
  <si>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</si>
  <si>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</si>
  <si>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</si>
  <si>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</si>
  <si>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</si>
  <si>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</si>
  <si>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</si>
  <si>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</si>
  <si>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</si>
  <si>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</si>
  <si>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</si>
  <si>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</si>
  <si>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</si>
  <si>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</si>
  <si>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</si>
  <si>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</si>
  <si>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</si>
  <si>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</si>
  <si>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</si>
  <si>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</si>
  <si>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</si>
  <si>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</si>
  <si>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</si>
  <si>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</si>
  <si>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其他农业支出</t>
  </si>
  <si>
    <t xml:space="preserve">  林业和草原</t>
  </si>
  <si>
    <t xml:space="preserve">    事业机构</t>
  </si>
  <si>
    <t xml:space="preserve">    森林培育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</si>
  <si>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</si>
  <si>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</si>
  <si>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</si>
  <si>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</si>
  <si>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</si>
  <si>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</si>
  <si>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</si>
  <si>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</si>
  <si>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</si>
  <si>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</si>
  <si>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</si>
  <si>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</si>
  <si>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</si>
  <si>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</si>
  <si>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防灾减灾</t>
  </si>
  <si>
    <t xml:space="preserve">    国家公园</t>
  </si>
  <si>
    <t xml:space="preserve">    草原管理</t>
  </si>
  <si>
    <t xml:space="preserve">    行业业务管理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</si>
  <si>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</si>
  <si>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</si>
  <si>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</si>
  <si>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</si>
  <si>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</si>
  <si>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</si>
  <si>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</si>
  <si>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</si>
  <si>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</si>
  <si>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</si>
  <si>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</si>
  <si>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</si>
  <si>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</si>
  <si>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</si>
  <si>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</si>
  <si>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</si>
  <si>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</si>
  <si>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</si>
  <si>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</si>
  <si>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</si>
  <si>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</si>
  <si>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</si>
  <si>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</si>
  <si>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</si>
  <si>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</si>
  <si>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</si>
  <si>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</si>
  <si>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</si>
  <si>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</si>
  <si>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</si>
  <si>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</si>
  <si>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</si>
  <si>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</si>
  <si>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</si>
  <si>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</si>
  <si>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</si>
  <si>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</si>
  <si>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</si>
  <si>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</si>
  <si>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</si>
  <si>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</si>
  <si>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</si>
  <si>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</si>
  <si>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</si>
  <si>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</si>
  <si>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</si>
  <si>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</si>
  <si>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</si>
  <si>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</si>
  <si>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</si>
  <si>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</si>
  <si>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</si>
  <si>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</si>
  <si>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</si>
  <si>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</si>
  <si>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</si>
  <si>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</si>
  <si>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</si>
  <si>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</si>
  <si>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</si>
  <si>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</si>
  <si>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</si>
  <si>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</si>
  <si>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</si>
  <si>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</si>
  <si>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</si>
  <si>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</si>
  <si>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</si>
  <si>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</si>
  <si>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</si>
  <si>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</si>
  <si>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</si>
  <si>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</si>
  <si>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</si>
  <si>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</si>
  <si>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</si>
  <si>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</si>
  <si>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</si>
  <si>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</si>
  <si>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</si>
  <si>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</si>
  <si>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</si>
  <si>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</si>
  <si>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</si>
  <si>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</si>
  <si>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</si>
  <si>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</si>
  <si>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</si>
  <si>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</si>
  <si>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</si>
  <si>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</si>
  <si>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</si>
  <si>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</si>
  <si>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</si>
  <si>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</si>
  <si>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</si>
  <si>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</si>
  <si>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</si>
  <si>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</si>
  <si>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</si>
  <si>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</si>
  <si>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</si>
  <si>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</si>
  <si>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</si>
  <si>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</si>
  <si>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</si>
  <si>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</si>
  <si>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</si>
  <si>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</si>
  <si>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</si>
  <si>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</si>
  <si>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</si>
  <si>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</si>
  <si>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</si>
  <si>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</si>
  <si>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</si>
  <si>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</si>
  <si>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</si>
  <si>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</si>
  <si>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</si>
  <si>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</si>
  <si>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</si>
  <si>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</si>
  <si>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</si>
  <si>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</si>
  <si>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</si>
  <si>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</si>
  <si>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</si>
  <si>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</si>
  <si>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</si>
  <si>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</si>
  <si>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</si>
  <si>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</si>
  <si>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</si>
  <si>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</si>
  <si>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</si>
  <si>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</si>
  <si>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</si>
  <si>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</si>
  <si>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</si>
  <si>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</si>
  <si>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</si>
  <si>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</si>
  <si>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</si>
  <si>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</si>
  <si>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</si>
  <si>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</si>
  <si>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</si>
  <si>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</si>
  <si>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</si>
  <si>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</si>
  <si>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</si>
  <si>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</si>
  <si>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</si>
  <si>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</si>
  <si>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</si>
  <si>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</si>
  <si>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</si>
  <si>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</si>
  <si>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</si>
  <si>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</si>
  <si>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</si>
  <si>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</si>
  <si>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</si>
  <si>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</si>
  <si>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</si>
  <si>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</si>
  <si>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</si>
  <si>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</si>
  <si>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</si>
  <si>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</si>
  <si>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</si>
  <si>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</si>
  <si>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</si>
  <si>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</si>
  <si>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</si>
  <si>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</si>
  <si>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</si>
  <si>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</si>
  <si>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</si>
  <si>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</si>
  <si>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</si>
  <si>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</si>
  <si>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</si>
  <si>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</si>
  <si>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</si>
  <si>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</si>
  <si>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</si>
  <si>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</si>
  <si>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</si>
  <si>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</si>
  <si>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</si>
  <si>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</si>
  <si>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</si>
  <si>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</si>
  <si>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</si>
  <si>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</si>
  <si>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</si>
  <si>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</si>
  <si>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</si>
  <si>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</si>
  <si>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</si>
  <si>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</si>
  <si>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</si>
  <si>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</si>
  <si>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</si>
  <si>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</si>
  <si>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</si>
  <si>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</si>
  <si>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</si>
  <si>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</si>
  <si>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</si>
  <si>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土地资源调查</t>
  </si>
  <si>
    <t xml:space="preserve">    土地资源利用与保护</t>
  </si>
  <si>
    <t xml:space="preserve">    自然资源社会公益服务</t>
  </si>
  <si>
    <t xml:space="preserve">    自然资源行业业务管理</t>
  </si>
  <si>
    <t xml:space="preserve">    自然资源调查</t>
  </si>
  <si>
    <t xml:space="preserve">    国土整治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</si>
  <si>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</si>
  <si>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</si>
  <si>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</si>
  <si>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</si>
  <si>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</si>
  <si>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</si>
  <si>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基础测绘与地理信息监管</t>
  </si>
  <si>
    <t xml:space="preserve">    其他自然资源事务支出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</si>
  <si>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</si>
  <si>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</si>
  <si>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</si>
  <si>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</si>
  <si>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</si>
  <si>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</si>
  <si>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</si>
  <si>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</si>
  <si>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</si>
  <si>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</si>
  <si>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</si>
  <si>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</si>
  <si>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</si>
  <si>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</si>
  <si>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</si>
  <si>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</si>
  <si>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</si>
  <si>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</si>
  <si>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</si>
  <si>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</si>
  <si>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</si>
  <si>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</si>
  <si>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</si>
  <si>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</si>
  <si>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</si>
  <si>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</si>
  <si>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</si>
  <si>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</si>
  <si>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</si>
  <si>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</si>
  <si>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</si>
  <si>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</si>
  <si>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</si>
  <si>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</si>
  <si>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</si>
  <si>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</si>
  <si>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</si>
  <si>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</si>
  <si>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</si>
  <si>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</si>
  <si>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</si>
  <si>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</si>
  <si>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</si>
  <si>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</si>
  <si>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</si>
  <si>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</si>
  <si>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</si>
  <si>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</si>
  <si>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</si>
  <si>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</si>
  <si>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</si>
  <si>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</si>
  <si>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</si>
  <si>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</si>
  <si>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</si>
  <si>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</si>
  <si>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</si>
  <si>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</si>
  <si>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</si>
  <si>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</si>
  <si>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</si>
  <si>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</si>
  <si>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</si>
  <si>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</si>
  <si>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</si>
  <si>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</si>
  <si>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</si>
  <si>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</si>
  <si>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</si>
  <si>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</si>
  <si>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</si>
  <si>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</si>
  <si>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</si>
  <si>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</si>
  <si>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</si>
  <si>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</si>
  <si>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</si>
  <si>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</si>
  <si>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</si>
  <si>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</si>
  <si>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</si>
  <si>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</si>
  <si>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</si>
  <si>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</si>
  <si>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</si>
  <si>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</si>
  <si>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</si>
  <si>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</si>
  <si>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</si>
  <si>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</si>
  <si>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</si>
  <si>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</si>
  <si>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</si>
  <si>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</si>
  <si>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</si>
  <si>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</si>
  <si>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</si>
  <si>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</si>
  <si>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</si>
  <si>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</si>
  <si>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</si>
  <si>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</si>
  <si>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</si>
  <si>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</si>
  <si>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</si>
  <si>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</si>
  <si>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</si>
  <si>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</si>
  <si>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</si>
  <si>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</si>
  <si>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</si>
  <si>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</si>
  <si>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</si>
  <si>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</si>
  <si>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</si>
  <si>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</si>
  <si>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</si>
  <si>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</si>
  <si>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</si>
  <si>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</si>
  <si>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</si>
  <si>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</si>
  <si>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</si>
  <si>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</si>
  <si>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</si>
  <si>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</si>
  <si>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</si>
  <si>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</si>
  <si>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</si>
  <si>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</si>
  <si>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</si>
  <si>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</si>
  <si>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</si>
  <si>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</si>
  <si>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</si>
  <si>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</si>
  <si>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其他自然灾害生活救助支出</t>
  </si>
  <si>
    <t xml:space="preserve">  其他灾害防治及应急管理支出</t>
  </si>
  <si>
    <t xml:space="preserve">   预备费</t>
  </si>
  <si>
    <t>其他支出(类)</t>
  </si>
  <si>
    <t>年初预留</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</si>
  <si>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</si>
  <si>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</si>
  <si>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</si>
  <si>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</si>
  <si>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</si>
  <si>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</si>
  <si>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</si>
  <si>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</si>
  <si>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</si>
  <si>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</si>
  <si>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</si>
  <si>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</si>
  <si>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</si>
  <si>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</si>
  <si>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 xml:space="preserve">  本年支出合计</t>
  </si>
  <si>
    <t>表四</t>
  </si>
  <si>
    <t>收            入</t>
  </si>
  <si>
    <t>支         出</t>
  </si>
  <si>
    <t>2020年预
算数</t>
  </si>
  <si>
    <t>2019年
决算数</t>
  </si>
  <si>
    <t>1030135 育林基金收入</t>
  </si>
  <si>
    <t>201  一般公共服务支出</t>
  </si>
  <si>
    <t>1030136 森林植被恢复费</t>
  </si>
  <si>
    <t>204  公共安全支出</t>
  </si>
  <si>
    <t>1030138 地方水利建设基金收入</t>
  </si>
  <si>
    <t>205  教育支出</t>
  </si>
  <si>
    <t>1010139 南水北调工程基金收入</t>
  </si>
  <si>
    <t>207  文化旅游体育与传媒支出</t>
  </si>
  <si>
    <t>1030142 残疾人就业保障金收入</t>
  </si>
  <si>
    <t>208  社会保障和就业支出</t>
  </si>
  <si>
    <t>1030144 城镇公用事业附加收入</t>
  </si>
  <si>
    <t>212  城乡社区支出</t>
  </si>
  <si>
    <t>1030148 国有土地使用权出让金收入</t>
  </si>
  <si>
    <t>213  农林水支出</t>
  </si>
  <si>
    <t>1030146 国有土地收益基金收入</t>
  </si>
  <si>
    <t>214  交通运输支出</t>
  </si>
  <si>
    <t>1030147 农业土地开发资金收入</t>
  </si>
  <si>
    <t>215  资源勘探信息等支出</t>
  </si>
  <si>
    <t>1030155彩票公益金收入</t>
  </si>
  <si>
    <t>216  商业服务业等支出</t>
  </si>
  <si>
    <t>1030156 城市基础设施配套费收入</t>
  </si>
  <si>
    <t>217  金融支出</t>
  </si>
  <si>
    <t>1030157 小型水库移民扶助基金收入</t>
  </si>
  <si>
    <t>229  其他支出</t>
  </si>
  <si>
    <t>1030178 污水处理费收入</t>
  </si>
  <si>
    <t>232  债务付息支出</t>
  </si>
  <si>
    <t>1030199 其他政府性基金收入</t>
  </si>
  <si>
    <t>233  债务发行费用支出</t>
  </si>
  <si>
    <t>10310 专项债券对应项目专项收入</t>
  </si>
  <si>
    <t>234  抗疫特别国债安排的支出</t>
  </si>
  <si>
    <t>1031099其他政府性基金专项债务对应项目专项收入</t>
  </si>
  <si>
    <t xml:space="preserve"> </t>
  </si>
  <si>
    <t>110 转移性收入</t>
  </si>
  <si>
    <t>230 转移性支出</t>
  </si>
  <si>
    <t>11004 政府性基金转移收入</t>
  </si>
  <si>
    <t>23004 政府性基金转移支付</t>
  </si>
  <si>
    <t xml:space="preserve">      抗疫特别国债转移支付收入</t>
  </si>
  <si>
    <t>2300401 政府性基金补助支出</t>
  </si>
  <si>
    <t>2300402 政府性基金上解支出</t>
  </si>
  <si>
    <t>11008 上年结余收入</t>
  </si>
  <si>
    <t>23008 调出资金</t>
  </si>
  <si>
    <t>11009 调入资金</t>
  </si>
  <si>
    <t>2300802 政府性基金预算调出资金</t>
  </si>
  <si>
    <t>11011 债券转贷收入</t>
  </si>
  <si>
    <t>110102地方政府专项债务转贷收入</t>
  </si>
  <si>
    <t>23011 债券转贷支出</t>
  </si>
  <si>
    <t>110110211 国有土地使用权出让金债务转贷收入</t>
  </si>
  <si>
    <t>231 债务还本支出</t>
  </si>
  <si>
    <t xml:space="preserve">           置换债券收入</t>
  </si>
  <si>
    <t>2310411 国有土地使用权出让金债务还本支出</t>
  </si>
  <si>
    <t xml:space="preserve">           再融资债券收入</t>
  </si>
  <si>
    <t xml:space="preserve">  利用再融资债券还到期债券本金</t>
  </si>
  <si>
    <t>110110231  土地储备专项债券转贷收入</t>
  </si>
  <si>
    <t xml:space="preserve">  利用财政资金还到期债券本金</t>
  </si>
  <si>
    <t>110110233 棚户区改造专项债券转贷收入</t>
  </si>
  <si>
    <t xml:space="preserve">  利用置换债券还存量债务</t>
  </si>
  <si>
    <t>110110298 其他地方自行试点项目收益专项债券转贷收入</t>
  </si>
  <si>
    <t>表五</t>
  </si>
  <si>
    <t>收入项目</t>
  </si>
  <si>
    <t>1030102</t>
  </si>
  <si>
    <t xml:space="preserve">    一、农网还贷资金收入</t>
  </si>
  <si>
    <t>1030112</t>
  </si>
  <si>
    <t xml:space="preserve">    二、海南省高等级公路车辆通行附加费收入</t>
  </si>
  <si>
    <t>1030115</t>
  </si>
  <si>
    <t xml:space="preserve">    三、港口建设费收入</t>
  </si>
  <si>
    <t>1030118</t>
  </si>
  <si>
    <t xml:space="preserve">    四、散装水泥专项资金收入</t>
  </si>
  <si>
    <t>1030119</t>
  </si>
  <si>
    <t xml:space="preserve">    五、新型墙体材料专项基金收入</t>
  </si>
  <si>
    <t>1030131</t>
  </si>
  <si>
    <t xml:space="preserve">    六、新菜地开发建设基金收入</t>
  </si>
  <si>
    <t>1030133</t>
  </si>
  <si>
    <t xml:space="preserve">    七、新增建设用地土地有偿使用费收入</t>
  </si>
  <si>
    <t>1030139</t>
  </si>
  <si>
    <t xml:space="preserve">    八、南水北调工程建设基金收入</t>
  </si>
  <si>
    <t>1030144</t>
  </si>
  <si>
    <t xml:space="preserve">    九、城市公用事业附加收入</t>
  </si>
  <si>
    <t>1030146</t>
  </si>
  <si>
    <t xml:space="preserve">    十、国有土地收益基金收入</t>
  </si>
  <si>
    <t>1030147</t>
  </si>
  <si>
    <t xml:space="preserve">    十一、农业土地开发资金收入</t>
  </si>
  <si>
    <t>1030148</t>
  </si>
  <si>
    <t xml:space="preserve">    十二、国有土地使用权出让收入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</si>
  <si>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</si>
  <si>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</si>
  <si>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</si>
  <si>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</si>
  <si>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</si>
  <si>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</si>
  <si>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</si>
  <si>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</si>
  <si>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</si>
  <si>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</si>
  <si>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</si>
  <si>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 xml:space="preserve">    十三、大中型水库库区基金收入</t>
  </si>
  <si>
    <t>1030155</t>
  </si>
  <si>
    <t xml:space="preserve">    十四、彩票公益金收入</t>
  </si>
  <si>
    <t>103015501</t>
  </si>
  <si>
    <t xml:space="preserve">      福利彩票公益金收入</t>
  </si>
  <si>
    <t>103015502</t>
  </si>
  <si>
    <t xml:space="preserve">      体育彩票公益金收入</t>
  </si>
  <si>
    <t>1030156</t>
  </si>
  <si>
    <t xml:space="preserve">    十五、城市基础设施配套费收入</t>
  </si>
  <si>
    <t>1030157</t>
  </si>
  <si>
    <t xml:space="preserve">    十六、小型水库移民扶助基金收入</t>
  </si>
  <si>
    <t>1030158</t>
  </si>
  <si>
    <t xml:space="preserve">    十七、国家重大水利工程建设基金收入</t>
  </si>
  <si>
    <t>103015801</t>
  </si>
  <si>
    <t xml:space="preserve">      南水北调工程建设资金</t>
  </si>
  <si>
    <t>103015802</t>
  </si>
  <si>
    <t xml:space="preserve">      三峡工程后续工作资金</t>
  </si>
  <si>
    <t>103015803</t>
  </si>
  <si>
    <t xml:space="preserve">      省级重大水利工程建设资金</t>
  </si>
  <si>
    <t>1030159</t>
  </si>
  <si>
    <t xml:space="preserve">    十八、车辆通行费</t>
  </si>
  <si>
    <t>1030178</t>
  </si>
  <si>
    <t xml:space="preserve">    十九、污水处理费收入</t>
  </si>
  <si>
    <t>1030180</t>
  </si>
  <si>
    <t xml:space="preserve">    二十、彩票发行机构和彩票销售机构的业务费用</t>
  </si>
  <si>
    <t>1030199</t>
  </si>
  <si>
    <t xml:space="preserve">    二十一、其他政府性基金收入</t>
  </si>
  <si>
    <t>1031099</t>
  </si>
  <si>
    <t xml:space="preserve"> 其他政府性基金专项债务对应项目专项收入</t>
  </si>
  <si>
    <t>110</t>
  </si>
  <si>
    <t xml:space="preserve">  转移性收入</t>
  </si>
  <si>
    <t>11004</t>
  </si>
  <si>
    <t xml:space="preserve">    政府性基金转移收入</t>
  </si>
  <si>
    <t>1100401</t>
  </si>
  <si>
    <t xml:space="preserve">      政府性基金补助收入</t>
  </si>
  <si>
    <t>1100402</t>
  </si>
  <si>
    <t xml:space="preserve">      政府性基金上解收入</t>
  </si>
  <si>
    <t>1100403</t>
  </si>
  <si>
    <t>1100802</t>
  </si>
  <si>
    <t xml:space="preserve">      政府性基金预算上年结余收入</t>
  </si>
  <si>
    <t>11009</t>
  </si>
  <si>
    <t xml:space="preserve">    调入资金</t>
  </si>
  <si>
    <t>1100902</t>
  </si>
  <si>
    <t xml:space="preserve">      其中：调入政府性基金预算资金</t>
  </si>
  <si>
    <t>11011</t>
  </si>
  <si>
    <t xml:space="preserve">  地方政府专项债券转贷收入</t>
  </si>
  <si>
    <t>收  入  合  计</t>
  </si>
  <si>
    <t>表六</t>
  </si>
  <si>
    <t>科目编码</t>
  </si>
  <si>
    <t>支出预算科目</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</si>
  <si>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</si>
  <si>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</si>
  <si>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</si>
  <si>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</si>
  <si>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</si>
  <si>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</si>
  <si>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</si>
  <si>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</si>
  <si>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</si>
  <si>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</si>
  <si>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</si>
  <si>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</si>
  <si>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</si>
  <si>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</si>
  <si>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</si>
  <si>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</si>
  <si>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</si>
  <si>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</si>
  <si>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</si>
  <si>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</si>
  <si>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</si>
  <si>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</si>
  <si>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</si>
  <si>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</si>
  <si>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</si>
  <si>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</si>
  <si>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</si>
  <si>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</si>
  <si>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</si>
  <si>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</si>
  <si>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</si>
  <si>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</si>
  <si>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</si>
  <si>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</si>
  <si>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</si>
  <si>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</si>
  <si>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</si>
  <si>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</si>
  <si>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</si>
  <si>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</si>
  <si>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</si>
  <si>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</si>
  <si>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</si>
  <si>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</si>
  <si>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</si>
  <si>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</si>
  <si>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</si>
  <si>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</si>
  <si>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</si>
  <si>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</si>
  <si>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</si>
  <si>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</si>
  <si>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</si>
  <si>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</si>
  <si>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</si>
  <si>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</si>
  <si>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</si>
  <si>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</si>
  <si>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</si>
  <si>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</si>
  <si>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</si>
  <si>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</si>
  <si>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</si>
  <si>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</si>
  <si>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</si>
  <si>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</si>
  <si>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</si>
  <si>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</si>
  <si>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</si>
  <si>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</si>
  <si>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</si>
  <si>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</si>
  <si>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</si>
  <si>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</si>
  <si>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</si>
  <si>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</si>
  <si>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</si>
  <si>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</si>
  <si>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</si>
  <si>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</si>
  <si>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</si>
  <si>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</si>
  <si>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</si>
  <si>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</si>
  <si>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</si>
  <si>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</si>
  <si>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</si>
  <si>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三峡工程后续工作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</si>
  <si>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</si>
  <si>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</si>
  <si>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</si>
  <si>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</si>
  <si>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</si>
  <si>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</si>
  <si>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</si>
  <si>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</si>
  <si>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</si>
  <si>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</si>
  <si>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</si>
  <si>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</si>
  <si>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</si>
  <si>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</si>
  <si>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</si>
  <si>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</si>
  <si>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</si>
  <si>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</si>
  <si>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</si>
  <si>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</si>
  <si>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</si>
  <si>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</si>
  <si>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</si>
  <si>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</si>
  <si>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</si>
  <si>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</si>
  <si>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</si>
  <si>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</si>
  <si>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</si>
  <si>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</si>
  <si>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</si>
  <si>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</si>
  <si>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</si>
  <si>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</si>
  <si>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</si>
  <si>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</si>
  <si>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</si>
  <si>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</si>
  <si>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</si>
  <si>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</si>
  <si>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</si>
  <si>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</si>
  <si>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</si>
  <si>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</si>
  <si>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</si>
  <si>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</si>
  <si>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</si>
  <si>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</si>
  <si>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</si>
  <si>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</si>
  <si>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</si>
  <si>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</si>
  <si>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</si>
  <si>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</si>
  <si>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</si>
  <si>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</si>
  <si>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</si>
  <si>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</si>
  <si>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</si>
  <si>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</si>
  <si>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</si>
  <si>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</si>
  <si>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</si>
  <si>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</si>
  <si>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</si>
  <si>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</si>
  <si>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</si>
  <si>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</si>
  <si>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</si>
  <si>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</si>
  <si>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</si>
  <si>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</si>
  <si>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</si>
  <si>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</si>
  <si>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</si>
  <si>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</si>
  <si>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</si>
  <si>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</si>
  <si>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</si>
  <si>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</si>
  <si>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</si>
  <si>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</si>
  <si>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</si>
  <si>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</si>
  <si>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</si>
  <si>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</si>
  <si>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</si>
  <si>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</si>
  <si>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</si>
  <si>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</si>
  <si>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</si>
  <si>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</si>
  <si>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</si>
  <si>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</si>
  <si>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</si>
  <si>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</si>
  <si>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</si>
  <si>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</si>
  <si>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</si>
  <si>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</si>
  <si>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</si>
  <si>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</si>
  <si>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</si>
  <si>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</si>
  <si>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</si>
  <si>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</si>
  <si>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</si>
  <si>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</si>
  <si>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</si>
  <si>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</si>
  <si>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</si>
  <si>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</si>
  <si>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</si>
  <si>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</si>
  <si>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</si>
  <si>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</si>
  <si>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</si>
  <si>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</si>
  <si>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</si>
  <si>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</si>
  <si>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</si>
  <si>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</si>
  <si>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</si>
  <si>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</si>
  <si>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</si>
  <si>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2340101</t>
  </si>
  <si>
    <t xml:space="preserve">     公共卫生体系建设</t>
  </si>
  <si>
    <t>2340199</t>
  </si>
  <si>
    <t xml:space="preserve">     其他基础设施建设</t>
  </si>
  <si>
    <t>23402</t>
  </si>
  <si>
    <t xml:space="preserve">    抗疫相关支出</t>
  </si>
  <si>
    <t>2340205</t>
  </si>
  <si>
    <t xml:space="preserve">     困难群众基本生活补助</t>
  </si>
  <si>
    <t>2340299</t>
  </si>
  <si>
    <t xml:space="preserve">     其他抗疫相关支出</t>
  </si>
  <si>
    <t xml:space="preserve">  转移性支出</t>
  </si>
  <si>
    <t>23004</t>
  </si>
  <si>
    <t>政府性基金转移支付</t>
  </si>
  <si>
    <t>23008</t>
  </si>
  <si>
    <t xml:space="preserve">    调出资金</t>
  </si>
  <si>
    <t>2300802</t>
  </si>
  <si>
    <t xml:space="preserve">       政府性基金预算调出资金</t>
  </si>
  <si>
    <t>23009</t>
  </si>
  <si>
    <t xml:space="preserve">    年终结余</t>
  </si>
  <si>
    <t>2300902</t>
  </si>
  <si>
    <t xml:space="preserve">       政府性基金年终结余</t>
  </si>
  <si>
    <t>231</t>
  </si>
  <si>
    <t xml:space="preserve">  债务还本支出</t>
  </si>
  <si>
    <t>23104</t>
  </si>
  <si>
    <t xml:space="preserve">     地方政府专项债务还本支出</t>
  </si>
  <si>
    <t>2310411</t>
  </si>
  <si>
    <t xml:space="preserve">       国有土地使用权出让金债务还本支出</t>
  </si>
  <si>
    <t>支 出 合 计</t>
  </si>
  <si>
    <t>瑞丽市本级2020年度国有资本经营收支决算总表</t>
  </si>
  <si>
    <t>表七</t>
  </si>
  <si>
    <t>收                             入</t>
  </si>
  <si>
    <t>支                             出</t>
  </si>
  <si>
    <t>预 算 科 目</t>
  </si>
  <si>
    <t>利润收入</t>
  </si>
  <si>
    <t>解决历史遗留问题及改革成本支出</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</si>
  <si>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</si>
  <si>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</si>
  <si>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</si>
  <si>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</si>
  <si>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</si>
  <si>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</si>
  <si>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</si>
  <si>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</si>
  <si>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本 年 收 入 合 计</t>
  </si>
  <si>
    <t>本 年 支 出 合 计</t>
  </si>
  <si>
    <t>国有资本经营预算转移支付收入</t>
  </si>
  <si>
    <t>国有资本经营预算转移支付支出</t>
  </si>
  <si>
    <t>表八</t>
  </si>
  <si>
    <t>项    目</t>
  </si>
  <si>
    <t xml:space="preserve">  1020101 企业职工基本养老保险费收入</t>
  </si>
  <si>
    <t xml:space="preserve">  1020102 企业职工基本养老保险基金财政补贴收入</t>
  </si>
  <si>
    <t xml:space="preserve">  1020103 企业职工基本养老保险基金利息收入</t>
  </si>
  <si>
    <t xml:space="preserve">  1020104 企业职工基本养老保险基金委托投资收益</t>
  </si>
  <si>
    <t xml:space="preserve">  1020199 其他企业职工基本养老保险基金收入</t>
  </si>
  <si>
    <t>10202 失业保险基金收入</t>
  </si>
  <si>
    <t xml:space="preserve">  1020201 失业保险费收入</t>
  </si>
  <si>
    <t xml:space="preserve">  1020202 失业保险基金财政补贴收入</t>
  </si>
  <si>
    <t xml:space="preserve">  1020203 失业保险基金利息收入</t>
  </si>
  <si>
    <t xml:space="preserve">  1020299 其他失业保险基金收入</t>
  </si>
  <si>
    <t>10203 职工基本医疗保险基金收入</t>
  </si>
  <si>
    <t xml:space="preserve">  1020301 职工基本医疗保险费收入</t>
  </si>
  <si>
    <t xml:space="preserve">  1020302 职工基本医疗保险基金财政补贴收入</t>
  </si>
  <si>
    <t xml:space="preserve">  1020303 职工基本医疗保险基金利息收入</t>
  </si>
  <si>
    <t xml:space="preserve">  1020399 其他职工基本医疗保险基金收入</t>
  </si>
  <si>
    <t>10204 工伤保险基金收入</t>
  </si>
  <si>
    <t xml:space="preserve">  1020401 工伤保险费收入</t>
  </si>
  <si>
    <t xml:space="preserve">  1020402 工伤保险基金财政补贴收入</t>
  </si>
  <si>
    <t xml:space="preserve">  1020403 工伤保险基金利息收入</t>
  </si>
  <si>
    <t xml:space="preserve">  1020499 基他工伤保险基金收入</t>
  </si>
  <si>
    <t>10205 生育保险基金收入</t>
  </si>
  <si>
    <t xml:space="preserve">  1020501 生育保险费收入</t>
  </si>
  <si>
    <t xml:space="preserve">  1020502 生育保险基金补贴收入</t>
  </si>
  <si>
    <t xml:space="preserve">  1020503 生育保险基金利息收入</t>
  </si>
  <si>
    <t xml:space="preserve">  1020599 其他生育保险基金收入</t>
  </si>
  <si>
    <t>10206 新型农村合作医疗基金收入</t>
  </si>
  <si>
    <t xml:space="preserve">  1020601 新型农村合作医疗基金缴费收入</t>
  </si>
  <si>
    <t xml:space="preserve">  1020602 新型农村合作医疗基金财政补贴收入</t>
  </si>
  <si>
    <t xml:space="preserve">  1020603 新型农村合作医疗基金利息收入</t>
  </si>
  <si>
    <t xml:space="preserve">  1020699 其他新型农村合作医疗基金收入</t>
  </si>
  <si>
    <t>10207 城镇居民基本医疗保险基金收入</t>
  </si>
  <si>
    <t xml:space="preserve">  1020701 城镇居民基本医疗保险基金缴费收入</t>
  </si>
  <si>
    <t xml:space="preserve">  1020702 城镇居民基本医疗保险基金财政补贴收入</t>
  </si>
  <si>
    <t xml:space="preserve">  1020703 城镇居民基本医疗保险基金利息收入</t>
  </si>
  <si>
    <t xml:space="preserve">  1020799 其他城镇居民基本医疗保险基金收入</t>
  </si>
  <si>
    <t>10210 城乡居民基本养老保险基金收入</t>
  </si>
  <si>
    <t xml:space="preserve">  1021001 城乡居民基本养老保险基金缴费收入</t>
  </si>
  <si>
    <t xml:space="preserve">  1021002 城乡居民基本养老保险基金财政补贴收入</t>
  </si>
  <si>
    <t xml:space="preserve">  1021003 城乡居民基本养老保险基金利息收入</t>
  </si>
  <si>
    <t xml:space="preserve">  1021099 其他城乡居民基本养老保险基金收入</t>
  </si>
  <si>
    <t>10211 机关事业单位基本养老保险基金收入</t>
  </si>
  <si>
    <t xml:space="preserve">  1021101 机关事业单位基本养老保险费收入</t>
  </si>
  <si>
    <t xml:space="preserve">  1021102 机关事业单位基本养老保险基金财政补贴收入</t>
  </si>
  <si>
    <t xml:space="preserve">  1021103 机关事业单位基本养老保险基金利息收入</t>
  </si>
  <si>
    <t xml:space="preserve">  1021199 其他机关事业单位基本养老保险基金收入</t>
  </si>
  <si>
    <t>10212 城乡居民基本医疗保险基金收入</t>
  </si>
  <si>
    <t xml:space="preserve">  1021201 城乡居民基本医疗保险基金缴费收入</t>
  </si>
  <si>
    <t xml:space="preserve">  1021202 城乡居民基本医疗保险基金财政补贴收入</t>
  </si>
  <si>
    <t xml:space="preserve">  1021203 城乡居民基本医疗保险基金利息收入</t>
  </si>
  <si>
    <t xml:space="preserve">  1021299 其他城乡居民基本医疗保险基金收入</t>
  </si>
  <si>
    <t>10299 其他社会保险基金收入</t>
  </si>
  <si>
    <t>110　转移性收入</t>
  </si>
  <si>
    <t xml:space="preserve">  1100803 社会保险基金预算上年结余收入</t>
  </si>
  <si>
    <t>11014 社会保险基金上解下拨收入</t>
  </si>
  <si>
    <t xml:space="preserve">  1101401 社会保险基金上级补助收入</t>
  </si>
  <si>
    <t xml:space="preserve">  1101402 社会保险基金下级上解收入</t>
  </si>
  <si>
    <t>收　入　合　计</t>
  </si>
  <si>
    <t>表九</t>
  </si>
  <si>
    <t>项        目</t>
  </si>
  <si>
    <t xml:space="preserve">  2090101 基本养老金</t>
  </si>
  <si>
    <t xml:space="preserve">  2090102 医疗补助金</t>
  </si>
  <si>
    <t xml:space="preserve">  2090103 丧葬抚恤补助</t>
  </si>
  <si>
    <t xml:space="preserve">  2090199 其他企业职工基本养老保险基金支出</t>
  </si>
  <si>
    <t>20902 失业保险基金支出</t>
  </si>
  <si>
    <t xml:space="preserve">  2090201 失业保险金</t>
  </si>
  <si>
    <t xml:space="preserve">  2090202 医疗保险费</t>
  </si>
  <si>
    <t xml:space="preserve">  2090203 丧葬抚恤补助</t>
  </si>
  <si>
    <t xml:space="preserve">  2090204 职业培训和职业介绍补贴</t>
  </si>
  <si>
    <t xml:space="preserve">  2090205 技能提升补贴支出</t>
  </si>
  <si>
    <t xml:space="preserve">  2090299 其他失业保险金支出</t>
  </si>
  <si>
    <t>20903 职工基本医疗保险基金支出</t>
  </si>
  <si>
    <t xml:space="preserve">  2090301 职工基本医疗保险统筹基金</t>
  </si>
  <si>
    <t xml:space="preserve">  2090302 职工基本医疗保险个人账户基金</t>
  </si>
  <si>
    <t xml:space="preserve">  2090399 其他职工基本医疗保险基金支出</t>
  </si>
  <si>
    <t>20904 工伤保险基金支出</t>
  </si>
  <si>
    <t xml:space="preserve">  2090401 工伤保险待遇</t>
  </si>
  <si>
    <t xml:space="preserve">  2090402 劳动能力鉴定支出</t>
  </si>
  <si>
    <t xml:space="preserve">  2090403 工伤预防费用支出</t>
  </si>
  <si>
    <t xml:space="preserve">  2090499 其他工伤保险基金支出</t>
  </si>
  <si>
    <t>20905 生育保险基金支出</t>
  </si>
  <si>
    <t xml:space="preserve">  2090501 生育医疗费用支出</t>
  </si>
  <si>
    <t xml:space="preserve">  2090502 生育津贴支出</t>
  </si>
  <si>
    <t xml:space="preserve">  2090599 其他生育保险基金支出</t>
  </si>
  <si>
    <t>20906 新型农村合作医疗基金支出</t>
  </si>
  <si>
    <t xml:space="preserve">  2090601 新型农村合作医疗基金医疗待遇支出</t>
  </si>
  <si>
    <t xml:space="preserve">  2090602 大病医疗保险支出</t>
  </si>
  <si>
    <t xml:space="preserve">  2090699 其他新型农村合作医疗基金支出</t>
  </si>
  <si>
    <t>20907 城镇居民基本医疗保险基金支出</t>
  </si>
  <si>
    <t xml:space="preserve">  2090701 城镇居民基本医疗保险基金医疗待遇支出</t>
  </si>
  <si>
    <t xml:space="preserve">  2090702 大病医疗保险支出</t>
  </si>
  <si>
    <t xml:space="preserve">  2090799 其他城镇居民基本医疗保险基金支出</t>
  </si>
  <si>
    <t>20910 城乡居民基本养老保险基金支出</t>
  </si>
  <si>
    <t xml:space="preserve">  2091001 基础养老金支出</t>
  </si>
  <si>
    <t xml:space="preserve">  2091002 个人账户养老金支出</t>
  </si>
  <si>
    <t xml:space="preserve">  2091003 丧葬抚恤补助支出</t>
  </si>
  <si>
    <t xml:space="preserve">  2091099 其他城乡居民基本养老保险基金支出</t>
  </si>
  <si>
    <t>20911 机关事业单位基本养老保险基金支出</t>
  </si>
  <si>
    <t xml:space="preserve">  2091101 基本养老金支出</t>
  </si>
  <si>
    <t xml:space="preserve">  2091199 其他机关事业单位基本养老保险基金支出</t>
  </si>
  <si>
    <t>20912 城乡居民基本医疗保险基金支出</t>
  </si>
  <si>
    <t xml:space="preserve">  2091201 城乡居民基本医疗保险基金医疗待遇支出</t>
  </si>
  <si>
    <t xml:space="preserve">  2091202 大病医疗保险支出</t>
  </si>
  <si>
    <t xml:space="preserve">  2091299 其他城乡居民基本医疗保险基金支出</t>
  </si>
  <si>
    <t>20999 其他社会保险基金支出</t>
  </si>
  <si>
    <t>230　转移性支出</t>
  </si>
  <si>
    <t xml:space="preserve">  2300903 社会保险基金预算年终结余</t>
  </si>
  <si>
    <t>23014 社会保险基金上解下拨支出</t>
  </si>
  <si>
    <t xml:space="preserve">  2301401 社会保险基金补助下级支出</t>
  </si>
  <si>
    <t xml:space="preserve">  2301402 社会保险基金上解上级支出</t>
  </si>
  <si>
    <t>支　出　合　计</t>
  </si>
  <si>
    <t>瑞丽市本级2020年一般公共预算支出经济分类明细表</t>
  </si>
  <si>
    <t>表十</t>
  </si>
  <si>
    <t>名称</t>
  </si>
  <si>
    <t>决算数</t>
  </si>
  <si>
    <t>机关工资福利支出</t>
  </si>
  <si>
    <t>工资奖金津补贴</t>
  </si>
  <si>
    <t>社会保障缴费</t>
  </si>
  <si>
    <t>住房公积金</t>
  </si>
  <si>
    <t>其他工资福利支出</t>
  </si>
  <si>
    <t>机关商品和服务支出</t>
  </si>
  <si>
    <t>办公经费</t>
  </si>
  <si>
    <t>会议费</t>
  </si>
  <si>
    <t>培训费</t>
  </si>
  <si>
    <t>专用材料购置费</t>
  </si>
  <si>
    <t>委托业务费</t>
  </si>
  <si>
    <t>公务接待费</t>
  </si>
  <si>
    <t>因公出国（境）费用</t>
  </si>
  <si>
    <t>公务用车运行维护费</t>
  </si>
  <si>
    <t>维修（护）费</t>
  </si>
  <si>
    <t>其他商品和服务支出</t>
  </si>
  <si>
    <t>机关资本性支出（一）</t>
  </si>
  <si>
    <t>房屋建筑物购建</t>
  </si>
  <si>
    <t>基础设施建设</t>
  </si>
  <si>
    <t>公务用车购置</t>
  </si>
  <si>
    <t>土地征迁补偿和安置支出</t>
  </si>
  <si>
    <t>设备购置</t>
  </si>
  <si>
    <t>大型修缮</t>
  </si>
  <si>
    <t>其他资本性支出</t>
  </si>
  <si>
    <t>机关资本性支出（二）</t>
  </si>
  <si>
    <t>对事业单位经常性补助</t>
  </si>
  <si>
    <t>工资福利支出</t>
  </si>
  <si>
    <t>商品和服务支出</t>
  </si>
  <si>
    <t>其他对事业单位补助</t>
  </si>
  <si>
    <t>对事业单位资本性补助</t>
  </si>
  <si>
    <t>资本性支出（一）</t>
  </si>
  <si>
    <t>资本性支出（二）</t>
  </si>
  <si>
    <t>对企业补助</t>
  </si>
  <si>
    <t>费用补贴</t>
  </si>
  <si>
    <t>利息补贴</t>
  </si>
  <si>
    <t>其他对企业补助</t>
  </si>
  <si>
    <t>对企业资本性支出</t>
  </si>
  <si>
    <t>对企业资本性支出（一）</t>
  </si>
  <si>
    <t>对企业资本性支出（二）</t>
  </si>
  <si>
    <t>对个人和家庭的补助</t>
  </si>
  <si>
    <t>社会福利和救助</t>
  </si>
  <si>
    <t>助学金</t>
  </si>
  <si>
    <t>个人农业生产补贴</t>
  </si>
  <si>
    <t>离退休费</t>
  </si>
  <si>
    <t>其他对个人和家庭补助</t>
  </si>
  <si>
    <t>对社会保障基金补助</t>
  </si>
  <si>
    <t>对社会保险基金补助</t>
  </si>
  <si>
    <t>债务利息及费用支出</t>
  </si>
  <si>
    <t>国内债务付息</t>
  </si>
  <si>
    <t>国内债务发行费用</t>
  </si>
  <si>
    <t>赠与</t>
  </si>
  <si>
    <t>一般公共预算支出数</t>
  </si>
  <si>
    <t>表十一</t>
  </si>
  <si>
    <t>项目</t>
  </si>
  <si>
    <t>预算数</t>
  </si>
  <si>
    <t>一、2019年末地方政府一般债务余额实际数</t>
  </si>
  <si>
    <t>二、2020年末地方政府一般债务余额限额</t>
  </si>
  <si>
    <t>三、2020年地方政府一般债券发行额（省政府转贷）</t>
  </si>
  <si>
    <t>四、2020年地方政府一般债券还本额</t>
  </si>
  <si>
    <t>五、2020年末地方政府一般债务余额数</t>
  </si>
  <si>
    <t>其中：地方政府一般债券余额实际数</t>
  </si>
  <si>
    <t xml:space="preserve">      其他地方政府一般债务余额数</t>
  </si>
  <si>
    <t xml:space="preserve">    注：“其他地方政府一般债务余额数”指地方政府一般债务中银行贷款等非政府债券形式的债务余额数。由于债务举措主体分布在融资平台公司等企事业单位，债务资金的举措和使用未经总预算会计核算，在完成政府债券置换前，本表中“其他地方政府一般债务余额数”及在其基础上加总的“上一年（2019年）末地方政府一般债务余额数”为统计数。</t>
  </si>
  <si>
    <t>表十二</t>
  </si>
  <si>
    <t>一、2019年末地方政府专项债务余额实际数</t>
  </si>
  <si>
    <t>二、2020年末地方政府专项债务余额限额</t>
  </si>
  <si>
    <t>三、2020年地方政府专项债券发行额（省政府转贷）</t>
  </si>
  <si>
    <t>四、2020年地方政府专项债券还本额</t>
  </si>
  <si>
    <t>五、2020年末地方政府专项债务余额数</t>
  </si>
  <si>
    <t>其中：地方政府专项债券余额实际数</t>
  </si>
  <si>
    <t xml:space="preserve">      其他地方政府专项债务余额数</t>
  </si>
  <si>
    <t xml:space="preserve">    注：“其他地方政府专项债务余额数”指地方政府专项债务中银行贷款等非政府债券形式的债务余额数。由于债务举措主体分布在融资平台公司等企事业单位，债务资金的举措和使用未经总预算会计核算，在完成政府债券置换前，本表中“其他地方政府专项债务余额数”及在其基础上加总的“上一年（2019年）末地方政府专项债务余额数”为统计数。</t>
  </si>
  <si>
    <t>表十三</t>
  </si>
  <si>
    <t xml:space="preserve"> 单位：万元</t>
  </si>
  <si>
    <t>项目单位</t>
  </si>
  <si>
    <t>项目名称</t>
  </si>
  <si>
    <t>债券类别</t>
  </si>
  <si>
    <t>债券期限</t>
  </si>
  <si>
    <t>发行日期</t>
  </si>
  <si>
    <t>年利率</t>
  </si>
  <si>
    <t>发行金额</t>
  </si>
  <si>
    <t>瑞丽市瑞源丰投资开发有限公司</t>
  </si>
  <si>
    <t>云南瑞丽标准厂房聚集区建设项目-服装电子产业园</t>
  </si>
  <si>
    <t>其他自平衡专项债券</t>
  </si>
  <si>
    <t>7年</t>
  </si>
  <si>
    <t>合计</t>
  </si>
  <si>
    <t>表十四</t>
  </si>
  <si>
    <t>比上年增减幅</t>
  </si>
  <si>
    <t>小计</t>
  </si>
  <si>
    <t>弄岛镇</t>
  </si>
  <si>
    <t>姐相乡</t>
  </si>
  <si>
    <t>户育乡</t>
  </si>
  <si>
    <t>勐秀乡</t>
  </si>
  <si>
    <t>畹町镇</t>
  </si>
  <si>
    <t>勐卯镇</t>
  </si>
  <si>
    <t>23001 返还性支出</t>
  </si>
  <si>
    <t>2300101 增值税和消费税税收返还支出</t>
  </si>
  <si>
    <t>2300102 所得税基数返还支出</t>
  </si>
  <si>
    <t>2300103  增值税“五五分成”税收返还支出</t>
  </si>
  <si>
    <t>23002 一般性转移支付</t>
  </si>
  <si>
    <t>2300201 体制补助支出</t>
  </si>
  <si>
    <t>2300202 均衡性转移支付支出</t>
  </si>
  <si>
    <t>2300203 老少边穷转移支付支出</t>
  </si>
  <si>
    <t>2300203 革命老区及民族和边境地区转移支付支出</t>
  </si>
  <si>
    <t>2300207 县级基本财力保障机制奖补资金支出</t>
  </si>
  <si>
    <t>2300208 结算补助支出</t>
  </si>
  <si>
    <t>2300214 企业事业单位划转补助支出</t>
  </si>
  <si>
    <t>2300220 基层公检法司转移支付支出</t>
  </si>
  <si>
    <t>2300221 城乡义务教育等转移支付支出</t>
  </si>
  <si>
    <t>2300222 基本养老金转移支付支出</t>
  </si>
  <si>
    <t>2300223 城乡居民基本医疗保险转移支付支出</t>
  </si>
  <si>
    <t>2300224 农村综合改革转移支付支出</t>
  </si>
  <si>
    <t>2300225 产粮（油）大县奖励资金支出</t>
  </si>
  <si>
    <t>2300226 重点生态功能区转移支付支出</t>
  </si>
  <si>
    <t>2300227 固定数额补助支出</t>
  </si>
  <si>
    <t>2300229 民族地区转移支付支出</t>
  </si>
  <si>
    <t>2300230 边疆地区转移支付支出</t>
  </si>
  <si>
    <t>2300231 贫困地区转移支付支出</t>
  </si>
  <si>
    <t>2300299 其他一般性转移支付支出</t>
  </si>
  <si>
    <t>23003 专项转移支付</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</si>
</sst>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Red]\-#,##0\ "/>
    <numFmt numFmtId="178" formatCode="#,##0.0_ "/>
    <numFmt numFmtId="179" formatCode="#,##0_);[Red]\(#,##0\)"/>
    <numFmt numFmtId="180" formatCode="#,##0_ "/>
    <numFmt numFmtId="181" formatCode="0.0%"/>
    <numFmt numFmtId="182" formatCode="0_ "/>
    <numFmt numFmtId="183" formatCode="yyyy&quot;年&quot;m&quot;月&quot;;@"/>
  </numFmts>
  <fonts count="85">
    <font>
      <sz val="12"/>
      <name val="宋体"/>
      <charset val="134"/>
    </font>
    <font>
      <sz val="20"/>
      <name val="方正小标宋_GBK"/>
      <charset val="134"/>
    </font>
    <font>
      <sz val="10"/>
      <name val="宋体"/>
      <charset val="134"/>
    </font>
    <font>
      <b/>
      <sz val="11"/>
      <name val="宋体"/>
      <charset val="134"/>
    </font>
    <font>
      <sz val="11"/>
      <name val="宋体"/>
      <charset val="134"/>
    </font>
    <font>
      <sz val="11"/>
      <color indexed="8"/>
      <name val="宋体"/>
      <charset val="134"/>
    </font>
    <font>
      <sz val="16"/>
      <name val="方正小标宋简体"/>
      <charset val="134"/>
    </font>
    <font>
      <b/>
      <sz val="11"/>
      <color theme="1"/>
      <name val="宋体"/>
      <charset val="134"/>
    </font>
    <font>
      <b/>
      <sz val="11"/>
      <name val="宋体"/>
      <charset val="134"/>
      <scheme val="minor"/>
    </font>
    <font>
      <sz val="11"/>
      <color theme="1"/>
      <name val="宋体"/>
      <charset val="134"/>
      <scheme val="minor"/>
    </font>
    <font>
      <sz val="11"/>
      <name val="宋体"/>
      <charset val="134"/>
      <scheme val="minor"/>
    </font>
    <font>
      <sz val="20"/>
      <color theme="1"/>
      <name val="方正小标宋_GBK"/>
      <charset val="134"/>
    </font>
    <font>
      <sz val="10"/>
      <color theme="1"/>
      <name val="宋体"/>
      <charset val="134"/>
    </font>
    <font>
      <sz val="10"/>
      <color indexed="8"/>
      <name val="宋体"/>
      <charset val="134"/>
    </font>
    <font>
      <sz val="14"/>
      <name val="方正小标宋_GBK"/>
      <charset val="134"/>
    </font>
    <font>
      <b/>
      <sz val="11"/>
      <color indexed="8"/>
      <name val="宋体"/>
      <charset val="134"/>
    </font>
    <font>
      <b/>
      <sz val="12"/>
      <name val="宋体"/>
      <charset val="134"/>
    </font>
    <font>
      <sz val="11"/>
      <color rgb="FFFF0000"/>
      <name val="宋体"/>
      <charset val="134"/>
    </font>
    <font>
      <b/>
      <sz val="10"/>
      <name val="宋体"/>
      <charset val="134"/>
    </font>
    <font>
      <b/>
      <sz val="10"/>
      <color rgb="FF000000"/>
      <name val="宋体"/>
      <charset val="134"/>
    </font>
    <font>
      <sz val="12"/>
      <color rgb="FFFFFFFF"/>
      <name val="宋体"/>
      <charset val="134"/>
    </font>
    <font>
      <sz val="10"/>
      <color rgb="FF000000"/>
      <name val="宋体"/>
      <charset val="134"/>
    </font>
    <font>
      <sz val="9"/>
      <color indexed="8"/>
      <name val="宋体"/>
      <charset val="134"/>
    </font>
    <font>
      <sz val="9"/>
      <name val="方正仿宋_GBK"/>
      <charset val="134"/>
    </font>
    <font>
      <sz val="12"/>
      <color rgb="FFFF0000"/>
      <name val="宋体"/>
      <charset val="134"/>
    </font>
    <font>
      <sz val="9"/>
      <name val="宋体"/>
      <charset val="134"/>
    </font>
    <font>
      <b/>
      <sz val="9"/>
      <name val="宋体"/>
      <charset val="134"/>
    </font>
    <font>
      <sz val="10"/>
      <color rgb="FFFF0000"/>
      <name val="宋体"/>
      <charset val="134"/>
    </font>
    <font>
      <b/>
      <sz val="10"/>
      <color rgb="FFFF0000"/>
      <name val="宋体"/>
      <charset val="134"/>
    </font>
    <font>
      <b/>
      <sz val="10"/>
      <color theme="1"/>
      <name val="宋体"/>
      <charset val="134"/>
    </font>
    <font>
      <sz val="9"/>
      <color rgb="FFFF0000"/>
      <name val="宋体"/>
      <charset val="134"/>
    </font>
    <font>
      <b/>
      <sz val="9"/>
      <color indexed="8"/>
      <name val="宋体"/>
      <charset val="134"/>
    </font>
    <font>
      <b/>
      <sz val="20"/>
      <name val="方正小标宋_GBK"/>
      <charset val="134"/>
    </font>
    <font>
      <sz val="9"/>
      <name val="方正小标宋_GBK"/>
      <charset val="134"/>
    </font>
    <font>
      <b/>
      <sz val="20"/>
      <name val="宋体"/>
      <charset val="134"/>
    </font>
    <font>
      <b/>
      <sz val="9"/>
      <color rgb="FFFF0000"/>
      <name val="宋体"/>
      <charset val="134"/>
    </font>
    <font>
      <sz val="16"/>
      <name val="方正仿宋_GBK"/>
      <charset val="134"/>
    </font>
    <font>
      <sz val="10"/>
      <name val="方正小标宋_GBK"/>
      <charset val="134"/>
    </font>
    <font>
      <sz val="15"/>
      <name val="宋体"/>
      <charset val="134"/>
    </font>
    <font>
      <sz val="12"/>
      <name val="方正黑体_GBK"/>
      <charset val="134"/>
    </font>
    <font>
      <sz val="12"/>
      <name val="方正仿宋_GBK"/>
      <charset val="134"/>
    </font>
    <font>
      <b/>
      <sz val="12"/>
      <name val="方正小标宋_GBK"/>
      <charset val="134"/>
    </font>
    <font>
      <sz val="12"/>
      <name val="黑体"/>
      <charset val="134"/>
    </font>
    <font>
      <sz val="30"/>
      <name val="方正小标宋_GBK"/>
      <charset val="134"/>
    </font>
    <font>
      <sz val="14"/>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52"/>
      <name val="宋体"/>
      <charset val="134"/>
    </font>
    <font>
      <i/>
      <sz val="11"/>
      <color indexed="23"/>
      <name val="宋体"/>
      <charset val="134"/>
    </font>
    <font>
      <sz val="11"/>
      <color indexed="9"/>
      <name val="宋体"/>
      <charset val="134"/>
    </font>
    <font>
      <b/>
      <sz val="15"/>
      <color indexed="56"/>
      <name val="宋体"/>
      <charset val="134"/>
    </font>
    <font>
      <sz val="11"/>
      <color indexed="17"/>
      <name val="宋体"/>
      <charset val="134"/>
    </font>
    <font>
      <sz val="11"/>
      <color indexed="62"/>
      <name val="宋体"/>
      <charset val="134"/>
    </font>
    <font>
      <b/>
      <sz val="11"/>
      <color indexed="52"/>
      <name val="宋体"/>
      <charset val="134"/>
    </font>
    <font>
      <b/>
      <sz val="11"/>
      <color indexed="56"/>
      <name val="宋体"/>
      <charset val="134"/>
    </font>
    <font>
      <sz val="11"/>
      <color indexed="10"/>
      <name val="宋体"/>
      <charset val="134"/>
    </font>
    <font>
      <b/>
      <sz val="18"/>
      <color indexed="56"/>
      <name val="宋体"/>
      <charset val="134"/>
    </font>
    <font>
      <b/>
      <sz val="11"/>
      <color indexed="63"/>
      <name val="宋体"/>
      <charset val="134"/>
    </font>
    <font>
      <b/>
      <sz val="10"/>
      <name val="Arial"/>
      <charset val="134"/>
    </font>
    <font>
      <sz val="11"/>
      <color indexed="20"/>
      <name val="宋体"/>
      <charset val="134"/>
    </font>
    <font>
      <b/>
      <sz val="11"/>
      <color indexed="9"/>
      <name val="宋体"/>
      <charset val="134"/>
    </font>
    <font>
      <b/>
      <sz val="13"/>
      <color indexed="56"/>
      <name val="宋体"/>
      <charset val="134"/>
    </font>
    <font>
      <sz val="11"/>
      <color indexed="60"/>
      <name val="宋体"/>
      <charset val="134"/>
    </font>
    <font>
      <sz val="7"/>
      <name val="Small Fonts"/>
      <charset val="134"/>
    </font>
    <font>
      <sz val="10"/>
      <name val="MS Sans Serif"/>
      <charset val="134"/>
    </font>
    <font>
      <sz val="11"/>
      <color indexed="8"/>
      <name val="宋体"/>
      <charset val="134"/>
      <scheme val="minor"/>
    </font>
    <font>
      <sz val="10"/>
      <name val="Arial"/>
      <charset val="134"/>
    </font>
    <font>
      <sz val="10"/>
      <color indexed="8"/>
      <name val="Arial"/>
      <charset val="0"/>
    </font>
  </fonts>
  <fills count="5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9"/>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26"/>
        <bgColor indexed="64"/>
      </patternFill>
    </fill>
    <fill>
      <patternFill patternType="solid">
        <fgColor indexed="45"/>
        <bgColor indexed="64"/>
      </patternFill>
    </fill>
    <fill>
      <patternFill patternType="solid">
        <fgColor indexed="55"/>
        <bgColor indexed="64"/>
      </patternFill>
    </fill>
    <fill>
      <patternFill patternType="solid">
        <fgColor indexed="49"/>
        <bgColor indexed="64"/>
      </patternFill>
    </fill>
    <fill>
      <patternFill patternType="solid">
        <fgColor indexed="31"/>
        <bgColor indexed="64"/>
      </patternFill>
    </fill>
    <fill>
      <patternFill patternType="solid">
        <fgColor indexed="43"/>
        <bgColor indexed="64"/>
      </patternFill>
    </fill>
    <fill>
      <patternFill patternType="solid">
        <fgColor indexed="11"/>
        <bgColor indexed="64"/>
      </patternFill>
    </fill>
    <fill>
      <patternFill patternType="solid">
        <fgColor indexed="62"/>
        <bgColor indexed="64"/>
      </patternFill>
    </fill>
    <fill>
      <patternFill patternType="solid">
        <fgColor indexed="27"/>
        <bgColor indexed="64"/>
      </patternFill>
    </fill>
    <fill>
      <patternFill patternType="solid">
        <fgColor indexed="46"/>
        <bgColor indexed="64"/>
      </patternFill>
    </fill>
    <fill>
      <patternFill patternType="solid">
        <fgColor indexed="44"/>
        <bgColor indexed="64"/>
      </patternFill>
    </fill>
    <fill>
      <patternFill patternType="solid">
        <fgColor indexed="36"/>
        <bgColor indexed="64"/>
      </patternFill>
    </fill>
    <fill>
      <patternFill patternType="solid">
        <fgColor indexed="30"/>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53"/>
        <bgColor indexed="64"/>
      </patternFill>
    </fill>
  </fills>
  <borders count="4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indexed="8"/>
      </right>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s>
  <cellStyleXfs count="881">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0" fillId="0" borderId="0" applyFont="0" applyFill="0" applyBorder="0" applyAlignment="0" applyProtection="0"/>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9" fillId="4" borderId="23" applyNumberFormat="0" applyFon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24" applyNumberFormat="0" applyFill="0" applyAlignment="0" applyProtection="0">
      <alignment vertical="center"/>
    </xf>
    <xf numFmtId="0" fontId="51" fillId="0" borderId="24" applyNumberFormat="0" applyFill="0" applyAlignment="0" applyProtection="0">
      <alignment vertical="center"/>
    </xf>
    <xf numFmtId="0" fontId="52" fillId="0" borderId="25" applyNumberFormat="0" applyFill="0" applyAlignment="0" applyProtection="0">
      <alignment vertical="center"/>
    </xf>
    <xf numFmtId="0" fontId="52" fillId="0" borderId="0" applyNumberFormat="0" applyFill="0" applyBorder="0" applyAlignment="0" applyProtection="0">
      <alignment vertical="center"/>
    </xf>
    <xf numFmtId="0" fontId="53" fillId="5" borderId="26" applyNumberFormat="0" applyAlignment="0" applyProtection="0">
      <alignment vertical="center"/>
    </xf>
    <xf numFmtId="0" fontId="54" fillId="6" borderId="27" applyNumberFormat="0" applyAlignment="0" applyProtection="0">
      <alignment vertical="center"/>
    </xf>
    <xf numFmtId="0" fontId="55" fillId="6" borderId="26" applyNumberFormat="0" applyAlignment="0" applyProtection="0">
      <alignment vertical="center"/>
    </xf>
    <xf numFmtId="0" fontId="56" fillId="7" borderId="28" applyNumberFormat="0" applyAlignment="0" applyProtection="0">
      <alignment vertical="center"/>
    </xf>
    <xf numFmtId="0" fontId="57" fillId="0" borderId="29" applyNumberFormat="0" applyFill="0" applyAlignment="0" applyProtection="0">
      <alignment vertical="center"/>
    </xf>
    <xf numFmtId="0" fontId="58" fillId="0" borderId="30" applyNumberFormat="0" applyFill="0" applyAlignment="0" applyProtection="0">
      <alignment vertical="center"/>
    </xf>
    <xf numFmtId="0" fontId="59" fillId="8" borderId="0" applyNumberFormat="0" applyBorder="0" applyAlignment="0" applyProtection="0">
      <alignment vertical="center"/>
    </xf>
    <xf numFmtId="0" fontId="60" fillId="9" borderId="0" applyNumberFormat="0" applyBorder="0" applyAlignment="0" applyProtection="0">
      <alignment vertical="center"/>
    </xf>
    <xf numFmtId="0" fontId="61" fillId="10" borderId="0" applyNumberFormat="0" applyBorder="0" applyAlignment="0" applyProtection="0">
      <alignment vertical="center"/>
    </xf>
    <xf numFmtId="0" fontId="62" fillId="11" borderId="0" applyNumberFormat="0" applyBorder="0" applyAlignment="0" applyProtection="0">
      <alignment vertical="center"/>
    </xf>
    <xf numFmtId="0" fontId="63" fillId="12" borderId="0" applyNumberFormat="0" applyBorder="0" applyAlignment="0" applyProtection="0">
      <alignment vertical="center"/>
    </xf>
    <xf numFmtId="0" fontId="63"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3" fillId="16" borderId="0" applyNumberFormat="0" applyBorder="0" applyAlignment="0" applyProtection="0">
      <alignment vertical="center"/>
    </xf>
    <xf numFmtId="0" fontId="63" fillId="17" borderId="0" applyNumberFormat="0" applyBorder="0" applyAlignment="0" applyProtection="0">
      <alignment vertical="center"/>
    </xf>
    <xf numFmtId="0" fontId="62" fillId="18" borderId="0" applyNumberFormat="0" applyBorder="0" applyAlignment="0" applyProtection="0">
      <alignment vertical="center"/>
    </xf>
    <xf numFmtId="0" fontId="62" fillId="19" borderId="0" applyNumberFormat="0" applyBorder="0" applyAlignment="0" applyProtection="0">
      <alignment vertical="center"/>
    </xf>
    <xf numFmtId="0" fontId="63" fillId="20" borderId="0" applyNumberFormat="0" applyBorder="0" applyAlignment="0" applyProtection="0">
      <alignment vertical="center"/>
    </xf>
    <xf numFmtId="0" fontId="63" fillId="21" borderId="0" applyNumberFormat="0" applyBorder="0" applyAlignment="0" applyProtection="0">
      <alignment vertical="center"/>
    </xf>
    <xf numFmtId="0" fontId="62" fillId="22" borderId="0" applyNumberFormat="0" applyBorder="0" applyAlignment="0" applyProtection="0">
      <alignment vertical="center"/>
    </xf>
    <xf numFmtId="0" fontId="62" fillId="23" borderId="0" applyNumberFormat="0" applyBorder="0" applyAlignment="0" applyProtection="0">
      <alignment vertical="center"/>
    </xf>
    <xf numFmtId="0" fontId="63" fillId="24" borderId="0" applyNumberFormat="0" applyBorder="0" applyAlignment="0" applyProtection="0">
      <alignment vertical="center"/>
    </xf>
    <xf numFmtId="0" fontId="63" fillId="25" borderId="0" applyNumberFormat="0" applyBorder="0" applyAlignment="0" applyProtection="0">
      <alignment vertical="center"/>
    </xf>
    <xf numFmtId="0" fontId="62" fillId="26" borderId="0" applyNumberFormat="0" applyBorder="0" applyAlignment="0" applyProtection="0">
      <alignment vertical="center"/>
    </xf>
    <xf numFmtId="0" fontId="62" fillId="27" borderId="0" applyNumberFormat="0" applyBorder="0" applyAlignment="0" applyProtection="0">
      <alignment vertical="center"/>
    </xf>
    <xf numFmtId="0" fontId="63" fillId="28" borderId="0" applyNumberFormat="0" applyBorder="0" applyAlignment="0" applyProtection="0">
      <alignment vertical="center"/>
    </xf>
    <xf numFmtId="0" fontId="63" fillId="29" borderId="0" applyNumberFormat="0" applyBorder="0" applyAlignment="0" applyProtection="0">
      <alignment vertical="center"/>
    </xf>
    <xf numFmtId="0" fontId="62" fillId="30" borderId="0" applyNumberFormat="0" applyBorder="0" applyAlignment="0" applyProtection="0">
      <alignment vertical="center"/>
    </xf>
    <xf numFmtId="0" fontId="62" fillId="31" borderId="0" applyNumberFormat="0" applyBorder="0" applyAlignment="0" applyProtection="0">
      <alignment vertical="center"/>
    </xf>
    <xf numFmtId="0" fontId="63" fillId="32" borderId="0" applyNumberFormat="0" applyBorder="0" applyAlignment="0" applyProtection="0">
      <alignment vertical="center"/>
    </xf>
    <xf numFmtId="0" fontId="63" fillId="33" borderId="0" applyNumberFormat="0" applyBorder="0" applyAlignment="0" applyProtection="0">
      <alignment vertical="center"/>
    </xf>
    <xf numFmtId="0" fontId="62" fillId="34" borderId="0" applyNumberFormat="0" applyBorder="0" applyAlignment="0" applyProtection="0">
      <alignment vertical="center"/>
    </xf>
    <xf numFmtId="0" fontId="5" fillId="0" borderId="0">
      <alignment vertical="center"/>
    </xf>
    <xf numFmtId="0" fontId="64" fillId="0" borderId="31" applyNumberFormat="0" applyFill="0" applyAlignment="0" applyProtection="0">
      <alignment vertical="center"/>
    </xf>
    <xf numFmtId="0" fontId="65" fillId="0" borderId="0" applyNumberFormat="0" applyFill="0" applyBorder="0" applyAlignment="0" applyProtection="0">
      <alignment vertical="center"/>
    </xf>
    <xf numFmtId="0" fontId="0" fillId="0" borderId="0">
      <alignment vertical="center"/>
    </xf>
    <xf numFmtId="0" fontId="66" fillId="35" borderId="0" applyNumberFormat="0" applyBorder="0" applyAlignment="0" applyProtection="0">
      <alignment vertical="center"/>
    </xf>
    <xf numFmtId="0" fontId="15" fillId="0" borderId="32" applyNumberFormat="0" applyFill="0" applyAlignment="0" applyProtection="0">
      <alignment vertical="center"/>
    </xf>
    <xf numFmtId="0" fontId="67" fillId="0" borderId="33" applyNumberFormat="0" applyFill="0" applyAlignment="0" applyProtection="0">
      <alignment vertical="center"/>
    </xf>
    <xf numFmtId="0" fontId="68" fillId="36" borderId="0" applyNumberFormat="0" applyBorder="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70" fillId="38" borderId="34" applyNumberFormat="0" applyAlignment="0" applyProtection="0">
      <alignment vertical="center"/>
    </xf>
    <xf numFmtId="0" fontId="0" fillId="0" borderId="0"/>
    <xf numFmtId="0" fontId="71" fillId="0" borderId="35" applyNumberFormat="0" applyFill="0" applyAlignment="0" applyProtection="0">
      <alignment vertical="center"/>
    </xf>
    <xf numFmtId="0" fontId="72" fillId="0" borderId="0" applyNumberFormat="0" applyFill="0" applyBorder="0" applyAlignment="0" applyProtection="0">
      <alignment vertical="center"/>
    </xf>
    <xf numFmtId="0" fontId="64" fillId="0" borderId="31" applyNumberFormat="0" applyFill="0" applyAlignment="0" applyProtection="0">
      <alignment vertical="center"/>
    </xf>
    <xf numFmtId="0" fontId="0" fillId="0" borderId="0"/>
    <xf numFmtId="0" fontId="72" fillId="0" borderId="0" applyNumberFormat="0" applyFill="0" applyBorder="0" applyAlignment="0" applyProtection="0">
      <alignment vertical="center"/>
    </xf>
    <xf numFmtId="0" fontId="69" fillId="37" borderId="34" applyNumberFormat="0" applyAlignment="0" applyProtection="0">
      <alignment vertical="center"/>
    </xf>
    <xf numFmtId="0" fontId="73" fillId="0" borderId="0" applyNumberFormat="0" applyFill="0" applyBorder="0" applyAlignment="0" applyProtection="0">
      <alignment vertical="center"/>
    </xf>
    <xf numFmtId="0" fontId="0" fillId="0" borderId="0"/>
    <xf numFmtId="0" fontId="74" fillId="38" borderId="36" applyNumberFormat="0" applyAlignment="0" applyProtection="0">
      <alignment vertical="center"/>
    </xf>
    <xf numFmtId="0" fontId="65" fillId="0" borderId="0" applyNumberFormat="0" applyFill="0" applyBorder="0" applyAlignment="0" applyProtection="0">
      <alignment vertical="center"/>
    </xf>
    <xf numFmtId="9" fontId="75" fillId="0" borderId="0" applyFont="0" applyFill="0" applyBorder="0" applyAlignment="0" applyProtection="0"/>
    <xf numFmtId="0" fontId="69" fillId="37" borderId="34" applyNumberFormat="0" applyAlignment="0" applyProtection="0">
      <alignment vertical="center"/>
    </xf>
    <xf numFmtId="0" fontId="69" fillId="37" borderId="34" applyNumberFormat="0" applyAlignment="0" applyProtection="0">
      <alignment vertical="center"/>
    </xf>
    <xf numFmtId="0" fontId="0" fillId="39" borderId="37" applyNumberFormat="0" applyFont="0" applyAlignment="0" applyProtection="0">
      <alignment vertical="center"/>
    </xf>
    <xf numFmtId="0" fontId="65" fillId="0" borderId="0" applyNumberFormat="0" applyFill="0" applyBorder="0" applyAlignment="0" applyProtection="0">
      <alignment vertical="center"/>
    </xf>
    <xf numFmtId="0" fontId="74" fillId="38" borderId="36" applyNumberFormat="0" applyAlignment="0" applyProtection="0">
      <alignment vertical="center"/>
    </xf>
    <xf numFmtId="0" fontId="0" fillId="0" borderId="0"/>
    <xf numFmtId="0" fontId="67" fillId="0" borderId="33" applyNumberFormat="0" applyFill="0" applyAlignment="0" applyProtection="0">
      <alignment vertical="center"/>
    </xf>
    <xf numFmtId="0" fontId="74" fillId="38" borderId="36" applyNumberFormat="0" applyAlignment="0" applyProtection="0">
      <alignment vertical="center"/>
    </xf>
    <xf numFmtId="0" fontId="76" fillId="40" borderId="0" applyNumberFormat="0" applyBorder="0" applyAlignment="0" applyProtection="0">
      <alignment vertical="center"/>
    </xf>
    <xf numFmtId="9" fontId="0" fillId="0" borderId="0" applyFont="0" applyFill="0" applyBorder="0" applyAlignment="0" applyProtection="0"/>
    <xf numFmtId="0" fontId="74" fillId="38" borderId="36" applyNumberFormat="0" applyAlignment="0" applyProtection="0">
      <alignment vertical="center"/>
    </xf>
    <xf numFmtId="0" fontId="0" fillId="0" borderId="0"/>
    <xf numFmtId="0" fontId="76" fillId="40" borderId="0" applyNumberFormat="0" applyBorder="0" applyAlignment="0" applyProtection="0">
      <alignment vertical="center"/>
    </xf>
    <xf numFmtId="0" fontId="71" fillId="0" borderId="0" applyNumberFormat="0" applyFill="0" applyBorder="0" applyAlignment="0" applyProtection="0">
      <alignment vertical="center"/>
    </xf>
    <xf numFmtId="9" fontId="0" fillId="0" borderId="0" applyFont="0" applyFill="0" applyBorder="0" applyAlignment="0" applyProtection="0"/>
    <xf numFmtId="0" fontId="0" fillId="0" borderId="0"/>
    <xf numFmtId="9" fontId="75" fillId="0" borderId="0" applyFont="0" applyFill="0" applyBorder="0" applyAlignment="0" applyProtection="0"/>
    <xf numFmtId="0" fontId="70" fillId="38" borderId="34" applyNumberFormat="0" applyAlignment="0" applyProtection="0">
      <alignment vertical="center"/>
    </xf>
    <xf numFmtId="0" fontId="71" fillId="0" borderId="35" applyNumberFormat="0" applyFill="0" applyAlignment="0" applyProtection="0">
      <alignment vertical="center"/>
    </xf>
    <xf numFmtId="0" fontId="72" fillId="0" borderId="0" applyNumberFormat="0" applyFill="0" applyBorder="0" applyAlignment="0" applyProtection="0">
      <alignment vertical="center"/>
    </xf>
    <xf numFmtId="0" fontId="77" fillId="41" borderId="38" applyNumberFormat="0" applyAlignment="0" applyProtection="0">
      <alignment vertical="center"/>
    </xf>
    <xf numFmtId="0" fontId="71" fillId="0" borderId="0" applyNumberFormat="0" applyFill="0" applyBorder="0" applyAlignment="0" applyProtection="0">
      <alignment vertical="center"/>
    </xf>
    <xf numFmtId="0" fontId="0" fillId="39" borderId="37" applyNumberFormat="0" applyFont="0" applyAlignment="0" applyProtection="0">
      <alignment vertical="center"/>
    </xf>
    <xf numFmtId="0" fontId="0" fillId="0" borderId="0"/>
    <xf numFmtId="9" fontId="75" fillId="0" borderId="0" applyFont="0" applyFill="0" applyBorder="0" applyAlignment="0" applyProtection="0"/>
    <xf numFmtId="0" fontId="76" fillId="40" borderId="0" applyNumberFormat="0" applyBorder="0" applyAlignment="0" applyProtection="0">
      <alignment vertical="center"/>
    </xf>
    <xf numFmtId="0" fontId="74" fillId="38" borderId="36" applyNumberFormat="0" applyAlignment="0" applyProtection="0">
      <alignment vertical="center"/>
    </xf>
    <xf numFmtId="0" fontId="64" fillId="0" borderId="31" applyNumberFormat="0" applyFill="0" applyAlignment="0" applyProtection="0">
      <alignment vertical="center"/>
    </xf>
    <xf numFmtId="0" fontId="66" fillId="42" borderId="0" applyNumberFormat="0" applyBorder="0" applyAlignment="0" applyProtection="0">
      <alignment vertical="center"/>
    </xf>
    <xf numFmtId="0" fontId="0" fillId="0" borderId="0"/>
    <xf numFmtId="0" fontId="64" fillId="0" borderId="31" applyNumberFormat="0" applyFill="0" applyAlignment="0" applyProtection="0">
      <alignment vertical="center"/>
    </xf>
    <xf numFmtId="0" fontId="77" fillId="41" borderId="38" applyNumberFormat="0" applyAlignment="0" applyProtection="0">
      <alignment vertical="center"/>
    </xf>
    <xf numFmtId="0" fontId="0" fillId="0" borderId="0">
      <alignment vertical="center"/>
    </xf>
    <xf numFmtId="0" fontId="71" fillId="0" borderId="0" applyNumberFormat="0" applyFill="0" applyBorder="0" applyAlignment="0" applyProtection="0">
      <alignment vertical="center"/>
    </xf>
    <xf numFmtId="0" fontId="64" fillId="0" borderId="31" applyNumberFormat="0" applyFill="0" applyAlignment="0" applyProtection="0">
      <alignment vertical="center"/>
    </xf>
    <xf numFmtId="0" fontId="15" fillId="0" borderId="32" applyNumberFormat="0" applyFill="0" applyAlignment="0" applyProtection="0">
      <alignment vertical="center"/>
    </xf>
    <xf numFmtId="0" fontId="69" fillId="37" borderId="34" applyNumberFormat="0" applyAlignment="0" applyProtection="0">
      <alignment vertical="center"/>
    </xf>
    <xf numFmtId="0" fontId="73" fillId="0" borderId="0" applyNumberFormat="0" applyFill="0" applyBorder="0" applyAlignment="0" applyProtection="0">
      <alignment vertical="center"/>
    </xf>
    <xf numFmtId="0" fontId="64" fillId="0" borderId="31" applyNumberFormat="0" applyFill="0" applyAlignment="0" applyProtection="0">
      <alignment vertical="center"/>
    </xf>
    <xf numFmtId="0" fontId="74" fillId="38" borderId="36" applyNumberFormat="0" applyAlignment="0" applyProtection="0">
      <alignment vertical="center"/>
    </xf>
    <xf numFmtId="0" fontId="78" fillId="0" borderId="39" applyNumberFormat="0" applyFill="0" applyAlignment="0" applyProtection="0">
      <alignment vertical="center"/>
    </xf>
    <xf numFmtId="0" fontId="69" fillId="37" borderId="34" applyNumberFormat="0" applyAlignment="0" applyProtection="0">
      <alignment vertical="center"/>
    </xf>
    <xf numFmtId="0" fontId="15" fillId="0" borderId="32" applyNumberFormat="0" applyFill="0" applyAlignment="0" applyProtection="0">
      <alignment vertical="center"/>
    </xf>
    <xf numFmtId="0" fontId="72" fillId="0" borderId="0" applyNumberFormat="0" applyFill="0" applyBorder="0" applyAlignment="0" applyProtection="0">
      <alignment vertical="center"/>
    </xf>
    <xf numFmtId="0" fontId="77" fillId="41" borderId="38" applyNumberFormat="0" applyAlignment="0" applyProtection="0">
      <alignment vertical="center"/>
    </xf>
    <xf numFmtId="0" fontId="0" fillId="0" borderId="0">
      <alignment vertical="center"/>
    </xf>
    <xf numFmtId="0" fontId="74" fillId="38" borderId="36" applyNumberFormat="0" applyAlignment="0" applyProtection="0">
      <alignment vertical="center"/>
    </xf>
    <xf numFmtId="0" fontId="64" fillId="0" borderId="31" applyNumberFormat="0" applyFill="0" applyAlignment="0" applyProtection="0">
      <alignment vertical="center"/>
    </xf>
    <xf numFmtId="0" fontId="74" fillId="38" borderId="36" applyNumberFormat="0" applyAlignment="0" applyProtection="0">
      <alignment vertical="center"/>
    </xf>
    <xf numFmtId="0" fontId="15" fillId="0" borderId="32" applyNumberFormat="0" applyFill="0" applyAlignment="0" applyProtection="0">
      <alignment vertical="center"/>
    </xf>
    <xf numFmtId="0" fontId="64" fillId="0" borderId="31" applyNumberFormat="0" applyFill="0" applyAlignment="0" applyProtection="0">
      <alignment vertical="center"/>
    </xf>
    <xf numFmtId="0" fontId="0" fillId="0" borderId="0"/>
    <xf numFmtId="0" fontId="5" fillId="43" borderId="0" applyNumberFormat="0" applyBorder="0" applyAlignment="0" applyProtection="0">
      <alignment vertical="center"/>
    </xf>
    <xf numFmtId="0" fontId="70" fillId="38" borderId="34" applyNumberFormat="0" applyAlignment="0" applyProtection="0">
      <alignment vertical="center"/>
    </xf>
    <xf numFmtId="0" fontId="78" fillId="0" borderId="39" applyNumberFormat="0" applyFill="0" applyAlignment="0" applyProtection="0">
      <alignment vertical="center"/>
    </xf>
    <xf numFmtId="0" fontId="2" fillId="0" borderId="0">
      <alignment vertical="center"/>
    </xf>
    <xf numFmtId="0" fontId="5" fillId="40" borderId="0" applyNumberFormat="0" applyBorder="0" applyAlignment="0" applyProtection="0">
      <alignment vertical="center"/>
    </xf>
    <xf numFmtId="0" fontId="70" fillId="38" borderId="34" applyNumberFormat="0" applyAlignment="0" applyProtection="0">
      <alignment vertical="center"/>
    </xf>
    <xf numFmtId="0" fontId="73" fillId="0" borderId="0" applyNumberFormat="0" applyFill="0" applyBorder="0" applyAlignment="0" applyProtection="0">
      <alignment vertical="center"/>
    </xf>
    <xf numFmtId="0" fontId="67" fillId="0" borderId="33" applyNumberFormat="0" applyFill="0" applyAlignment="0" applyProtection="0">
      <alignment vertical="center"/>
    </xf>
    <xf numFmtId="0" fontId="74" fillId="38" borderId="36" applyNumberFormat="0" applyAlignment="0" applyProtection="0">
      <alignment vertical="center"/>
    </xf>
    <xf numFmtId="0" fontId="79" fillId="44" borderId="0" applyNumberFormat="0" applyBorder="0" applyAlignment="0" applyProtection="0">
      <alignment vertical="center"/>
    </xf>
    <xf numFmtId="0" fontId="5" fillId="36" borderId="0" applyNumberFormat="0" applyBorder="0" applyAlignment="0" applyProtection="0">
      <alignment vertical="center"/>
    </xf>
    <xf numFmtId="0" fontId="70" fillId="38" borderId="34" applyNumberFormat="0" applyAlignment="0" applyProtection="0">
      <alignment vertical="center"/>
    </xf>
    <xf numFmtId="0" fontId="67" fillId="0" borderId="33" applyNumberFormat="0" applyFill="0" applyAlignment="0" applyProtection="0">
      <alignment vertical="center"/>
    </xf>
    <xf numFmtId="0" fontId="5" fillId="45" borderId="0" applyNumberFormat="0" applyBorder="0" applyAlignment="0" applyProtection="0">
      <alignment vertical="center"/>
    </xf>
    <xf numFmtId="0" fontId="66" fillId="46" borderId="0" applyNumberFormat="0" applyBorder="0" applyAlignment="0" applyProtection="0">
      <alignment vertical="center"/>
    </xf>
    <xf numFmtId="0" fontId="79" fillId="44" borderId="0" applyNumberFormat="0" applyBorder="0" applyAlignment="0" applyProtection="0">
      <alignment vertical="center"/>
    </xf>
    <xf numFmtId="0" fontId="5" fillId="47" borderId="0" applyNumberFormat="0" applyBorder="0" applyAlignment="0" applyProtection="0">
      <alignment vertical="center"/>
    </xf>
    <xf numFmtId="0" fontId="70" fillId="38" borderId="34"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0" fillId="0" borderId="0">
      <alignment vertical="center"/>
    </xf>
    <xf numFmtId="0" fontId="5" fillId="48" borderId="0" applyNumberFormat="0" applyBorder="0" applyAlignment="0" applyProtection="0">
      <alignment vertical="center"/>
    </xf>
    <xf numFmtId="0" fontId="5" fillId="49" borderId="0" applyNumberFormat="0" applyBorder="0" applyAlignment="0" applyProtection="0">
      <alignment vertical="center"/>
    </xf>
    <xf numFmtId="0" fontId="0" fillId="0" borderId="0"/>
    <xf numFmtId="0" fontId="67" fillId="0" borderId="33" applyNumberFormat="0" applyFill="0" applyAlignment="0" applyProtection="0">
      <alignment vertical="center"/>
    </xf>
    <xf numFmtId="0" fontId="66" fillId="50" borderId="0" applyNumberFormat="0" applyBorder="0" applyAlignment="0" applyProtection="0">
      <alignment vertical="center"/>
    </xf>
    <xf numFmtId="0" fontId="0" fillId="0" borderId="0">
      <alignment vertical="center"/>
    </xf>
    <xf numFmtId="0" fontId="66" fillId="51" borderId="0" applyNumberFormat="0" applyBorder="0" applyAlignment="0" applyProtection="0">
      <alignment vertical="center"/>
    </xf>
    <xf numFmtId="0" fontId="0" fillId="0" borderId="0">
      <alignment vertical="center"/>
    </xf>
    <xf numFmtId="0" fontId="66" fillId="45" borderId="0" applyNumberFormat="0" applyBorder="0" applyAlignment="0" applyProtection="0">
      <alignment vertical="center"/>
    </xf>
    <xf numFmtId="0" fontId="74" fillId="38" borderId="36" applyNumberFormat="0" applyAlignment="0" applyProtection="0">
      <alignment vertical="center"/>
    </xf>
    <xf numFmtId="0" fontId="79" fillId="44" borderId="0" applyNumberFormat="0" applyBorder="0" applyAlignment="0" applyProtection="0">
      <alignment vertical="center"/>
    </xf>
    <xf numFmtId="0" fontId="5" fillId="48" borderId="0" applyNumberFormat="0" applyBorder="0" applyAlignment="0" applyProtection="0">
      <alignment vertical="center"/>
    </xf>
    <xf numFmtId="0" fontId="70" fillId="38" borderId="34" applyNumberFormat="0" applyAlignment="0" applyProtection="0">
      <alignment vertical="center"/>
    </xf>
    <xf numFmtId="0" fontId="66" fillId="52" borderId="0" applyNumberFormat="0" applyBorder="0" applyAlignment="0" applyProtection="0">
      <alignment vertical="center"/>
    </xf>
    <xf numFmtId="0" fontId="79" fillId="44" borderId="0" applyNumberFormat="0" applyBorder="0" applyAlignment="0" applyProtection="0">
      <alignment vertical="center"/>
    </xf>
    <xf numFmtId="0" fontId="74" fillId="38" borderId="36" applyNumberFormat="0" applyAlignment="0" applyProtection="0">
      <alignment vertical="center"/>
    </xf>
    <xf numFmtId="0" fontId="0" fillId="0" borderId="0">
      <alignment vertical="center"/>
    </xf>
    <xf numFmtId="0" fontId="5" fillId="37" borderId="0" applyNumberFormat="0" applyBorder="0" applyAlignment="0" applyProtection="0">
      <alignment vertical="center"/>
    </xf>
    <xf numFmtId="0" fontId="77" fillId="41" borderId="38" applyNumberFormat="0" applyAlignment="0" applyProtection="0">
      <alignment vertical="center"/>
    </xf>
    <xf numFmtId="0" fontId="5" fillId="49" borderId="0" applyNumberFormat="0" applyBorder="0" applyAlignment="0" applyProtection="0">
      <alignment vertical="center"/>
    </xf>
    <xf numFmtId="0" fontId="74" fillId="38" borderId="36" applyNumberFormat="0" applyAlignment="0" applyProtection="0">
      <alignment vertical="center"/>
    </xf>
    <xf numFmtId="0" fontId="77" fillId="41" borderId="38" applyNumberFormat="0" applyAlignment="0" applyProtection="0">
      <alignment vertical="center"/>
    </xf>
    <xf numFmtId="0" fontId="5" fillId="35" borderId="0" applyNumberFormat="0" applyBorder="0" applyAlignment="0" applyProtection="0">
      <alignment vertical="center"/>
    </xf>
    <xf numFmtId="0" fontId="5" fillId="53" borderId="0" applyNumberFormat="0" applyBorder="0" applyAlignment="0" applyProtection="0">
      <alignment vertical="center"/>
    </xf>
    <xf numFmtId="0" fontId="67" fillId="0" borderId="33" applyNumberFormat="0" applyFill="0" applyAlignment="0" applyProtection="0">
      <alignment vertical="center"/>
    </xf>
    <xf numFmtId="0" fontId="66" fillId="42" borderId="0" applyNumberFormat="0" applyBorder="0" applyAlignment="0" applyProtection="0">
      <alignment vertical="center"/>
    </xf>
    <xf numFmtId="0" fontId="67" fillId="0" borderId="33" applyNumberFormat="0" applyFill="0" applyAlignment="0" applyProtection="0">
      <alignment vertical="center"/>
    </xf>
    <xf numFmtId="0" fontId="66" fillId="54" borderId="0" applyNumberFormat="0" applyBorder="0" applyAlignment="0" applyProtection="0">
      <alignment vertical="center"/>
    </xf>
    <xf numFmtId="0" fontId="69" fillId="37" borderId="34" applyNumberFormat="0" applyAlignment="0" applyProtection="0">
      <alignment vertical="center"/>
    </xf>
    <xf numFmtId="9" fontId="75" fillId="0" borderId="0" applyFont="0" applyFill="0" applyBorder="0" applyAlignment="0" applyProtection="0"/>
    <xf numFmtId="0" fontId="68" fillId="36" borderId="0" applyNumberFormat="0" applyBorder="0" applyAlignment="0" applyProtection="0">
      <alignment vertical="center"/>
    </xf>
    <xf numFmtId="37" fontId="80" fillId="0" borderId="0"/>
    <xf numFmtId="0" fontId="74" fillId="38" borderId="36" applyNumberFormat="0" applyAlignment="0" applyProtection="0">
      <alignment vertical="center"/>
    </xf>
    <xf numFmtId="0" fontId="76" fillId="40" borderId="0" applyNumberFormat="0" applyBorder="0" applyAlignment="0" applyProtection="0">
      <alignment vertical="center"/>
    </xf>
    <xf numFmtId="9" fontId="0" fillId="0" borderId="0" applyFont="0" applyFill="0" applyBorder="0" applyAlignment="0" applyProtection="0"/>
    <xf numFmtId="0" fontId="81" fillId="0" borderId="0"/>
    <xf numFmtId="0" fontId="0" fillId="39" borderId="37" applyNumberFormat="0" applyFont="0" applyAlignment="0" applyProtection="0">
      <alignment vertical="center"/>
    </xf>
    <xf numFmtId="9" fontId="75" fillId="0" borderId="0" applyFont="0" applyFill="0" applyBorder="0" applyAlignment="0" applyProtection="0"/>
    <xf numFmtId="0" fontId="15" fillId="0" borderId="32" applyNumberFormat="0" applyFill="0" applyAlignment="0" applyProtection="0">
      <alignment vertical="center"/>
    </xf>
    <xf numFmtId="0" fontId="0" fillId="0" borderId="0"/>
    <xf numFmtId="0" fontId="71" fillId="0" borderId="0" applyNumberFormat="0" applyFill="0" applyBorder="0" applyAlignment="0" applyProtection="0">
      <alignment vertical="center"/>
    </xf>
    <xf numFmtId="9" fontId="82" fillId="0" borderId="0" applyFont="0" applyFill="0" applyBorder="0" applyAlignment="0" applyProtection="0">
      <alignment vertical="center"/>
    </xf>
    <xf numFmtId="0" fontId="65" fillId="0" borderId="0" applyNumberFormat="0" applyFill="0" applyBorder="0" applyAlignment="0" applyProtection="0">
      <alignment vertical="center"/>
    </xf>
    <xf numFmtId="0" fontId="76" fillId="40" borderId="0" applyNumberFormat="0" applyBorder="0" applyAlignment="0" applyProtection="0">
      <alignment vertical="center"/>
    </xf>
    <xf numFmtId="9" fontId="0" fillId="0" borderId="0" applyFont="0" applyFill="0" applyBorder="0" applyAlignment="0" applyProtection="0"/>
    <xf numFmtId="0" fontId="76" fillId="40" borderId="0" applyNumberFormat="0" applyBorder="0" applyAlignment="0" applyProtection="0">
      <alignment vertical="center"/>
    </xf>
    <xf numFmtId="0" fontId="73" fillId="0" borderId="0" applyNumberFormat="0" applyFill="0" applyBorder="0" applyAlignment="0" applyProtection="0">
      <alignment vertical="center"/>
    </xf>
    <xf numFmtId="9" fontId="0" fillId="0" borderId="0" applyFont="0" applyFill="0" applyBorder="0" applyAlignment="0" applyProtection="0">
      <alignment vertical="center"/>
    </xf>
    <xf numFmtId="0" fontId="76" fillId="40" borderId="0" applyNumberFormat="0" applyBorder="0" applyAlignment="0" applyProtection="0">
      <alignment vertical="center"/>
    </xf>
    <xf numFmtId="0" fontId="15" fillId="0" borderId="32"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0" fontId="76" fillId="40" borderId="0" applyNumberFormat="0" applyBorder="0" applyAlignment="0" applyProtection="0">
      <alignment vertical="center"/>
    </xf>
    <xf numFmtId="9" fontId="0" fillId="0" borderId="0" applyFont="0" applyFill="0" applyBorder="0" applyAlignment="0" applyProtection="0">
      <alignment vertical="center"/>
    </xf>
    <xf numFmtId="4" fontId="81"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74" fillId="38" borderId="36" applyNumberFormat="0" applyAlignment="0" applyProtection="0">
      <alignment vertical="center"/>
    </xf>
    <xf numFmtId="0" fontId="81" fillId="0" borderId="0"/>
    <xf numFmtId="9" fontId="0" fillId="0" borderId="0" applyFont="0" applyFill="0" applyBorder="0" applyAlignment="0" applyProtection="0">
      <alignment vertical="center"/>
    </xf>
    <xf numFmtId="0" fontId="76" fillId="40" borderId="0" applyNumberFormat="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68" fillId="36" borderId="0" applyNumberFormat="0" applyBorder="0" applyAlignment="0" applyProtection="0">
      <alignment vertical="center"/>
    </xf>
    <xf numFmtId="9" fontId="0" fillId="0" borderId="0" applyFont="0" applyFill="0" applyBorder="0" applyAlignment="0" applyProtection="0"/>
    <xf numFmtId="0" fontId="15" fillId="0" borderId="32" applyNumberFormat="0" applyFill="0" applyAlignment="0" applyProtection="0">
      <alignment vertical="center"/>
    </xf>
    <xf numFmtId="9" fontId="0" fillId="0" borderId="0" applyFont="0" applyFill="0" applyBorder="0" applyAlignment="0" applyProtection="0"/>
    <xf numFmtId="0" fontId="76" fillId="40" borderId="0" applyNumberFormat="0" applyBorder="0" applyAlignment="0" applyProtection="0">
      <alignment vertical="center"/>
    </xf>
    <xf numFmtId="9" fontId="0" fillId="0" borderId="0" applyFont="0" applyFill="0" applyBorder="0" applyAlignment="0" applyProtection="0"/>
    <xf numFmtId="0" fontId="76" fillId="40" borderId="0" applyNumberFormat="0" applyBorder="0" applyAlignment="0" applyProtection="0">
      <alignment vertical="center"/>
    </xf>
    <xf numFmtId="9" fontId="0" fillId="0" borderId="0" applyFont="0" applyFill="0" applyBorder="0" applyAlignment="0" applyProtection="0"/>
    <xf numFmtId="0" fontId="0" fillId="0" borderId="0"/>
    <xf numFmtId="0" fontId="79" fillId="44" borderId="0" applyNumberFormat="0" applyBorder="0" applyAlignment="0" applyProtection="0">
      <alignment vertical="center"/>
    </xf>
    <xf numFmtId="9" fontId="0" fillId="0" borderId="0" applyFont="0" applyFill="0" applyBorder="0" applyAlignment="0" applyProtection="0">
      <alignment vertical="center"/>
    </xf>
    <xf numFmtId="0" fontId="65" fillId="0" borderId="0" applyNumberFormat="0" applyFill="0" applyBorder="0" applyAlignment="0" applyProtection="0">
      <alignment vertical="center"/>
    </xf>
    <xf numFmtId="0" fontId="73" fillId="0" borderId="0" applyNumberFormat="0" applyFill="0" applyBorder="0" applyAlignment="0" applyProtection="0">
      <alignment vertical="center"/>
    </xf>
    <xf numFmtId="9" fontId="75" fillId="0" borderId="0" applyFont="0" applyFill="0" applyBorder="0" applyAlignment="0" applyProtection="0"/>
    <xf numFmtId="0" fontId="65" fillId="0" borderId="0" applyNumberFormat="0" applyFill="0" applyBorder="0" applyAlignment="0" applyProtection="0">
      <alignment vertical="center"/>
    </xf>
    <xf numFmtId="0" fontId="73" fillId="0" borderId="0" applyNumberFormat="0" applyFill="0" applyBorder="0" applyAlignment="0" applyProtection="0">
      <alignment vertical="center"/>
    </xf>
    <xf numFmtId="9" fontId="75" fillId="0" borderId="0" applyFont="0" applyFill="0" applyBorder="0" applyAlignment="0" applyProtection="0"/>
    <xf numFmtId="0" fontId="0" fillId="0" borderId="0"/>
    <xf numFmtId="0" fontId="67" fillId="0" borderId="33" applyNumberFormat="0" applyFill="0" applyAlignment="0" applyProtection="0">
      <alignment vertical="center"/>
    </xf>
    <xf numFmtId="0" fontId="0" fillId="39" borderId="37" applyNumberFormat="0" applyFont="0" applyAlignment="0" applyProtection="0">
      <alignment vertical="center"/>
    </xf>
    <xf numFmtId="0" fontId="0" fillId="0" borderId="0"/>
    <xf numFmtId="0" fontId="67" fillId="0" borderId="33" applyNumberFormat="0" applyFill="0" applyAlignment="0" applyProtection="0">
      <alignment vertical="center"/>
    </xf>
    <xf numFmtId="0" fontId="71" fillId="0" borderId="35" applyNumberFormat="0" applyFill="0" applyAlignment="0" applyProtection="0">
      <alignment vertical="center"/>
    </xf>
    <xf numFmtId="0" fontId="67" fillId="0" borderId="33" applyNumberFormat="0" applyFill="0" applyAlignment="0" applyProtection="0">
      <alignment vertical="center"/>
    </xf>
    <xf numFmtId="0" fontId="67" fillId="0" borderId="33" applyNumberFormat="0" applyFill="0" applyAlignment="0" applyProtection="0">
      <alignment vertical="center"/>
    </xf>
    <xf numFmtId="0" fontId="67" fillId="0" borderId="33" applyNumberFormat="0" applyFill="0" applyAlignment="0" applyProtection="0">
      <alignment vertical="center"/>
    </xf>
    <xf numFmtId="0" fontId="71" fillId="0" borderId="35" applyNumberFormat="0" applyFill="0" applyAlignment="0" applyProtection="0">
      <alignment vertical="center"/>
    </xf>
    <xf numFmtId="0" fontId="67" fillId="0" borderId="33" applyNumberFormat="0" applyFill="0" applyAlignment="0" applyProtection="0">
      <alignment vertical="center"/>
    </xf>
    <xf numFmtId="0" fontId="15" fillId="0" borderId="32" applyNumberFormat="0" applyFill="0" applyAlignment="0" applyProtection="0">
      <alignment vertical="center"/>
    </xf>
    <xf numFmtId="0" fontId="67" fillId="0" borderId="33" applyNumberFormat="0" applyFill="0" applyAlignment="0" applyProtection="0">
      <alignment vertical="center"/>
    </xf>
    <xf numFmtId="0" fontId="73" fillId="0" borderId="0" applyNumberFormat="0" applyFill="0" applyBorder="0" applyAlignment="0" applyProtection="0">
      <alignment vertical="center"/>
    </xf>
    <xf numFmtId="0" fontId="15" fillId="0" borderId="32" applyNumberFormat="0" applyFill="0" applyAlignment="0" applyProtection="0">
      <alignment vertical="center"/>
    </xf>
    <xf numFmtId="0" fontId="67" fillId="0" borderId="33" applyNumberFormat="0" applyFill="0" applyAlignment="0" applyProtection="0">
      <alignment vertical="center"/>
    </xf>
    <xf numFmtId="0" fontId="15" fillId="0" borderId="32" applyNumberFormat="0" applyFill="0" applyAlignment="0" applyProtection="0">
      <alignment vertical="center"/>
    </xf>
    <xf numFmtId="0" fontId="15" fillId="0" borderId="32" applyNumberFormat="0" applyFill="0" applyAlignment="0" applyProtection="0">
      <alignment vertical="center"/>
    </xf>
    <xf numFmtId="0" fontId="67" fillId="0" borderId="33" applyNumberFormat="0" applyFill="0" applyAlignment="0" applyProtection="0">
      <alignment vertical="center"/>
    </xf>
    <xf numFmtId="0" fontId="15" fillId="0" borderId="32" applyNumberFormat="0" applyFill="0" applyAlignment="0" applyProtection="0">
      <alignment vertical="center"/>
    </xf>
    <xf numFmtId="0" fontId="67" fillId="0" borderId="33" applyNumberFormat="0" applyFill="0" applyAlignment="0" applyProtection="0">
      <alignment vertical="center"/>
    </xf>
    <xf numFmtId="0" fontId="15" fillId="0" borderId="32" applyNumberFormat="0" applyFill="0" applyAlignment="0" applyProtection="0">
      <alignment vertical="center"/>
    </xf>
    <xf numFmtId="0" fontId="67" fillId="0" borderId="33" applyNumberFormat="0" applyFill="0" applyAlignment="0" applyProtection="0">
      <alignment vertical="center"/>
    </xf>
    <xf numFmtId="0" fontId="68" fillId="36" borderId="0" applyNumberFormat="0" applyBorder="0" applyAlignment="0" applyProtection="0">
      <alignment vertical="center"/>
    </xf>
    <xf numFmtId="0" fontId="74" fillId="38" borderId="36" applyNumberFormat="0" applyAlignment="0" applyProtection="0">
      <alignment vertical="center"/>
    </xf>
    <xf numFmtId="0" fontId="67" fillId="0" borderId="33" applyNumberFormat="0" applyFill="0" applyAlignment="0" applyProtection="0">
      <alignment vertical="center"/>
    </xf>
    <xf numFmtId="0" fontId="74" fillId="38" borderId="36" applyNumberFormat="0" applyAlignment="0" applyProtection="0">
      <alignment vertical="center"/>
    </xf>
    <xf numFmtId="0" fontId="67" fillId="0" borderId="33" applyNumberFormat="0" applyFill="0" applyAlignment="0" applyProtection="0">
      <alignment vertical="center"/>
    </xf>
    <xf numFmtId="0" fontId="0" fillId="0" borderId="0"/>
    <xf numFmtId="0" fontId="69" fillId="37" borderId="34" applyNumberFormat="0" applyAlignment="0" applyProtection="0">
      <alignment vertical="center"/>
    </xf>
    <xf numFmtId="0" fontId="0" fillId="0" borderId="0">
      <alignment vertical="center"/>
    </xf>
    <xf numFmtId="0" fontId="67" fillId="0" borderId="33" applyNumberFormat="0" applyFill="0" applyAlignment="0" applyProtection="0">
      <alignment vertical="center"/>
    </xf>
    <xf numFmtId="0" fontId="67" fillId="0" borderId="33" applyNumberFormat="0" applyFill="0" applyAlignment="0" applyProtection="0">
      <alignment vertical="center"/>
    </xf>
    <xf numFmtId="0" fontId="67" fillId="0" borderId="33" applyNumberFormat="0" applyFill="0" applyAlignment="0" applyProtection="0">
      <alignment vertical="center"/>
    </xf>
    <xf numFmtId="0" fontId="78" fillId="0" borderId="39" applyNumberFormat="0" applyFill="0" applyAlignment="0" applyProtection="0">
      <alignment vertical="center"/>
    </xf>
    <xf numFmtId="0" fontId="67" fillId="0" borderId="33" applyNumberFormat="0" applyFill="0" applyAlignment="0" applyProtection="0">
      <alignment vertical="center"/>
    </xf>
    <xf numFmtId="0" fontId="68" fillId="36" borderId="0" applyNumberFormat="0" applyBorder="0" applyAlignment="0" applyProtection="0">
      <alignment vertical="center"/>
    </xf>
    <xf numFmtId="0" fontId="67" fillId="0" borderId="33" applyNumberFormat="0" applyFill="0" applyAlignment="0" applyProtection="0">
      <alignment vertical="center"/>
    </xf>
    <xf numFmtId="0" fontId="0" fillId="39" borderId="37" applyNumberFormat="0" applyFont="0" applyAlignment="0" applyProtection="0">
      <alignment vertical="center"/>
    </xf>
    <xf numFmtId="0" fontId="67" fillId="0" borderId="33" applyNumberFormat="0" applyFill="0" applyAlignment="0" applyProtection="0">
      <alignment vertical="center"/>
    </xf>
    <xf numFmtId="0" fontId="78" fillId="0" borderId="39" applyNumberFormat="0" applyFill="0" applyAlignment="0" applyProtection="0">
      <alignment vertical="center"/>
    </xf>
    <xf numFmtId="0" fontId="67" fillId="0" borderId="33" applyNumberFormat="0" applyFill="0" applyAlignment="0" applyProtection="0">
      <alignment vertical="center"/>
    </xf>
    <xf numFmtId="0" fontId="71" fillId="0" borderId="0" applyNumberFormat="0" applyFill="0" applyBorder="0" applyAlignment="0" applyProtection="0">
      <alignment vertical="center"/>
    </xf>
    <xf numFmtId="0" fontId="78" fillId="0" borderId="39" applyNumberFormat="0" applyFill="0" applyAlignment="0" applyProtection="0">
      <alignment vertical="center"/>
    </xf>
    <xf numFmtId="0" fontId="78" fillId="0" borderId="39" applyNumberFormat="0" applyFill="0" applyAlignment="0" applyProtection="0">
      <alignment vertical="center"/>
    </xf>
    <xf numFmtId="0" fontId="78" fillId="0" borderId="39" applyNumberFormat="0" applyFill="0" applyAlignment="0" applyProtection="0">
      <alignment vertical="center"/>
    </xf>
    <xf numFmtId="0" fontId="64" fillId="0" borderId="31" applyNumberFormat="0" applyFill="0" applyAlignment="0" applyProtection="0">
      <alignment vertical="center"/>
    </xf>
    <xf numFmtId="0" fontId="78" fillId="0" borderId="39" applyNumberFormat="0" applyFill="0" applyAlignment="0" applyProtection="0">
      <alignment vertical="center"/>
    </xf>
    <xf numFmtId="0" fontId="68" fillId="36" borderId="0" applyNumberFormat="0" applyBorder="0" applyAlignment="0" applyProtection="0">
      <alignment vertical="center"/>
    </xf>
    <xf numFmtId="0" fontId="78" fillId="0" borderId="39" applyNumberFormat="0" applyFill="0" applyAlignment="0" applyProtection="0">
      <alignment vertical="center"/>
    </xf>
    <xf numFmtId="0" fontId="79" fillId="44" borderId="0" applyNumberFormat="0" applyBorder="0" applyAlignment="0" applyProtection="0">
      <alignment vertical="center"/>
    </xf>
    <xf numFmtId="0" fontId="70" fillId="38" borderId="34" applyNumberFormat="0" applyAlignment="0" applyProtection="0">
      <alignment vertical="center"/>
    </xf>
    <xf numFmtId="0" fontId="68" fillId="36" borderId="0" applyNumberFormat="0" applyBorder="0" applyAlignment="0" applyProtection="0">
      <alignment vertical="center"/>
    </xf>
    <xf numFmtId="0" fontId="78" fillId="0" borderId="39" applyNumberFormat="0" applyFill="0" applyAlignment="0" applyProtection="0">
      <alignment vertical="center"/>
    </xf>
    <xf numFmtId="0" fontId="78" fillId="0" borderId="39" applyNumberFormat="0" applyFill="0" applyAlignment="0" applyProtection="0">
      <alignment vertical="center"/>
    </xf>
    <xf numFmtId="0" fontId="0" fillId="0" borderId="0"/>
    <xf numFmtId="0" fontId="78" fillId="0" borderId="39" applyNumberFormat="0" applyFill="0" applyAlignment="0" applyProtection="0">
      <alignment vertical="center"/>
    </xf>
    <xf numFmtId="0" fontId="78" fillId="0" borderId="39" applyNumberFormat="0" applyFill="0" applyAlignment="0" applyProtection="0">
      <alignment vertical="center"/>
    </xf>
    <xf numFmtId="0" fontId="78" fillId="0" borderId="39" applyNumberFormat="0" applyFill="0" applyAlignment="0" applyProtection="0">
      <alignment vertical="center"/>
    </xf>
    <xf numFmtId="0" fontId="0" fillId="0" borderId="0"/>
    <xf numFmtId="0" fontId="68" fillId="36" borderId="0" applyNumberFormat="0" applyBorder="0" applyAlignment="0" applyProtection="0">
      <alignment vertical="center"/>
    </xf>
    <xf numFmtId="0" fontId="78" fillId="0" borderId="39" applyNumberFormat="0" applyFill="0" applyAlignment="0" applyProtection="0">
      <alignment vertical="center"/>
    </xf>
    <xf numFmtId="0" fontId="0" fillId="0" borderId="0"/>
    <xf numFmtId="0" fontId="68" fillId="36" borderId="0" applyNumberFormat="0" applyBorder="0" applyAlignment="0" applyProtection="0">
      <alignment vertical="center"/>
    </xf>
    <xf numFmtId="0" fontId="78" fillId="0" borderId="39" applyNumberFormat="0" applyFill="0" applyAlignment="0" applyProtection="0">
      <alignment vertical="center"/>
    </xf>
    <xf numFmtId="0" fontId="78" fillId="0" borderId="39" applyNumberFormat="0" applyFill="0" applyAlignment="0" applyProtection="0">
      <alignment vertical="center"/>
    </xf>
    <xf numFmtId="0" fontId="78" fillId="0" borderId="39" applyNumberFormat="0" applyFill="0" applyAlignment="0" applyProtection="0">
      <alignment vertical="center"/>
    </xf>
    <xf numFmtId="0" fontId="71" fillId="0" borderId="35" applyNumberFormat="0" applyFill="0" applyAlignment="0" applyProtection="0">
      <alignment vertical="center"/>
    </xf>
    <xf numFmtId="0" fontId="68" fillId="36" borderId="0" applyNumberFormat="0" applyBorder="0" applyAlignment="0" applyProtection="0">
      <alignment vertical="center"/>
    </xf>
    <xf numFmtId="0" fontId="78" fillId="0" borderId="39" applyNumberFormat="0" applyFill="0" applyAlignment="0" applyProtection="0">
      <alignment vertical="center"/>
    </xf>
    <xf numFmtId="0" fontId="79" fillId="44" borderId="0" applyNumberFormat="0" applyBorder="0" applyAlignment="0" applyProtection="0">
      <alignment vertical="center"/>
    </xf>
    <xf numFmtId="0" fontId="0" fillId="0" borderId="0">
      <alignment vertical="center"/>
    </xf>
    <xf numFmtId="0" fontId="68" fillId="36" borderId="0" applyNumberFormat="0" applyBorder="0" applyAlignment="0" applyProtection="0">
      <alignment vertical="center"/>
    </xf>
    <xf numFmtId="0" fontId="78" fillId="0" borderId="39" applyNumberFormat="0" applyFill="0" applyAlignment="0" applyProtection="0">
      <alignment vertical="center"/>
    </xf>
    <xf numFmtId="0" fontId="78" fillId="0" borderId="39" applyNumberFormat="0" applyFill="0" applyAlignment="0" applyProtection="0">
      <alignment vertical="center"/>
    </xf>
    <xf numFmtId="0" fontId="78" fillId="0" borderId="39" applyNumberFormat="0" applyFill="0" applyAlignment="0" applyProtection="0">
      <alignment vertical="center"/>
    </xf>
    <xf numFmtId="0" fontId="70" fillId="38" borderId="34" applyNumberFormat="0" applyAlignment="0" applyProtection="0">
      <alignment vertical="center"/>
    </xf>
    <xf numFmtId="0" fontId="78" fillId="0" borderId="39" applyNumberFormat="0" applyFill="0" applyAlignment="0" applyProtection="0">
      <alignment vertical="center"/>
    </xf>
    <xf numFmtId="0" fontId="78" fillId="0" borderId="39" applyNumberFormat="0" applyFill="0" applyAlignment="0" applyProtection="0">
      <alignment vertical="center"/>
    </xf>
    <xf numFmtId="0" fontId="70" fillId="38" borderId="34" applyNumberFormat="0" applyAlignment="0" applyProtection="0">
      <alignment vertical="center"/>
    </xf>
    <xf numFmtId="0" fontId="78" fillId="0" borderId="39" applyNumberFormat="0" applyFill="0" applyAlignment="0" applyProtection="0">
      <alignment vertical="center"/>
    </xf>
    <xf numFmtId="0" fontId="71" fillId="0" borderId="35" applyNumberFormat="0" applyFill="0" applyAlignment="0" applyProtection="0">
      <alignment vertical="center"/>
    </xf>
    <xf numFmtId="0" fontId="72" fillId="0" borderId="0" applyNumberFormat="0" applyFill="0" applyBorder="0" applyAlignment="0" applyProtection="0">
      <alignment vertical="center"/>
    </xf>
    <xf numFmtId="0" fontId="78" fillId="0" borderId="39" applyNumberFormat="0" applyFill="0" applyAlignment="0" applyProtection="0">
      <alignment vertical="center"/>
    </xf>
    <xf numFmtId="0" fontId="78" fillId="0" borderId="39" applyNumberFormat="0" applyFill="0" applyAlignment="0" applyProtection="0">
      <alignment vertical="center"/>
    </xf>
    <xf numFmtId="0" fontId="0" fillId="0" borderId="0"/>
    <xf numFmtId="0" fontId="71" fillId="0" borderId="35" applyNumberFormat="0" applyFill="0" applyAlignment="0" applyProtection="0">
      <alignment vertical="center"/>
    </xf>
    <xf numFmtId="0" fontId="71" fillId="0" borderId="35" applyNumberFormat="0" applyFill="0" applyAlignment="0" applyProtection="0">
      <alignment vertical="center"/>
    </xf>
    <xf numFmtId="0" fontId="68" fillId="36" borderId="0" applyNumberFormat="0" applyBorder="0" applyAlignment="0" applyProtection="0">
      <alignment vertical="center"/>
    </xf>
    <xf numFmtId="0" fontId="71" fillId="0" borderId="35" applyNumberFormat="0" applyFill="0" applyAlignment="0" applyProtection="0">
      <alignment vertical="center"/>
    </xf>
    <xf numFmtId="0" fontId="68" fillId="36" borderId="0" applyNumberFormat="0" applyBorder="0" applyAlignment="0" applyProtection="0">
      <alignment vertical="center"/>
    </xf>
    <xf numFmtId="0" fontId="71" fillId="0" borderId="35" applyNumberFormat="0" applyFill="0" applyAlignment="0" applyProtection="0">
      <alignment vertical="center"/>
    </xf>
    <xf numFmtId="0" fontId="68" fillId="36" borderId="0" applyNumberFormat="0" applyBorder="0" applyAlignment="0" applyProtection="0">
      <alignment vertical="center"/>
    </xf>
    <xf numFmtId="0" fontId="71" fillId="0" borderId="35" applyNumberFormat="0" applyFill="0" applyAlignment="0" applyProtection="0">
      <alignment vertical="center"/>
    </xf>
    <xf numFmtId="0" fontId="68" fillId="36" borderId="0" applyNumberFormat="0" applyBorder="0" applyAlignment="0" applyProtection="0">
      <alignment vertical="center"/>
    </xf>
    <xf numFmtId="0" fontId="71" fillId="0" borderId="35" applyNumberFormat="0" applyFill="0" applyAlignment="0" applyProtection="0">
      <alignment vertical="center"/>
    </xf>
    <xf numFmtId="0" fontId="0" fillId="0" borderId="0">
      <alignment vertical="center"/>
    </xf>
    <xf numFmtId="0" fontId="71" fillId="0" borderId="35" applyNumberFormat="0" applyFill="0" applyAlignment="0" applyProtection="0">
      <alignment vertical="center"/>
    </xf>
    <xf numFmtId="0" fontId="74" fillId="38" borderId="36" applyNumberFormat="0" applyAlignment="0" applyProtection="0">
      <alignment vertical="center"/>
    </xf>
    <xf numFmtId="0" fontId="71" fillId="0" borderId="35" applyNumberFormat="0" applyFill="0" applyAlignment="0" applyProtection="0">
      <alignment vertical="center"/>
    </xf>
    <xf numFmtId="0" fontId="71" fillId="0" borderId="35" applyNumberFormat="0" applyFill="0" applyAlignment="0" applyProtection="0">
      <alignment vertical="center"/>
    </xf>
    <xf numFmtId="0" fontId="71" fillId="0" borderId="35" applyNumberFormat="0" applyFill="0" applyAlignment="0" applyProtection="0">
      <alignment vertical="center"/>
    </xf>
    <xf numFmtId="0" fontId="71" fillId="0" borderId="35" applyNumberFormat="0" applyFill="0" applyAlignment="0" applyProtection="0">
      <alignment vertical="center"/>
    </xf>
    <xf numFmtId="0" fontId="71" fillId="0" borderId="35" applyNumberFormat="0" applyFill="0" applyAlignment="0" applyProtection="0">
      <alignment vertical="center"/>
    </xf>
    <xf numFmtId="0" fontId="71" fillId="0" borderId="0" applyNumberFormat="0" applyFill="0" applyBorder="0" applyAlignment="0" applyProtection="0">
      <alignment vertical="center"/>
    </xf>
    <xf numFmtId="0" fontId="71" fillId="0" borderId="35" applyNumberFormat="0" applyFill="0" applyAlignment="0" applyProtection="0">
      <alignment vertical="center"/>
    </xf>
    <xf numFmtId="0" fontId="72" fillId="0" borderId="0" applyNumberFormat="0" applyFill="0" applyBorder="0" applyAlignment="0" applyProtection="0">
      <alignment vertical="center"/>
    </xf>
    <xf numFmtId="0" fontId="77" fillId="41" borderId="38" applyNumberFormat="0" applyAlignment="0" applyProtection="0">
      <alignment vertical="center"/>
    </xf>
    <xf numFmtId="0" fontId="71" fillId="0" borderId="0" applyNumberFormat="0" applyFill="0" applyBorder="0" applyAlignment="0" applyProtection="0">
      <alignment vertical="center"/>
    </xf>
    <xf numFmtId="0" fontId="71" fillId="0" borderId="35" applyNumberFormat="0" applyFill="0" applyAlignment="0" applyProtection="0">
      <alignment vertical="center"/>
    </xf>
    <xf numFmtId="0" fontId="71" fillId="0" borderId="35" applyNumberFormat="0" applyFill="0" applyAlignment="0" applyProtection="0">
      <alignment vertical="center"/>
    </xf>
    <xf numFmtId="0" fontId="72" fillId="0" borderId="0" applyNumberFormat="0" applyFill="0" applyBorder="0" applyAlignment="0" applyProtection="0">
      <alignment vertical="center"/>
    </xf>
    <xf numFmtId="0" fontId="69" fillId="37" borderId="34" applyNumberFormat="0" applyAlignment="0" applyProtection="0">
      <alignment vertical="center"/>
    </xf>
    <xf numFmtId="0" fontId="0" fillId="0" borderId="0">
      <alignment vertical="center"/>
    </xf>
    <xf numFmtId="0" fontId="71" fillId="0" borderId="35" applyNumberFormat="0" applyFill="0" applyAlignment="0" applyProtection="0">
      <alignment vertical="center"/>
    </xf>
    <xf numFmtId="0" fontId="71" fillId="0" borderId="35" applyNumberFormat="0" applyFill="0" applyAlignment="0" applyProtection="0">
      <alignment vertical="center"/>
    </xf>
    <xf numFmtId="0" fontId="0" fillId="0" borderId="0"/>
    <xf numFmtId="0" fontId="71" fillId="0" borderId="35" applyNumberFormat="0" applyFill="0" applyAlignment="0" applyProtection="0">
      <alignment vertical="center"/>
    </xf>
    <xf numFmtId="0" fontId="72" fillId="0" borderId="0" applyNumberFormat="0" applyFill="0" applyBorder="0" applyAlignment="0" applyProtection="0">
      <alignment vertical="center"/>
    </xf>
    <xf numFmtId="0" fontId="71" fillId="0" borderId="35" applyNumberFormat="0" applyFill="0" applyAlignment="0" applyProtection="0">
      <alignment vertical="center"/>
    </xf>
    <xf numFmtId="0" fontId="71" fillId="0" borderId="35" applyNumberFormat="0" applyFill="0" applyAlignment="0" applyProtection="0">
      <alignment vertical="center"/>
    </xf>
    <xf numFmtId="0" fontId="71" fillId="0" borderId="35" applyNumberFormat="0" applyFill="0" applyAlignment="0" applyProtection="0">
      <alignment vertical="center"/>
    </xf>
    <xf numFmtId="0" fontId="65"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9" fillId="37" borderId="34" applyNumberFormat="0" applyAlignment="0" applyProtection="0">
      <alignment vertical="center"/>
    </xf>
    <xf numFmtId="0" fontId="0" fillId="39" borderId="37" applyNumberFormat="0" applyFont="0" applyAlignment="0" applyProtection="0">
      <alignment vertical="center"/>
    </xf>
    <xf numFmtId="0" fontId="0" fillId="0" borderId="0"/>
    <xf numFmtId="0" fontId="7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15" fillId="0" borderId="32" applyNumberFormat="0" applyFill="0" applyAlignment="0" applyProtection="0">
      <alignment vertical="center"/>
    </xf>
    <xf numFmtId="0" fontId="71" fillId="0" borderId="0" applyNumberFormat="0" applyFill="0" applyBorder="0" applyAlignment="0" applyProtection="0">
      <alignment vertical="center"/>
    </xf>
    <xf numFmtId="0" fontId="15" fillId="0" borderId="32" applyNumberFormat="0" applyFill="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0" fillId="39" borderId="37" applyNumberFormat="0" applyFont="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7" fillId="41" borderId="38" applyNumberFormat="0" applyAlignment="0" applyProtection="0">
      <alignment vertical="center"/>
    </xf>
    <xf numFmtId="0" fontId="70" fillId="38" borderId="34" applyNumberFormat="0" applyAlignment="0" applyProtection="0">
      <alignment vertical="center"/>
    </xf>
    <xf numFmtId="0" fontId="15" fillId="0" borderId="32" applyNumberFormat="0" applyFill="0" applyAlignment="0" applyProtection="0">
      <alignment vertical="center"/>
    </xf>
    <xf numFmtId="0" fontId="71" fillId="0" borderId="0" applyNumberFormat="0" applyFill="0" applyBorder="0" applyAlignment="0" applyProtection="0">
      <alignment vertical="center"/>
    </xf>
    <xf numFmtId="0" fontId="77" fillId="41" borderId="38" applyNumberFormat="0" applyAlignment="0" applyProtection="0">
      <alignment vertical="center"/>
    </xf>
    <xf numFmtId="0" fontId="71" fillId="0" borderId="0" applyNumberFormat="0" applyFill="0" applyBorder="0" applyAlignment="0" applyProtection="0">
      <alignment vertical="center"/>
    </xf>
    <xf numFmtId="0" fontId="0" fillId="0" borderId="0"/>
    <xf numFmtId="0" fontId="77" fillId="41" borderId="38" applyNumberFormat="0" applyAlignment="0" applyProtection="0">
      <alignment vertical="center"/>
    </xf>
    <xf numFmtId="0" fontId="7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7" fillId="41" borderId="38" applyNumberFormat="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7" fillId="41" borderId="38" applyNumberFormat="0" applyAlignment="0" applyProtection="0">
      <alignment vertical="center"/>
    </xf>
    <xf numFmtId="0" fontId="71" fillId="0" borderId="0" applyNumberFormat="0" applyFill="0" applyBorder="0" applyAlignment="0" applyProtection="0">
      <alignment vertical="center"/>
    </xf>
    <xf numFmtId="0" fontId="77" fillId="41" borderId="38" applyNumberFormat="0" applyAlignment="0" applyProtection="0">
      <alignment vertical="center"/>
    </xf>
    <xf numFmtId="0" fontId="71" fillId="0" borderId="0" applyNumberFormat="0" applyFill="0" applyBorder="0" applyAlignment="0" applyProtection="0">
      <alignment vertical="center"/>
    </xf>
    <xf numFmtId="0" fontId="77" fillId="41" borderId="38" applyNumberFormat="0" applyAlignment="0" applyProtection="0">
      <alignment vertical="center"/>
    </xf>
    <xf numFmtId="0" fontId="15" fillId="0" borderId="32" applyNumberFormat="0" applyFill="0" applyAlignment="0" applyProtection="0">
      <alignment vertical="center"/>
    </xf>
    <xf numFmtId="0" fontId="71" fillId="0" borderId="0" applyNumberFormat="0" applyFill="0" applyBorder="0" applyAlignment="0" applyProtection="0">
      <alignment vertical="center"/>
    </xf>
    <xf numFmtId="0" fontId="77" fillId="41" borderId="38" applyNumberFormat="0" applyAlignment="0" applyProtection="0">
      <alignment vertical="center"/>
    </xf>
    <xf numFmtId="0" fontId="74" fillId="38" borderId="36" applyNumberFormat="0" applyAlignment="0" applyProtection="0">
      <alignment vertical="center"/>
    </xf>
    <xf numFmtId="0" fontId="7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7" fillId="41" borderId="38" applyNumberFormat="0" applyAlignment="0" applyProtection="0">
      <alignment vertical="center"/>
    </xf>
    <xf numFmtId="0" fontId="76" fillId="40" borderId="0" applyNumberFormat="0" applyBorder="0" applyAlignment="0" applyProtection="0">
      <alignment vertical="center"/>
    </xf>
    <xf numFmtId="0" fontId="71" fillId="0" borderId="0" applyNumberFormat="0" applyFill="0" applyBorder="0" applyAlignment="0" applyProtection="0">
      <alignment vertical="center"/>
    </xf>
    <xf numFmtId="0" fontId="77" fillId="41" borderId="38" applyNumberFormat="0" applyAlignment="0" applyProtection="0">
      <alignment vertical="center"/>
    </xf>
    <xf numFmtId="0" fontId="71"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4" fillId="0" borderId="31"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15" fillId="0" borderId="32" applyNumberFormat="0" applyFill="0" applyAlignment="0" applyProtection="0">
      <alignment vertical="center"/>
    </xf>
    <xf numFmtId="0" fontId="73" fillId="0" borderId="0" applyNumberFormat="0" applyFill="0" applyBorder="0" applyAlignment="0" applyProtection="0">
      <alignment vertical="center"/>
    </xf>
    <xf numFmtId="0" fontId="15" fillId="0" borderId="32" applyNumberFormat="0" applyFill="0" applyAlignment="0" applyProtection="0">
      <alignment vertical="center"/>
    </xf>
    <xf numFmtId="0" fontId="73" fillId="0" borderId="0" applyNumberFormat="0" applyFill="0" applyBorder="0" applyAlignment="0" applyProtection="0">
      <alignment vertical="center"/>
    </xf>
    <xf numFmtId="0" fontId="69" fillId="37" borderId="34" applyNumberFormat="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9" fillId="37" borderId="34" applyNumberFormat="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15" fillId="0" borderId="32" applyNumberFormat="0" applyFill="0" applyAlignment="0" applyProtection="0">
      <alignment vertical="center"/>
    </xf>
    <xf numFmtId="0" fontId="69" fillId="37" borderId="34" applyNumberFormat="0" applyAlignment="0" applyProtection="0">
      <alignment vertical="center"/>
    </xf>
    <xf numFmtId="0" fontId="73" fillId="0" borderId="0" applyNumberFormat="0" applyFill="0" applyBorder="0" applyAlignment="0" applyProtection="0">
      <alignment vertical="center"/>
    </xf>
    <xf numFmtId="0" fontId="15" fillId="0" borderId="32" applyNumberFormat="0" applyFill="0" applyAlignment="0" applyProtection="0">
      <alignment vertical="center"/>
    </xf>
    <xf numFmtId="0" fontId="73" fillId="0" borderId="0" applyNumberFormat="0" applyFill="0" applyBorder="0" applyAlignment="0" applyProtection="0">
      <alignment vertical="center"/>
    </xf>
    <xf numFmtId="0" fontId="69" fillId="37" borderId="34" applyNumberFormat="0" applyAlignment="0" applyProtection="0">
      <alignment vertical="center"/>
    </xf>
    <xf numFmtId="0" fontId="73" fillId="0" borderId="0" applyNumberFormat="0" applyFill="0" applyBorder="0" applyAlignment="0" applyProtection="0">
      <alignment vertical="center"/>
    </xf>
    <xf numFmtId="0" fontId="2" fillId="0" borderId="0"/>
    <xf numFmtId="0" fontId="0" fillId="0" borderId="0">
      <alignment vertical="center"/>
    </xf>
    <xf numFmtId="0" fontId="73" fillId="0" borderId="0" applyNumberFormat="0" applyFill="0" applyBorder="0" applyAlignment="0" applyProtection="0">
      <alignment vertical="center"/>
    </xf>
    <xf numFmtId="0" fontId="69" fillId="37" borderId="34" applyNumberFormat="0" applyAlignment="0" applyProtection="0">
      <alignment vertical="center"/>
    </xf>
    <xf numFmtId="0" fontId="73" fillId="0" borderId="0" applyNumberFormat="0" applyFill="0" applyBorder="0" applyAlignment="0" applyProtection="0">
      <alignment vertical="center"/>
    </xf>
    <xf numFmtId="0" fontId="0" fillId="0" borderId="0"/>
    <xf numFmtId="0" fontId="69" fillId="37" borderId="34" applyNumberFormat="0" applyAlignment="0" applyProtection="0">
      <alignment vertical="center"/>
    </xf>
    <xf numFmtId="0" fontId="69" fillId="37" borderId="34" applyNumberFormat="0" applyAlignment="0" applyProtection="0">
      <alignment vertical="center"/>
    </xf>
    <xf numFmtId="0" fontId="73" fillId="0" borderId="0" applyNumberFormat="0" applyFill="0" applyBorder="0" applyAlignment="0" applyProtection="0">
      <alignment vertical="center"/>
    </xf>
    <xf numFmtId="0" fontId="0" fillId="0" borderId="0"/>
    <xf numFmtId="0" fontId="69" fillId="37" borderId="34" applyNumberFormat="0" applyAlignment="0" applyProtection="0">
      <alignment vertical="center"/>
    </xf>
    <xf numFmtId="0" fontId="73" fillId="0" borderId="0" applyNumberFormat="0" applyFill="0" applyBorder="0" applyAlignment="0" applyProtection="0">
      <alignment vertical="center"/>
    </xf>
    <xf numFmtId="0" fontId="68" fillId="36" borderId="0" applyNumberFormat="0" applyBorder="0" applyAlignment="0" applyProtection="0">
      <alignment vertical="center"/>
    </xf>
    <xf numFmtId="0" fontId="73"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76" fillId="40" borderId="0" applyNumberFormat="0" applyBorder="0" applyAlignment="0" applyProtection="0">
      <alignment vertical="center"/>
    </xf>
    <xf numFmtId="0" fontId="65" fillId="0" borderId="0" applyNumberFormat="0" applyFill="0" applyBorder="0" applyAlignment="0" applyProtection="0">
      <alignment vertical="center"/>
    </xf>
    <xf numFmtId="0" fontId="76" fillId="40" borderId="0" applyNumberFormat="0" applyBorder="0" applyAlignment="0" applyProtection="0">
      <alignment vertical="center"/>
    </xf>
    <xf numFmtId="0" fontId="76" fillId="40" borderId="0" applyNumberFormat="0" applyBorder="0" applyAlignment="0" applyProtection="0">
      <alignment vertical="center"/>
    </xf>
    <xf numFmtId="0" fontId="76" fillId="40" borderId="0" applyNumberFormat="0" applyBorder="0" applyAlignment="0" applyProtection="0">
      <alignment vertical="center"/>
    </xf>
    <xf numFmtId="0" fontId="76" fillId="40" borderId="0" applyNumberFormat="0" applyBorder="0" applyAlignment="0" applyProtection="0">
      <alignment vertical="center"/>
    </xf>
    <xf numFmtId="0" fontId="65" fillId="0" borderId="0" applyNumberFormat="0" applyFill="0" applyBorder="0" applyAlignment="0" applyProtection="0">
      <alignment vertical="center"/>
    </xf>
    <xf numFmtId="0" fontId="76" fillId="40" borderId="0" applyNumberFormat="0" applyBorder="0" applyAlignment="0" applyProtection="0">
      <alignment vertical="center"/>
    </xf>
    <xf numFmtId="0" fontId="65" fillId="0" borderId="0" applyNumberFormat="0" applyFill="0" applyBorder="0" applyAlignment="0" applyProtection="0">
      <alignment vertical="center"/>
    </xf>
    <xf numFmtId="0" fontId="76" fillId="40" borderId="0" applyNumberFormat="0" applyBorder="0" applyAlignment="0" applyProtection="0">
      <alignment vertical="center"/>
    </xf>
    <xf numFmtId="0" fontId="79" fillId="44" borderId="0" applyNumberFormat="0" applyBorder="0" applyAlignment="0" applyProtection="0">
      <alignment vertical="center"/>
    </xf>
    <xf numFmtId="0" fontId="65" fillId="0" borderId="0" applyNumberFormat="0" applyFill="0" applyBorder="0" applyAlignment="0" applyProtection="0">
      <alignment vertical="center"/>
    </xf>
    <xf numFmtId="0" fontId="76" fillId="40" borderId="0" applyNumberFormat="0" applyBorder="0" applyAlignment="0" applyProtection="0">
      <alignment vertical="center"/>
    </xf>
    <xf numFmtId="0" fontId="76" fillId="40" borderId="0" applyNumberFormat="0" applyBorder="0" applyAlignment="0" applyProtection="0">
      <alignment vertical="center"/>
    </xf>
    <xf numFmtId="0" fontId="72" fillId="0" borderId="0" applyNumberFormat="0" applyFill="0" applyBorder="0" applyAlignment="0" applyProtection="0">
      <alignment vertical="center"/>
    </xf>
    <xf numFmtId="0" fontId="76" fillId="40" borderId="0" applyNumberFormat="0" applyBorder="0" applyAlignment="0" applyProtection="0">
      <alignment vertical="center"/>
    </xf>
    <xf numFmtId="0" fontId="76" fillId="40" borderId="0" applyNumberFormat="0" applyBorder="0" applyAlignment="0" applyProtection="0">
      <alignment vertical="center"/>
    </xf>
    <xf numFmtId="0" fontId="77" fillId="41" borderId="38" applyNumberFormat="0" applyAlignment="0" applyProtection="0">
      <alignment vertical="center"/>
    </xf>
    <xf numFmtId="0" fontId="76" fillId="40" borderId="0" applyNumberFormat="0" applyBorder="0" applyAlignment="0" applyProtection="0">
      <alignment vertical="center"/>
    </xf>
    <xf numFmtId="0" fontId="76" fillId="40" borderId="0" applyNumberFormat="0" applyBorder="0" applyAlignment="0" applyProtection="0">
      <alignment vertical="center"/>
    </xf>
    <xf numFmtId="0" fontId="72" fillId="0" borderId="0" applyNumberFormat="0" applyFill="0" applyBorder="0" applyAlignment="0" applyProtection="0">
      <alignment vertical="center"/>
    </xf>
    <xf numFmtId="0" fontId="76" fillId="40" borderId="0" applyNumberFormat="0" applyBorder="0" applyAlignment="0" applyProtection="0">
      <alignment vertical="center"/>
    </xf>
    <xf numFmtId="0" fontId="76" fillId="40" borderId="0" applyNumberFormat="0" applyBorder="0" applyAlignment="0" applyProtection="0">
      <alignment vertical="center"/>
    </xf>
    <xf numFmtId="0" fontId="0" fillId="0" borderId="0"/>
    <xf numFmtId="0" fontId="74" fillId="38" borderId="36" applyNumberFormat="0" applyAlignment="0" applyProtection="0">
      <alignment vertical="center"/>
    </xf>
    <xf numFmtId="0" fontId="0" fillId="0" borderId="0">
      <alignment vertical="center"/>
    </xf>
    <xf numFmtId="0" fontId="0" fillId="0" borderId="0">
      <alignment vertical="center"/>
    </xf>
    <xf numFmtId="0" fontId="83" fillId="0" borderId="0"/>
    <xf numFmtId="0" fontId="68" fillId="36" borderId="0" applyNumberFormat="0" applyBorder="0" applyAlignment="0" applyProtection="0">
      <alignment vertical="center"/>
    </xf>
    <xf numFmtId="0" fontId="79" fillId="44" borderId="0" applyNumberFormat="0" applyBorder="0" applyAlignment="0" applyProtection="0">
      <alignment vertical="center"/>
    </xf>
    <xf numFmtId="0" fontId="15" fillId="0" borderId="32" applyNumberFormat="0" applyFill="0" applyAlignment="0" applyProtection="0">
      <alignment vertical="center"/>
    </xf>
    <xf numFmtId="0" fontId="0" fillId="0" borderId="0"/>
    <xf numFmtId="0" fontId="0" fillId="39" borderId="37" applyNumberFormat="0" applyFont="0" applyAlignment="0" applyProtection="0">
      <alignment vertical="center"/>
    </xf>
    <xf numFmtId="0" fontId="0" fillId="0" borderId="0"/>
    <xf numFmtId="0" fontId="5" fillId="0" borderId="0">
      <alignment vertical="center"/>
    </xf>
    <xf numFmtId="0" fontId="0" fillId="39" borderId="37" applyNumberFormat="0" applyFont="0" applyAlignment="0" applyProtection="0">
      <alignment vertical="center"/>
    </xf>
    <xf numFmtId="0" fontId="0" fillId="0" borderId="0"/>
    <xf numFmtId="0" fontId="83" fillId="0" borderId="0"/>
    <xf numFmtId="0" fontId="0" fillId="0" borderId="0">
      <alignment vertical="center"/>
    </xf>
    <xf numFmtId="0" fontId="70" fillId="38" borderId="34" applyNumberFormat="0" applyAlignment="0" applyProtection="0">
      <alignment vertical="center"/>
    </xf>
    <xf numFmtId="0" fontId="0" fillId="0" borderId="0">
      <alignment vertical="center"/>
    </xf>
    <xf numFmtId="0" fontId="69" fillId="37" borderId="34" applyNumberFormat="0" applyAlignment="0" applyProtection="0">
      <alignment vertical="center"/>
    </xf>
    <xf numFmtId="0" fontId="70" fillId="38" borderId="34" applyNumberFormat="0" applyAlignment="0" applyProtection="0">
      <alignment vertical="center"/>
    </xf>
    <xf numFmtId="0" fontId="0" fillId="0" borderId="0"/>
    <xf numFmtId="0" fontId="0" fillId="0" borderId="0">
      <alignment vertical="center"/>
    </xf>
    <xf numFmtId="0" fontId="74" fillId="38" borderId="36" applyNumberFormat="0" applyAlignment="0" applyProtection="0">
      <alignment vertical="center"/>
    </xf>
    <xf numFmtId="0" fontId="77" fillId="41" borderId="38" applyNumberFormat="0" applyAlignment="0" applyProtection="0">
      <alignment vertical="center"/>
    </xf>
    <xf numFmtId="0" fontId="0" fillId="0" borderId="0">
      <alignment vertical="center"/>
    </xf>
    <xf numFmtId="0" fontId="0" fillId="0" borderId="0">
      <alignment vertical="center"/>
    </xf>
    <xf numFmtId="0" fontId="74" fillId="38" borderId="36"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9" fillId="37" borderId="34" applyNumberFormat="0" applyAlignment="0" applyProtection="0">
      <alignment vertical="center"/>
    </xf>
    <xf numFmtId="0" fontId="0" fillId="0" borderId="0">
      <alignment vertical="center"/>
    </xf>
    <xf numFmtId="0" fontId="69" fillId="37" borderId="34" applyNumberFormat="0" applyAlignment="0" applyProtection="0">
      <alignment vertical="center"/>
    </xf>
    <xf numFmtId="0" fontId="74" fillId="38" borderId="36" applyNumberFormat="0" applyAlignment="0" applyProtection="0">
      <alignment vertical="center"/>
    </xf>
    <xf numFmtId="0" fontId="0" fillId="0" borderId="0">
      <alignment vertical="center"/>
    </xf>
    <xf numFmtId="0" fontId="69" fillId="37" borderId="34" applyNumberFormat="0" applyAlignment="0" applyProtection="0">
      <alignment vertical="center"/>
    </xf>
    <xf numFmtId="0" fontId="70" fillId="38" borderId="34" applyNumberFormat="0" applyAlignment="0" applyProtection="0">
      <alignment vertical="center"/>
    </xf>
    <xf numFmtId="0" fontId="79" fillId="44" borderId="0" applyNumberFormat="0" applyBorder="0" applyAlignment="0" applyProtection="0">
      <alignment vertical="center"/>
    </xf>
    <xf numFmtId="0" fontId="0" fillId="0" borderId="0">
      <alignment vertical="center"/>
    </xf>
    <xf numFmtId="0" fontId="0" fillId="0" borderId="0">
      <alignment vertical="center"/>
    </xf>
    <xf numFmtId="0" fontId="69" fillId="37" borderId="34" applyNumberFormat="0" applyAlignment="0" applyProtection="0">
      <alignment vertical="center"/>
    </xf>
    <xf numFmtId="0" fontId="0" fillId="0" borderId="0">
      <alignment vertical="center"/>
    </xf>
    <xf numFmtId="0" fontId="69" fillId="37" borderId="34" applyNumberFormat="0" applyAlignment="0" applyProtection="0">
      <alignment vertical="center"/>
    </xf>
    <xf numFmtId="0" fontId="0" fillId="0" borderId="0">
      <alignment vertical="center"/>
    </xf>
    <xf numFmtId="0" fontId="0" fillId="0" borderId="0">
      <alignment vertical="center"/>
    </xf>
    <xf numFmtId="0" fontId="69" fillId="37" borderId="34"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9" fillId="37" borderId="34" applyNumberFormat="0" applyAlignment="0" applyProtection="0">
      <alignment vertical="center"/>
    </xf>
    <xf numFmtId="0" fontId="9" fillId="0" borderId="0">
      <alignment vertical="center"/>
    </xf>
    <xf numFmtId="0" fontId="0" fillId="0" borderId="0">
      <alignment vertical="center"/>
    </xf>
    <xf numFmtId="0" fontId="69" fillId="37" borderId="34" applyNumberFormat="0" applyAlignment="0" applyProtection="0">
      <alignment vertical="center"/>
    </xf>
    <xf numFmtId="0" fontId="0" fillId="0" borderId="0"/>
    <xf numFmtId="0" fontId="69" fillId="37" borderId="34" applyNumberFormat="0" applyAlignment="0" applyProtection="0">
      <alignment vertical="center"/>
    </xf>
    <xf numFmtId="0" fontId="0" fillId="0" borderId="0"/>
    <xf numFmtId="0" fontId="69" fillId="37" borderId="34" applyNumberFormat="0" applyAlignment="0" applyProtection="0">
      <alignment vertical="center"/>
    </xf>
    <xf numFmtId="0" fontId="0" fillId="0" borderId="0"/>
    <xf numFmtId="0" fontId="79" fillId="44" borderId="0" applyNumberFormat="0" applyBorder="0" applyAlignment="0" applyProtection="0">
      <alignment vertical="center"/>
    </xf>
    <xf numFmtId="0" fontId="0" fillId="0" borderId="0"/>
    <xf numFmtId="0" fontId="69" fillId="37" borderId="34" applyNumberFormat="0" applyAlignment="0" applyProtection="0">
      <alignment vertical="center"/>
    </xf>
    <xf numFmtId="0" fontId="0" fillId="0" borderId="0">
      <alignment vertical="center"/>
    </xf>
    <xf numFmtId="0" fontId="0" fillId="0" borderId="0"/>
    <xf numFmtId="0" fontId="74" fillId="38" borderId="36" applyNumberFormat="0" applyAlignment="0" applyProtection="0">
      <alignment vertical="center"/>
    </xf>
    <xf numFmtId="0" fontId="69" fillId="37" borderId="34" applyNumberFormat="0" applyAlignment="0" applyProtection="0">
      <alignment vertical="center"/>
    </xf>
    <xf numFmtId="0" fontId="0" fillId="0" borderId="0">
      <alignment vertical="center"/>
    </xf>
    <xf numFmtId="0" fontId="69" fillId="37" borderId="34" applyNumberFormat="0" applyAlignment="0" applyProtection="0">
      <alignment vertical="center"/>
    </xf>
    <xf numFmtId="0" fontId="0" fillId="0" borderId="0">
      <alignment vertical="center"/>
    </xf>
    <xf numFmtId="0" fontId="0" fillId="0" borderId="0">
      <alignment vertical="center"/>
    </xf>
    <xf numFmtId="0" fontId="77" fillId="41" borderId="38" applyNumberFormat="0" applyAlignment="0" applyProtection="0">
      <alignment vertical="center"/>
    </xf>
    <xf numFmtId="0" fontId="0" fillId="0" borderId="0">
      <alignment vertical="center"/>
    </xf>
    <xf numFmtId="0" fontId="79" fillId="44" borderId="0" applyNumberFormat="0" applyBorder="0" applyAlignment="0" applyProtection="0">
      <alignment vertical="center"/>
    </xf>
    <xf numFmtId="0" fontId="70" fillId="38" borderId="34" applyNumberFormat="0" applyAlignment="0" applyProtection="0">
      <alignment vertical="center"/>
    </xf>
    <xf numFmtId="0" fontId="0" fillId="0" borderId="0">
      <alignment vertical="center"/>
    </xf>
    <xf numFmtId="0" fontId="0" fillId="0" borderId="0">
      <alignment vertical="center"/>
    </xf>
    <xf numFmtId="0" fontId="69" fillId="37" borderId="34" applyNumberFormat="0" applyAlignment="0" applyProtection="0">
      <alignment vertical="center"/>
    </xf>
    <xf numFmtId="0" fontId="0" fillId="0" borderId="0">
      <alignment vertical="center"/>
    </xf>
    <xf numFmtId="0" fontId="0" fillId="0" borderId="0">
      <alignment vertical="center"/>
    </xf>
    <xf numFmtId="0" fontId="72" fillId="0" borderId="0" applyNumberFormat="0" applyFill="0" applyBorder="0" applyAlignment="0" applyProtection="0">
      <alignment vertical="center"/>
    </xf>
    <xf numFmtId="0" fontId="0" fillId="0" borderId="0">
      <alignment vertical="center"/>
    </xf>
    <xf numFmtId="0" fontId="69" fillId="37" borderId="34" applyNumberFormat="0" applyAlignment="0" applyProtection="0">
      <alignment vertical="center"/>
    </xf>
    <xf numFmtId="0" fontId="0" fillId="0" borderId="0">
      <alignment vertical="center"/>
    </xf>
    <xf numFmtId="0" fontId="0" fillId="0" borderId="0">
      <alignment vertical="center"/>
    </xf>
    <xf numFmtId="0" fontId="79" fillId="44" borderId="0" applyNumberFormat="0" applyBorder="0" applyAlignment="0" applyProtection="0">
      <alignment vertical="center"/>
    </xf>
    <xf numFmtId="0" fontId="0" fillId="0" borderId="0">
      <alignment vertical="center"/>
    </xf>
    <xf numFmtId="0" fontId="69" fillId="37" borderId="34" applyNumberFormat="0" applyAlignment="0" applyProtection="0">
      <alignment vertical="center"/>
    </xf>
    <xf numFmtId="0" fontId="0" fillId="0" borderId="0">
      <alignment vertical="center"/>
    </xf>
    <xf numFmtId="0" fontId="15" fillId="0" borderId="32" applyNumberFormat="0" applyFill="0" applyAlignment="0" applyProtection="0">
      <alignment vertical="center"/>
    </xf>
    <xf numFmtId="0" fontId="0" fillId="0" borderId="0">
      <alignment vertical="center"/>
    </xf>
    <xf numFmtId="0" fontId="77" fillId="41" borderId="38" applyNumberFormat="0" applyAlignment="0" applyProtection="0">
      <alignment vertical="center"/>
    </xf>
    <xf numFmtId="0" fontId="0" fillId="0" borderId="0"/>
    <xf numFmtId="0" fontId="0" fillId="0" borderId="0"/>
    <xf numFmtId="0" fontId="0" fillId="0" borderId="0"/>
    <xf numFmtId="0" fontId="69" fillId="37" borderId="34" applyNumberFormat="0" applyAlignment="0" applyProtection="0">
      <alignment vertical="center"/>
    </xf>
    <xf numFmtId="0" fontId="0" fillId="0" borderId="0"/>
    <xf numFmtId="0" fontId="74" fillId="38" borderId="36" applyNumberFormat="0" applyAlignment="0" applyProtection="0">
      <alignment vertical="center"/>
    </xf>
    <xf numFmtId="0" fontId="0" fillId="0" borderId="0">
      <alignment vertical="center"/>
    </xf>
    <xf numFmtId="0" fontId="74" fillId="38" borderId="36" applyNumberFormat="0" applyAlignment="0" applyProtection="0">
      <alignment vertical="center"/>
    </xf>
    <xf numFmtId="0" fontId="0" fillId="0" borderId="0">
      <alignment vertical="center"/>
    </xf>
    <xf numFmtId="0" fontId="74" fillId="38" borderId="36" applyNumberFormat="0" applyAlignment="0" applyProtection="0">
      <alignment vertical="center"/>
    </xf>
    <xf numFmtId="0" fontId="79" fillId="44" borderId="0" applyNumberFormat="0" applyBorder="0" applyAlignment="0" applyProtection="0">
      <alignment vertical="center"/>
    </xf>
    <xf numFmtId="0" fontId="66" fillId="55" borderId="0" applyNumberFormat="0" applyBorder="0" applyAlignment="0" applyProtection="0">
      <alignment vertical="center"/>
    </xf>
    <xf numFmtId="0" fontId="0" fillId="0" borderId="0">
      <alignment vertical="center"/>
    </xf>
    <xf numFmtId="0" fontId="74" fillId="38" borderId="36" applyNumberFormat="0" applyAlignment="0" applyProtection="0">
      <alignment vertical="center"/>
    </xf>
    <xf numFmtId="0" fontId="69" fillId="37" borderId="34" applyNumberFormat="0" applyAlignment="0" applyProtection="0">
      <alignment vertical="center"/>
    </xf>
    <xf numFmtId="0" fontId="0" fillId="0" borderId="0">
      <alignment vertical="center"/>
    </xf>
    <xf numFmtId="0" fontId="74" fillId="38" borderId="36" applyNumberFormat="0" applyAlignment="0" applyProtection="0">
      <alignment vertical="center"/>
    </xf>
    <xf numFmtId="0" fontId="69" fillId="37" borderId="34" applyNumberFormat="0" applyAlignment="0" applyProtection="0">
      <alignment vertical="center"/>
    </xf>
    <xf numFmtId="0" fontId="0" fillId="0" borderId="0">
      <alignment vertical="center"/>
    </xf>
    <xf numFmtId="0" fontId="72" fillId="0" borderId="0" applyNumberFormat="0" applyFill="0" applyBorder="0" applyAlignment="0" applyProtection="0">
      <alignment vertical="center"/>
    </xf>
    <xf numFmtId="0" fontId="0" fillId="0" borderId="0">
      <alignment vertical="center"/>
    </xf>
    <xf numFmtId="0" fontId="0" fillId="0" borderId="0">
      <alignment vertical="center"/>
    </xf>
    <xf numFmtId="0" fontId="69" fillId="37" borderId="34" applyNumberFormat="0" applyAlignment="0" applyProtection="0">
      <alignment vertical="center"/>
    </xf>
    <xf numFmtId="0" fontId="0" fillId="0" borderId="0">
      <alignment vertical="center"/>
    </xf>
    <xf numFmtId="0" fontId="69" fillId="37" borderId="34" applyNumberFormat="0" applyAlignment="0" applyProtection="0">
      <alignment vertical="center"/>
    </xf>
    <xf numFmtId="0" fontId="0" fillId="0" borderId="0"/>
    <xf numFmtId="0" fontId="74" fillId="38" borderId="36" applyNumberFormat="0" applyAlignment="0" applyProtection="0">
      <alignment vertical="center"/>
    </xf>
    <xf numFmtId="0" fontId="69" fillId="37" borderId="34" applyNumberFormat="0" applyAlignment="0" applyProtection="0">
      <alignment vertical="center"/>
    </xf>
    <xf numFmtId="0" fontId="0" fillId="0" borderId="0"/>
    <xf numFmtId="0" fontId="69" fillId="37" borderId="34" applyNumberFormat="0" applyAlignment="0" applyProtection="0">
      <alignment vertical="center"/>
    </xf>
    <xf numFmtId="0" fontId="0" fillId="0" borderId="0"/>
    <xf numFmtId="0" fontId="0" fillId="0" borderId="0"/>
    <xf numFmtId="0" fontId="74" fillId="38" borderId="36"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0" fillId="0" borderId="0"/>
    <xf numFmtId="0" fontId="69" fillId="37" borderId="34" applyNumberFormat="0" applyAlignment="0" applyProtection="0">
      <alignment vertical="center"/>
    </xf>
    <xf numFmtId="0" fontId="5" fillId="0" borderId="0">
      <alignment vertical="center"/>
    </xf>
    <xf numFmtId="0" fontId="74" fillId="38" borderId="36" applyNumberFormat="0" applyAlignment="0" applyProtection="0">
      <alignment vertical="center"/>
    </xf>
    <xf numFmtId="0" fontId="0" fillId="0" borderId="0"/>
    <xf numFmtId="0" fontId="74" fillId="38" borderId="36" applyNumberFormat="0" applyAlignment="0" applyProtection="0">
      <alignment vertical="center"/>
    </xf>
    <xf numFmtId="0" fontId="5" fillId="0" borderId="0">
      <alignment vertical="center"/>
    </xf>
    <xf numFmtId="0" fontId="0" fillId="0" borderId="0"/>
    <xf numFmtId="0" fontId="74" fillId="38" borderId="36" applyNumberFormat="0" applyAlignment="0" applyProtection="0">
      <alignment vertical="center"/>
    </xf>
    <xf numFmtId="0" fontId="69" fillId="37" borderId="34" applyNumberFormat="0" applyAlignment="0" applyProtection="0">
      <alignment vertical="center"/>
    </xf>
    <xf numFmtId="0" fontId="0" fillId="0" borderId="0"/>
    <xf numFmtId="0" fontId="0" fillId="0" borderId="0"/>
    <xf numFmtId="0" fontId="0" fillId="39" borderId="37" applyNumberFormat="0" applyFon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5" fillId="0" borderId="0">
      <alignment vertical="center"/>
    </xf>
    <xf numFmtId="0" fontId="0" fillId="0" borderId="0"/>
    <xf numFmtId="0" fontId="69" fillId="37" borderId="34" applyNumberFormat="0" applyAlignment="0" applyProtection="0">
      <alignment vertical="center"/>
    </xf>
    <xf numFmtId="0" fontId="0" fillId="0" borderId="0"/>
    <xf numFmtId="0" fontId="69" fillId="37" borderId="34" applyNumberFormat="0" applyAlignment="0" applyProtection="0">
      <alignment vertical="center"/>
    </xf>
    <xf numFmtId="0" fontId="0" fillId="0" borderId="0"/>
    <xf numFmtId="0" fontId="74" fillId="38" borderId="36" applyNumberFormat="0" applyAlignment="0" applyProtection="0">
      <alignment vertical="center"/>
    </xf>
    <xf numFmtId="0" fontId="69" fillId="37" borderId="34" applyNumberFormat="0" applyAlignment="0" applyProtection="0">
      <alignment vertical="center"/>
    </xf>
    <xf numFmtId="0" fontId="0" fillId="0" borderId="0"/>
    <xf numFmtId="0" fontId="0" fillId="0" borderId="0"/>
    <xf numFmtId="0" fontId="74" fillId="38" borderId="36"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0" fillId="0" borderId="0"/>
    <xf numFmtId="0" fontId="0" fillId="0" borderId="0"/>
    <xf numFmtId="0" fontId="64" fillId="0" borderId="31" applyNumberFormat="0" applyFill="0" applyAlignment="0" applyProtection="0">
      <alignment vertical="center"/>
    </xf>
    <xf numFmtId="0" fontId="0" fillId="0" borderId="0"/>
    <xf numFmtId="0" fontId="69" fillId="37" borderId="34" applyNumberFormat="0" applyAlignment="0" applyProtection="0">
      <alignment vertical="center"/>
    </xf>
    <xf numFmtId="0" fontId="69" fillId="37" borderId="34" applyNumberFormat="0" applyAlignment="0" applyProtection="0">
      <alignment vertical="center"/>
    </xf>
    <xf numFmtId="0" fontId="0" fillId="0" borderId="0"/>
    <xf numFmtId="0" fontId="69" fillId="37" borderId="34" applyNumberFormat="0" applyAlignment="0" applyProtection="0">
      <alignment vertical="center"/>
    </xf>
    <xf numFmtId="0" fontId="65" fillId="0" borderId="0" applyNumberFormat="0" applyFill="0" applyBorder="0" applyAlignment="0" applyProtection="0">
      <alignment vertical="center"/>
    </xf>
    <xf numFmtId="0" fontId="74" fillId="38" borderId="36" applyNumberFormat="0" applyAlignment="0" applyProtection="0">
      <alignment vertical="center"/>
    </xf>
    <xf numFmtId="0" fontId="0" fillId="0" borderId="0"/>
    <xf numFmtId="0" fontId="0" fillId="0" borderId="0"/>
    <xf numFmtId="0" fontId="74" fillId="38" borderId="36" applyNumberFormat="0" applyAlignment="0" applyProtection="0">
      <alignment vertical="center"/>
    </xf>
    <xf numFmtId="0" fontId="74" fillId="38" borderId="36" applyNumberFormat="0" applyAlignment="0" applyProtection="0">
      <alignment vertical="center"/>
    </xf>
    <xf numFmtId="0" fontId="0" fillId="0" borderId="0"/>
    <xf numFmtId="0" fontId="69" fillId="37" borderId="34" applyNumberFormat="0" applyAlignment="0" applyProtection="0">
      <alignment vertical="center"/>
    </xf>
    <xf numFmtId="0" fontId="0" fillId="0" borderId="0"/>
    <xf numFmtId="0" fontId="15" fillId="0" borderId="32" applyNumberFormat="0" applyFill="0" applyAlignment="0" applyProtection="0">
      <alignment vertical="center"/>
    </xf>
    <xf numFmtId="0" fontId="0" fillId="0" borderId="0"/>
    <xf numFmtId="0" fontId="0" fillId="39" borderId="37" applyNumberFormat="0" applyFont="0" applyAlignment="0" applyProtection="0">
      <alignment vertical="center"/>
    </xf>
    <xf numFmtId="0" fontId="70" fillId="38" borderId="34" applyNumberFormat="0" applyAlignment="0" applyProtection="0">
      <alignment vertical="center"/>
    </xf>
    <xf numFmtId="0" fontId="74" fillId="38" borderId="36" applyNumberFormat="0" applyAlignment="0" applyProtection="0">
      <alignment vertical="center"/>
    </xf>
    <xf numFmtId="0" fontId="0" fillId="0" borderId="0"/>
    <xf numFmtId="0" fontId="70" fillId="38" borderId="34" applyNumberFormat="0" applyAlignment="0" applyProtection="0">
      <alignment vertical="center"/>
    </xf>
    <xf numFmtId="0" fontId="0" fillId="0" borderId="0"/>
    <xf numFmtId="0" fontId="74" fillId="38" borderId="36" applyNumberFormat="0" applyAlignment="0" applyProtection="0">
      <alignment vertical="center"/>
    </xf>
    <xf numFmtId="0" fontId="5" fillId="0" borderId="0">
      <alignment vertical="center"/>
    </xf>
    <xf numFmtId="0" fontId="0" fillId="0" borderId="0">
      <alignment vertical="center"/>
    </xf>
    <xf numFmtId="0" fontId="72" fillId="0" borderId="0" applyNumberFormat="0" applyFill="0" applyBorder="0" applyAlignment="0" applyProtection="0">
      <alignment vertical="center"/>
    </xf>
    <xf numFmtId="0" fontId="64" fillId="0" borderId="31" applyNumberFormat="0" applyFill="0" applyAlignment="0" applyProtection="0">
      <alignment vertical="center"/>
    </xf>
    <xf numFmtId="0" fontId="0" fillId="0" borderId="0"/>
    <xf numFmtId="0" fontId="68" fillId="36" borderId="0" applyNumberFormat="0" applyBorder="0" applyAlignment="0" applyProtection="0">
      <alignment vertical="center"/>
    </xf>
    <xf numFmtId="0" fontId="68" fillId="36" borderId="0" applyNumberFormat="0" applyBorder="0" applyAlignment="0" applyProtection="0">
      <alignment vertical="center"/>
    </xf>
    <xf numFmtId="0" fontId="70" fillId="38" borderId="34" applyNumberFormat="0" applyAlignment="0" applyProtection="0">
      <alignment vertical="center"/>
    </xf>
    <xf numFmtId="0" fontId="68" fillId="36" borderId="0" applyNumberFormat="0" applyBorder="0" applyAlignment="0" applyProtection="0">
      <alignment vertical="center"/>
    </xf>
    <xf numFmtId="0" fontId="70" fillId="38" borderId="34" applyNumberFormat="0" applyAlignment="0" applyProtection="0">
      <alignment vertical="center"/>
    </xf>
    <xf numFmtId="0" fontId="68" fillId="36" borderId="0" applyNumberFormat="0" applyBorder="0" applyAlignment="0" applyProtection="0">
      <alignment vertical="center"/>
    </xf>
    <xf numFmtId="0" fontId="69" fillId="37" borderId="34" applyNumberFormat="0" applyAlignment="0" applyProtection="0">
      <alignment vertical="center"/>
    </xf>
    <xf numFmtId="0" fontId="68" fillId="36" borderId="0" applyNumberFormat="0" applyBorder="0" applyAlignment="0" applyProtection="0">
      <alignment vertical="center"/>
    </xf>
    <xf numFmtId="0" fontId="68" fillId="36" borderId="0" applyNumberFormat="0" applyBorder="0" applyAlignment="0" applyProtection="0">
      <alignment vertical="center"/>
    </xf>
    <xf numFmtId="0" fontId="68" fillId="36" borderId="0" applyNumberFormat="0" applyBorder="0" applyAlignment="0" applyProtection="0">
      <alignment vertical="center"/>
    </xf>
    <xf numFmtId="0" fontId="69" fillId="37" borderId="34" applyNumberFormat="0" applyAlignment="0" applyProtection="0">
      <alignment vertical="center"/>
    </xf>
    <xf numFmtId="0" fontId="70" fillId="38" borderId="34" applyNumberFormat="0" applyAlignment="0" applyProtection="0">
      <alignment vertical="center"/>
    </xf>
    <xf numFmtId="0" fontId="79" fillId="44" borderId="0" applyNumberFormat="0" applyBorder="0" applyAlignment="0" applyProtection="0">
      <alignment vertical="center"/>
    </xf>
    <xf numFmtId="0" fontId="68" fillId="36" borderId="0" applyNumberFormat="0" applyBorder="0" applyAlignment="0" applyProtection="0">
      <alignment vertical="center"/>
    </xf>
    <xf numFmtId="0" fontId="69" fillId="37" borderId="34" applyNumberFormat="0" applyAlignment="0" applyProtection="0">
      <alignment vertical="center"/>
    </xf>
    <xf numFmtId="0" fontId="68" fillId="36" borderId="0" applyNumberFormat="0" applyBorder="0" applyAlignment="0" applyProtection="0">
      <alignment vertical="center"/>
    </xf>
    <xf numFmtId="0" fontId="68" fillId="36" borderId="0" applyNumberFormat="0" applyBorder="0" applyAlignment="0" applyProtection="0">
      <alignment vertical="center"/>
    </xf>
    <xf numFmtId="0" fontId="15" fillId="0" borderId="32" applyNumberFormat="0" applyFill="0" applyAlignment="0" applyProtection="0">
      <alignment vertical="center"/>
    </xf>
    <xf numFmtId="0" fontId="15" fillId="0" borderId="32" applyNumberFormat="0" applyFill="0" applyAlignment="0" applyProtection="0">
      <alignment vertical="center"/>
    </xf>
    <xf numFmtId="0" fontId="15" fillId="0" borderId="32" applyNumberFormat="0" applyFill="0" applyAlignment="0" applyProtection="0">
      <alignment vertical="center"/>
    </xf>
    <xf numFmtId="0" fontId="64" fillId="0" borderId="31" applyNumberFormat="0" applyFill="0" applyAlignment="0" applyProtection="0">
      <alignment vertical="center"/>
    </xf>
    <xf numFmtId="0" fontId="70" fillId="38" borderId="34" applyNumberFormat="0" applyAlignment="0" applyProtection="0">
      <alignment vertical="center"/>
    </xf>
    <xf numFmtId="0" fontId="70" fillId="38" borderId="34" applyNumberFormat="0" applyAlignment="0" applyProtection="0">
      <alignment vertical="center"/>
    </xf>
    <xf numFmtId="0" fontId="70" fillId="38" borderId="34" applyNumberFormat="0" applyAlignment="0" applyProtection="0">
      <alignment vertical="center"/>
    </xf>
    <xf numFmtId="0" fontId="74" fillId="38" borderId="36" applyNumberFormat="0" applyAlignment="0" applyProtection="0">
      <alignment vertical="center"/>
    </xf>
    <xf numFmtId="0" fontId="70" fillId="38" borderId="34" applyNumberFormat="0" applyAlignment="0" applyProtection="0">
      <alignment vertical="center"/>
    </xf>
    <xf numFmtId="0" fontId="70" fillId="38" borderId="34" applyNumberFormat="0" applyAlignment="0" applyProtection="0">
      <alignment vertical="center"/>
    </xf>
    <xf numFmtId="0" fontId="70" fillId="38" borderId="34" applyNumberFormat="0" applyAlignment="0" applyProtection="0">
      <alignment vertical="center"/>
    </xf>
    <xf numFmtId="0" fontId="70" fillId="38" borderId="34" applyNumberFormat="0" applyAlignment="0" applyProtection="0">
      <alignment vertical="center"/>
    </xf>
    <xf numFmtId="0" fontId="77" fillId="41" borderId="38" applyNumberFormat="0" applyAlignment="0" applyProtection="0">
      <alignment vertical="center"/>
    </xf>
    <xf numFmtId="0" fontId="77" fillId="41" borderId="38" applyNumberFormat="0" applyAlignment="0" applyProtection="0">
      <alignment vertical="center"/>
    </xf>
    <xf numFmtId="0" fontId="72" fillId="0" borderId="0" applyNumberFormat="0" applyFill="0" applyBorder="0" applyAlignment="0" applyProtection="0">
      <alignment vertical="center"/>
    </xf>
    <xf numFmtId="0" fontId="77" fillId="41" borderId="38" applyNumberFormat="0" applyAlignment="0" applyProtection="0">
      <alignment vertical="center"/>
    </xf>
    <xf numFmtId="0" fontId="77" fillId="41" borderId="38" applyNumberFormat="0" applyAlignment="0" applyProtection="0">
      <alignment vertical="center"/>
    </xf>
    <xf numFmtId="0" fontId="0" fillId="39" borderId="37" applyNumberFormat="0" applyFont="0" applyAlignment="0" applyProtection="0">
      <alignment vertical="center"/>
    </xf>
    <xf numFmtId="0" fontId="77" fillId="41" borderId="38" applyNumberFormat="0" applyAlignment="0" applyProtection="0">
      <alignment vertical="center"/>
    </xf>
    <xf numFmtId="0" fontId="77" fillId="41" borderId="38" applyNumberFormat="0" applyAlignment="0" applyProtection="0">
      <alignment vertical="center"/>
    </xf>
    <xf numFmtId="0" fontId="77" fillId="41" borderId="38" applyNumberFormat="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0" fillId="39" borderId="37" applyNumberFormat="0" applyFont="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0" fillId="39" borderId="37" applyNumberFormat="0" applyFont="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9" fillId="37" borderId="34" applyNumberFormat="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0" fillId="39" borderId="37" applyNumberFormat="0" applyFont="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4" fillId="38" borderId="36" applyNumberFormat="0" applyAlignment="0" applyProtection="0">
      <alignment vertical="center"/>
    </xf>
    <xf numFmtId="0" fontId="72" fillId="0" borderId="0" applyNumberFormat="0" applyFill="0" applyBorder="0" applyAlignment="0" applyProtection="0">
      <alignment vertical="center"/>
    </xf>
    <xf numFmtId="0" fontId="74" fillId="38" borderId="36" applyNumberFormat="0" applyAlignment="0" applyProtection="0">
      <alignment vertical="center"/>
    </xf>
    <xf numFmtId="0" fontId="72" fillId="0" borderId="0" applyNumberFormat="0" applyFill="0" applyBorder="0" applyAlignment="0" applyProtection="0">
      <alignment vertical="center"/>
    </xf>
    <xf numFmtId="0" fontId="74" fillId="38" borderId="36" applyNumberFormat="0" applyAlignment="0" applyProtection="0">
      <alignment vertical="center"/>
    </xf>
    <xf numFmtId="0" fontId="72" fillId="0" borderId="0" applyNumberFormat="0" applyFill="0" applyBorder="0" applyAlignment="0" applyProtection="0">
      <alignment vertical="center"/>
    </xf>
    <xf numFmtId="0" fontId="74" fillId="38" borderId="36" applyNumberFormat="0" applyAlignment="0" applyProtection="0">
      <alignment vertical="center"/>
    </xf>
    <xf numFmtId="0" fontId="72" fillId="0" borderId="0" applyNumberFormat="0" applyFill="0" applyBorder="0" applyAlignment="0" applyProtection="0">
      <alignment vertical="center"/>
    </xf>
    <xf numFmtId="0" fontId="74" fillId="38" borderId="36" applyNumberFormat="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4" fillId="0" borderId="31" applyNumberFormat="0" applyFill="0" applyAlignment="0" applyProtection="0">
      <alignment vertical="center"/>
    </xf>
    <xf numFmtId="0" fontId="64" fillId="0" borderId="31" applyNumberFormat="0" applyFill="0" applyAlignment="0" applyProtection="0">
      <alignment vertical="center"/>
    </xf>
    <xf numFmtId="0" fontId="64" fillId="0" borderId="31" applyNumberFormat="0" applyFill="0" applyAlignment="0" applyProtection="0">
      <alignment vertical="center"/>
    </xf>
    <xf numFmtId="0" fontId="69" fillId="37" borderId="34" applyNumberFormat="0" applyAlignment="0" applyProtection="0">
      <alignment vertical="center"/>
    </xf>
    <xf numFmtId="0" fontId="64" fillId="0" borderId="31" applyNumberFormat="0" applyFill="0" applyAlignment="0" applyProtection="0">
      <alignment vertical="center"/>
    </xf>
    <xf numFmtId="0" fontId="64" fillId="0" borderId="31" applyNumberFormat="0" applyFill="0" applyAlignment="0" applyProtection="0">
      <alignment vertical="center"/>
    </xf>
    <xf numFmtId="0" fontId="64" fillId="0" borderId="31" applyNumberFormat="0" applyFill="0" applyAlignment="0" applyProtection="0">
      <alignment vertical="center"/>
    </xf>
    <xf numFmtId="0" fontId="64" fillId="0" borderId="31" applyNumberFormat="0" applyFill="0" applyAlignment="0" applyProtection="0">
      <alignment vertical="center"/>
    </xf>
    <xf numFmtId="0" fontId="64" fillId="0" borderId="31" applyNumberFormat="0" applyFill="0" applyAlignment="0" applyProtection="0">
      <alignment vertical="center"/>
    </xf>
    <xf numFmtId="0" fontId="64" fillId="0" borderId="31" applyNumberFormat="0" applyFill="0" applyAlignment="0" applyProtection="0">
      <alignment vertical="center"/>
    </xf>
    <xf numFmtId="0" fontId="64" fillId="0" borderId="31" applyNumberFormat="0" applyFill="0" applyAlignment="0" applyProtection="0">
      <alignment vertical="center"/>
    </xf>
    <xf numFmtId="0" fontId="64" fillId="0" borderId="31" applyNumberFormat="0" applyFill="0" applyAlignment="0" applyProtection="0">
      <alignment vertical="center"/>
    </xf>
    <xf numFmtId="0" fontId="64" fillId="0" borderId="31" applyNumberFormat="0" applyFill="0" applyAlignment="0" applyProtection="0">
      <alignment vertical="center"/>
    </xf>
    <xf numFmtId="0" fontId="64" fillId="0" borderId="31" applyNumberFormat="0" applyFill="0" applyAlignment="0" applyProtection="0">
      <alignment vertical="center"/>
    </xf>
    <xf numFmtId="0" fontId="79" fillId="44" borderId="0" applyNumberFormat="0" applyBorder="0" applyAlignment="0" applyProtection="0">
      <alignment vertical="center"/>
    </xf>
    <xf numFmtId="0" fontId="66" fillId="50" borderId="0" applyNumberFormat="0" applyBorder="0" applyAlignment="0" applyProtection="0">
      <alignment vertical="center"/>
    </xf>
    <xf numFmtId="0" fontId="64" fillId="0" borderId="31" applyNumberFormat="0" applyFill="0" applyAlignment="0" applyProtection="0">
      <alignment vertical="center"/>
    </xf>
    <xf numFmtId="0" fontId="79" fillId="44" borderId="0" applyNumberFormat="0" applyBorder="0" applyAlignment="0" applyProtection="0">
      <alignment vertical="center"/>
    </xf>
    <xf numFmtId="41" fontId="0" fillId="0" borderId="0" applyFont="0" applyFill="0" applyBorder="0" applyAlignment="0" applyProtection="0"/>
    <xf numFmtId="0" fontId="79" fillId="44" borderId="0" applyNumberFormat="0" applyBorder="0" applyAlignment="0" applyProtection="0">
      <alignment vertical="center"/>
    </xf>
    <xf numFmtId="0" fontId="0" fillId="0" borderId="0" applyFont="0" applyFill="0" applyBorder="0" applyAlignment="0" applyProtection="0"/>
    <xf numFmtId="0" fontId="79" fillId="44" borderId="0" applyNumberFormat="0" applyBorder="0" applyAlignment="0" applyProtection="0">
      <alignment vertical="center"/>
    </xf>
    <xf numFmtId="0" fontId="79" fillId="44" borderId="0" applyNumberFormat="0" applyBorder="0" applyAlignment="0" applyProtection="0">
      <alignment vertical="center"/>
    </xf>
    <xf numFmtId="0" fontId="79" fillId="44" borderId="0" applyNumberFormat="0" applyBorder="0" applyAlignment="0" applyProtection="0">
      <alignment vertical="center"/>
    </xf>
    <xf numFmtId="0" fontId="79" fillId="44" borderId="0" applyNumberFormat="0" applyBorder="0" applyAlignment="0" applyProtection="0">
      <alignment vertical="center"/>
    </xf>
    <xf numFmtId="0" fontId="79" fillId="44" borderId="0" applyNumberFormat="0" applyBorder="0" applyAlignment="0" applyProtection="0">
      <alignment vertical="center"/>
    </xf>
    <xf numFmtId="0" fontId="79" fillId="44" borderId="0" applyNumberFormat="0" applyBorder="0" applyAlignment="0" applyProtection="0">
      <alignment vertical="center"/>
    </xf>
    <xf numFmtId="0" fontId="79" fillId="44" borderId="0" applyNumberFormat="0" applyBorder="0" applyAlignment="0" applyProtection="0">
      <alignment vertical="center"/>
    </xf>
    <xf numFmtId="0" fontId="79" fillId="44" borderId="0" applyNumberFormat="0" applyBorder="0" applyAlignment="0" applyProtection="0">
      <alignment vertical="center"/>
    </xf>
    <xf numFmtId="0" fontId="79" fillId="44" borderId="0" applyNumberFormat="0" applyBorder="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69" fillId="37" borderId="34"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69" fillId="37" borderId="34"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69" fillId="37" borderId="34"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74" fillId="38" borderId="36"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0" fillId="39" borderId="37" applyNumberFormat="0" applyFon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66" fillId="56" borderId="0" applyNumberFormat="0" applyBorder="0" applyAlignment="0" applyProtection="0">
      <alignment vertical="center"/>
    </xf>
    <xf numFmtId="43" fontId="0" fillId="0" borderId="0" applyFont="0" applyFill="0" applyBorder="0" applyAlignment="0" applyProtection="0">
      <alignment vertical="center"/>
    </xf>
    <xf numFmtId="0" fontId="0" fillId="39" borderId="37" applyNumberFormat="0" applyFont="0" applyAlignment="0" applyProtection="0">
      <alignment vertical="center"/>
    </xf>
    <xf numFmtId="0" fontId="0" fillId="39" borderId="37" applyNumberFormat="0" applyFont="0" applyAlignment="0" applyProtection="0">
      <alignment vertical="center"/>
    </xf>
    <xf numFmtId="0" fontId="0" fillId="39" borderId="37" applyNumberFormat="0" applyFont="0" applyAlignment="0" applyProtection="0">
      <alignment vertical="center"/>
    </xf>
    <xf numFmtId="0" fontId="0" fillId="39" borderId="37" applyNumberFormat="0" applyFont="0" applyAlignment="0" applyProtection="0">
      <alignment vertical="center"/>
    </xf>
    <xf numFmtId="0" fontId="0" fillId="0" borderId="0"/>
    <xf numFmtId="0" fontId="0" fillId="0" borderId="0">
      <alignment vertical="center"/>
    </xf>
    <xf numFmtId="0" fontId="84" fillId="0" borderId="0"/>
  </cellStyleXfs>
  <cellXfs count="373">
    <xf numFmtId="0" fontId="0" fillId="0" borderId="0" xfId="0"/>
    <xf numFmtId="176" fontId="0" fillId="0" borderId="0" xfId="0" applyNumberFormat="1" applyFill="1" applyBorder="1" applyAlignment="1">
      <alignment horizontal="center" vertical="center" wrapText="1"/>
    </xf>
    <xf numFmtId="10" fontId="0" fillId="0" borderId="0" xfId="0" applyNumberFormat="1" applyFill="1" applyBorder="1" applyAlignment="1">
      <alignment horizontal="center" vertical="center" wrapText="1"/>
    </xf>
    <xf numFmtId="176" fontId="1" fillId="2" borderId="0" xfId="0" applyNumberFormat="1" applyFont="1" applyFill="1" applyBorder="1" applyAlignment="1">
      <alignment horizontal="center" vertical="center" wrapText="1"/>
    </xf>
    <xf numFmtId="176" fontId="2" fillId="2" borderId="0" xfId="0" applyNumberFormat="1" applyFont="1" applyFill="1" applyBorder="1" applyAlignment="1">
      <alignment horizontal="center" vertical="center" wrapText="1"/>
    </xf>
    <xf numFmtId="176" fontId="3" fillId="2" borderId="1" xfId="542"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2" borderId="3" xfId="542" applyNumberFormat="1" applyFont="1" applyFill="1" applyBorder="1" applyAlignment="1">
      <alignment horizontal="center" vertical="center" wrapText="1"/>
    </xf>
    <xf numFmtId="176" fontId="3" fillId="2" borderId="3" xfId="0" applyNumberFormat="1" applyFont="1" applyFill="1" applyBorder="1" applyAlignment="1">
      <alignment horizontal="center" vertical="center" wrapText="1"/>
    </xf>
    <xf numFmtId="176" fontId="3" fillId="2" borderId="3" xfId="873" applyNumberFormat="1" applyFont="1" applyFill="1" applyBorder="1" applyAlignment="1">
      <alignment horizontal="center" vertical="center" wrapText="1"/>
    </xf>
    <xf numFmtId="176" fontId="3" fillId="2" borderId="2" xfId="542"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2" xfId="576"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176" fontId="4" fillId="2" borderId="2" xfId="576" applyNumberFormat="1" applyFont="1" applyFill="1" applyBorder="1" applyAlignment="1">
      <alignment horizontal="center" vertical="center" wrapText="1"/>
    </xf>
    <xf numFmtId="176" fontId="4" fillId="2" borderId="2" xfId="123"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4" fillId="2" borderId="2" xfId="583" applyNumberFormat="1" applyFont="1" applyFill="1" applyBorder="1" applyAlignment="1">
      <alignment horizontal="center" vertical="center" wrapText="1"/>
    </xf>
    <xf numFmtId="176" fontId="4" fillId="0" borderId="2" xfId="583"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0" fontId="1" fillId="2" borderId="0" xfId="0" applyNumberFormat="1" applyFont="1" applyFill="1" applyBorder="1" applyAlignment="1">
      <alignment horizontal="center" vertical="center" wrapText="1"/>
    </xf>
    <xf numFmtId="176" fontId="2" fillId="2" borderId="0" xfId="0" applyNumberFormat="1" applyFont="1" applyFill="1" applyAlignment="1">
      <alignment horizontal="center" vertical="center" wrapText="1"/>
    </xf>
    <xf numFmtId="10" fontId="2" fillId="2" borderId="0" xfId="0" applyNumberFormat="1"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10" fontId="3" fillId="2" borderId="3" xfId="0" applyNumberFormat="1" applyFont="1" applyFill="1" applyBorder="1" applyAlignment="1">
      <alignment horizontal="center" vertical="center" wrapText="1"/>
    </xf>
    <xf numFmtId="10" fontId="3" fillId="2" borderId="2" xfId="3" applyNumberFormat="1" applyFont="1" applyFill="1" applyBorder="1" applyAlignment="1">
      <alignment horizontal="center" vertical="center" wrapText="1"/>
    </xf>
    <xf numFmtId="10" fontId="4" fillId="2" borderId="2" xfId="3" applyNumberFormat="1" applyFont="1" applyFill="1" applyBorder="1" applyAlignment="1">
      <alignment horizontal="center" vertical="center" wrapText="1"/>
    </xf>
    <xf numFmtId="0" fontId="0" fillId="0" borderId="0" xfId="0" applyFill="1" applyAlignment="1"/>
    <xf numFmtId="0" fontId="6" fillId="0" borderId="0" xfId="0" applyFont="1" applyFill="1" applyAlignment="1">
      <alignment horizontal="center" vertical="center"/>
    </xf>
    <xf numFmtId="0" fontId="0" fillId="0" borderId="0" xfId="0" applyFill="1" applyAlignment="1">
      <alignment horizontal="left"/>
    </xf>
    <xf numFmtId="0" fontId="7" fillId="0" borderId="4"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8" fillId="2" borderId="6" xfId="0" applyFont="1" applyFill="1" applyBorder="1" applyAlignment="1">
      <alignment horizontal="center" vertical="center"/>
    </xf>
    <xf numFmtId="0" fontId="9" fillId="0" borderId="7"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14" fontId="10" fillId="0" borderId="2" xfId="0" applyNumberFormat="1" applyFont="1" applyFill="1" applyBorder="1" applyAlignment="1">
      <alignment horizontal="center" vertical="center" wrapText="1"/>
    </xf>
    <xf numFmtId="10" fontId="10" fillId="0" borderId="2" xfId="0" applyNumberFormat="1" applyFont="1" applyFill="1" applyBorder="1" applyAlignment="1">
      <alignment horizontal="center" vertical="center" wrapText="1"/>
    </xf>
    <xf numFmtId="176" fontId="10" fillId="0" borderId="8" xfId="0" applyNumberFormat="1" applyFont="1" applyFill="1" applyBorder="1" applyAlignment="1">
      <alignment horizontal="center" vertical="center" wrapText="1"/>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176" fontId="8" fillId="2" borderId="12" xfId="0" applyNumberFormat="1" applyFont="1" applyFill="1" applyBorder="1" applyAlignment="1">
      <alignment horizontal="left" vertical="center"/>
    </xf>
    <xf numFmtId="176" fontId="10" fillId="2" borderId="13" xfId="0" applyNumberFormat="1"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9" fillId="0" borderId="2" xfId="0" applyFont="1" applyFill="1" applyBorder="1" applyAlignment="1">
      <alignment horizontal="center" vertical="center"/>
    </xf>
    <xf numFmtId="0" fontId="5" fillId="3" borderId="2" xfId="0" applyFont="1" applyFill="1" applyBorder="1" applyAlignment="1">
      <alignment horizontal="left" vertical="center"/>
    </xf>
    <xf numFmtId="0" fontId="13" fillId="0" borderId="2"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NumberFormat="1" applyFont="1" applyFill="1" applyAlignment="1">
      <alignment horizontal="left" vertical="center" wrapText="1"/>
    </xf>
    <xf numFmtId="0" fontId="13" fillId="0" borderId="0" xfId="0" applyFont="1" applyFill="1" applyBorder="1" applyAlignment="1">
      <alignment horizontal="center" vertical="center"/>
    </xf>
    <xf numFmtId="0" fontId="5" fillId="3" borderId="14" xfId="0" applyFont="1" applyFill="1" applyBorder="1" applyAlignment="1">
      <alignment horizontal="left" vertical="top" wrapText="1"/>
    </xf>
    <xf numFmtId="0" fontId="1" fillId="0" borderId="0" xfId="0" applyFont="1" applyAlignment="1">
      <alignment horizontal="center"/>
    </xf>
    <xf numFmtId="0" fontId="14" fillId="0" borderId="0" xfId="0" applyFont="1" applyAlignment="1">
      <alignment horizontal="center"/>
    </xf>
    <xf numFmtId="0" fontId="2" fillId="0" borderId="0" xfId="0" applyFont="1"/>
    <xf numFmtId="0" fontId="2" fillId="0" borderId="0" xfId="0" applyFont="1" applyAlignment="1">
      <alignment horizontal="right"/>
    </xf>
    <xf numFmtId="0" fontId="15" fillId="3" borderId="2" xfId="0" applyFont="1" applyFill="1" applyBorder="1" applyAlignment="1">
      <alignment horizontal="center" vertical="center"/>
    </xf>
    <xf numFmtId="0" fontId="15" fillId="3" borderId="2" xfId="0" applyFont="1" applyFill="1" applyBorder="1" applyAlignment="1">
      <alignment horizontal="left" vertical="center"/>
    </xf>
    <xf numFmtId="0" fontId="16" fillId="0" borderId="2" xfId="0" applyFont="1" applyFill="1" applyBorder="1" applyAlignment="1">
      <alignment horizontal="center" vertical="center"/>
    </xf>
    <xf numFmtId="0" fontId="0" fillId="0" borderId="2" xfId="0" applyNumberFormat="1" applyFill="1" applyBorder="1" applyAlignment="1">
      <alignment horizontal="center"/>
    </xf>
    <xf numFmtId="0" fontId="17" fillId="3" borderId="2" xfId="0" applyFont="1" applyFill="1" applyBorder="1" applyAlignment="1">
      <alignment horizontal="left" vertical="center"/>
    </xf>
    <xf numFmtId="0" fontId="0" fillId="0" borderId="2" xfId="0" applyFill="1" applyBorder="1" applyAlignment="1">
      <alignment horizontal="center" vertical="center"/>
    </xf>
    <xf numFmtId="0" fontId="0" fillId="0" borderId="0" xfId="0" applyFill="1" applyBorder="1" applyAlignment="1">
      <alignment horizontal="left"/>
    </xf>
    <xf numFmtId="0" fontId="16" fillId="0" borderId="0" xfId="0" applyFont="1" applyFill="1" applyBorder="1" applyAlignment="1">
      <alignment horizontal="left"/>
    </xf>
    <xf numFmtId="0" fontId="0" fillId="0" borderId="0" xfId="0" applyFont="1" applyFill="1" applyBorder="1" applyAlignment="1">
      <alignment horizontal="left"/>
    </xf>
    <xf numFmtId="0" fontId="0" fillId="0" borderId="0" xfId="0" applyFill="1" applyBorder="1" applyAlignment="1">
      <alignment horizontal="center"/>
    </xf>
    <xf numFmtId="10" fontId="0" fillId="0" borderId="0" xfId="0" applyNumberFormat="1" applyFill="1" applyBorder="1" applyAlignment="1">
      <alignment horizontal="center"/>
    </xf>
    <xf numFmtId="0" fontId="1" fillId="0" borderId="0" xfId="576" applyFont="1" applyFill="1" applyBorder="1" applyAlignment="1">
      <alignment horizontal="center" vertical="center"/>
    </xf>
    <xf numFmtId="0" fontId="1" fillId="0" borderId="0" xfId="576" applyFont="1" applyFill="1" applyBorder="1" applyAlignment="1">
      <alignment horizontal="center"/>
    </xf>
    <xf numFmtId="177" fontId="2" fillId="0" borderId="0" xfId="576" applyNumberFormat="1" applyFont="1" applyFill="1" applyBorder="1" applyAlignment="1">
      <alignment horizontal="left" vertical="center"/>
    </xf>
    <xf numFmtId="177" fontId="2" fillId="0" borderId="0" xfId="576" applyNumberFormat="1" applyFont="1" applyFill="1" applyBorder="1" applyAlignment="1">
      <alignment horizontal="center"/>
    </xf>
    <xf numFmtId="0" fontId="2" fillId="0" borderId="0" xfId="0" applyFont="1" applyFill="1" applyBorder="1" applyAlignment="1">
      <alignment horizontal="center"/>
    </xf>
    <xf numFmtId="0" fontId="2" fillId="0" borderId="0" xfId="576" applyFont="1" applyFill="1" applyBorder="1" applyAlignment="1">
      <alignment horizontal="center"/>
    </xf>
    <xf numFmtId="0" fontId="18" fillId="0" borderId="2" xfId="645" applyFont="1" applyFill="1" applyBorder="1" applyAlignment="1">
      <alignment horizontal="left" vertical="center" wrapText="1"/>
    </xf>
    <xf numFmtId="0" fontId="19" fillId="0" borderId="15" xfId="0" applyFont="1" applyFill="1" applyBorder="1" applyAlignment="1">
      <alignment horizontal="center" wrapText="1"/>
    </xf>
    <xf numFmtId="0" fontId="18" fillId="0" borderId="2" xfId="0" applyNumberFormat="1" applyFont="1" applyFill="1" applyBorder="1" applyAlignment="1">
      <alignment horizontal="center" wrapText="1"/>
    </xf>
    <xf numFmtId="178" fontId="18" fillId="2" borderId="2" xfId="0" applyNumberFormat="1" applyFont="1" applyFill="1" applyBorder="1" applyAlignment="1">
      <alignment horizontal="center" wrapText="1"/>
    </xf>
    <xf numFmtId="0" fontId="18" fillId="0" borderId="2" xfId="0" applyFont="1" applyFill="1" applyBorder="1" applyAlignment="1">
      <alignment horizontal="left" vertical="center"/>
    </xf>
    <xf numFmtId="179" fontId="18" fillId="0" borderId="15" xfId="0" applyNumberFormat="1" applyFont="1" applyFill="1" applyBorder="1" applyAlignment="1">
      <alignment horizontal="center"/>
    </xf>
    <xf numFmtId="10" fontId="18" fillId="0" borderId="2" xfId="223" applyNumberFormat="1" applyFont="1" applyFill="1" applyBorder="1" applyAlignment="1">
      <alignment horizontal="center"/>
    </xf>
    <xf numFmtId="0" fontId="2" fillId="0" borderId="3" xfId="0" applyFont="1" applyFill="1" applyBorder="1" applyAlignment="1">
      <alignment horizontal="left" vertical="center"/>
    </xf>
    <xf numFmtId="180" fontId="2" fillId="0" borderId="16" xfId="515" applyNumberFormat="1" applyFont="1" applyFill="1" applyBorder="1" applyAlignment="1" applyProtection="1">
      <alignment horizontal="center"/>
    </xf>
    <xf numFmtId="179" fontId="2" fillId="0" borderId="17" xfId="0" applyNumberFormat="1" applyFont="1" applyFill="1" applyBorder="1" applyAlignment="1">
      <alignment horizontal="center"/>
    </xf>
    <xf numFmtId="177" fontId="2" fillId="0" borderId="2" xfId="645" applyNumberFormat="1" applyFont="1" applyFill="1" applyBorder="1" applyAlignment="1">
      <alignment horizontal="center"/>
    </xf>
    <xf numFmtId="10" fontId="2" fillId="0" borderId="2" xfId="223" applyNumberFormat="1" applyFont="1" applyFill="1" applyBorder="1" applyAlignment="1">
      <alignment horizontal="center"/>
    </xf>
    <xf numFmtId="3" fontId="2" fillId="0" borderId="2" xfId="465" applyNumberFormat="1" applyFont="1" applyFill="1" applyBorder="1" applyAlignment="1">
      <alignment horizontal="center"/>
    </xf>
    <xf numFmtId="180" fontId="2" fillId="0" borderId="2" xfId="465" applyNumberFormat="1" applyFont="1" applyFill="1" applyBorder="1" applyAlignment="1">
      <alignment horizontal="center"/>
    </xf>
    <xf numFmtId="180" fontId="2" fillId="0" borderId="2" xfId="515" applyNumberFormat="1" applyFont="1" applyFill="1" applyBorder="1" applyAlignment="1" applyProtection="1">
      <alignment horizontal="center"/>
    </xf>
    <xf numFmtId="179" fontId="18" fillId="0" borderId="17" xfId="0" applyNumberFormat="1" applyFont="1" applyFill="1" applyBorder="1" applyAlignment="1">
      <alignment horizontal="center"/>
    </xf>
    <xf numFmtId="180" fontId="2" fillId="0" borderId="2" xfId="645" applyNumberFormat="1" applyFont="1" applyFill="1" applyBorder="1" applyAlignment="1">
      <alignment horizontal="center"/>
    </xf>
    <xf numFmtId="0" fontId="18" fillId="0" borderId="3" xfId="0" applyFont="1" applyFill="1" applyBorder="1" applyAlignment="1">
      <alignment horizontal="left" vertical="center"/>
    </xf>
    <xf numFmtId="0" fontId="18" fillId="0" borderId="2" xfId="645" applyFont="1" applyFill="1" applyBorder="1" applyAlignment="1">
      <alignment horizontal="left" vertical="center"/>
    </xf>
    <xf numFmtId="177" fontId="18" fillId="0" borderId="17" xfId="0" applyNumberFormat="1" applyFont="1" applyFill="1" applyBorder="1" applyAlignment="1">
      <alignment horizontal="center"/>
    </xf>
    <xf numFmtId="177" fontId="2" fillId="0" borderId="2" xfId="465" applyNumberFormat="1" applyFont="1" applyFill="1" applyBorder="1" applyAlignment="1">
      <alignment horizontal="center"/>
    </xf>
    <xf numFmtId="179" fontId="2" fillId="0" borderId="15" xfId="0" applyNumberFormat="1" applyFont="1" applyFill="1" applyBorder="1" applyAlignment="1">
      <alignment horizontal="center"/>
    </xf>
    <xf numFmtId="0" fontId="19" fillId="0" borderId="3" xfId="0" applyFont="1" applyFill="1" applyBorder="1" applyAlignment="1">
      <alignment horizontal="left" vertical="center"/>
    </xf>
    <xf numFmtId="0" fontId="13" fillId="0" borderId="3" xfId="0" applyFont="1" applyFill="1" applyBorder="1" applyAlignment="1">
      <alignment horizontal="left" vertical="center"/>
    </xf>
    <xf numFmtId="177" fontId="18" fillId="0" borderId="2" xfId="645" applyNumberFormat="1" applyFont="1" applyFill="1" applyBorder="1" applyAlignment="1">
      <alignment horizontal="center"/>
    </xf>
    <xf numFmtId="179" fontId="18" fillId="0" borderId="2" xfId="0" applyNumberFormat="1" applyFont="1" applyFill="1" applyBorder="1" applyAlignment="1">
      <alignment horizontal="center"/>
    </xf>
    <xf numFmtId="0" fontId="0" fillId="0" borderId="0" xfId="576" applyFill="1" applyBorder="1" applyAlignment="1">
      <alignment horizontal="center"/>
    </xf>
    <xf numFmtId="180" fontId="0" fillId="0" borderId="0" xfId="576" applyNumberFormat="1" applyFill="1" applyBorder="1" applyAlignment="1">
      <alignment horizontal="center"/>
    </xf>
    <xf numFmtId="10" fontId="2" fillId="0" borderId="0" xfId="0" applyNumberFormat="1" applyFont="1" applyFill="1" applyBorder="1" applyAlignment="1">
      <alignment horizontal="center"/>
    </xf>
    <xf numFmtId="10" fontId="18" fillId="0" borderId="2" xfId="0" applyNumberFormat="1" applyFont="1" applyBorder="1" applyAlignment="1">
      <alignment horizontal="center" wrapText="1"/>
    </xf>
    <xf numFmtId="10" fontId="18" fillId="0" borderId="2" xfId="3" applyNumberFormat="1" applyFont="1" applyFill="1" applyBorder="1" applyAlignment="1">
      <alignment horizontal="center"/>
    </xf>
    <xf numFmtId="10" fontId="2" fillId="0" borderId="2" xfId="3" applyNumberFormat="1" applyFont="1" applyFill="1" applyBorder="1" applyAlignment="1">
      <alignment horizontal="center"/>
    </xf>
    <xf numFmtId="0" fontId="0" fillId="0" borderId="0" xfId="0" applyFont="1" applyFill="1" applyBorder="1" applyAlignment="1">
      <alignment horizontal="left" vertical="center"/>
    </xf>
    <xf numFmtId="9" fontId="0" fillId="0" borderId="0" xfId="3" applyFill="1" applyBorder="1" applyAlignment="1">
      <alignment horizontal="left"/>
    </xf>
    <xf numFmtId="0" fontId="0" fillId="0" borderId="0" xfId="0" applyFill="1" applyBorder="1" applyAlignment="1"/>
    <xf numFmtId="0" fontId="16" fillId="0" borderId="0" xfId="0" applyFont="1" applyFill="1" applyBorder="1" applyAlignment="1"/>
    <xf numFmtId="0" fontId="0" fillId="0" borderId="0" xfId="0" applyFill="1" applyBorder="1" applyAlignment="1">
      <alignment wrapText="1"/>
    </xf>
    <xf numFmtId="10" fontId="0" fillId="0" borderId="0" xfId="3" applyNumberFormat="1" applyFill="1" applyBorder="1" applyAlignment="1">
      <alignment horizont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Alignment="1">
      <alignment wrapText="1"/>
    </xf>
    <xf numFmtId="0" fontId="20" fillId="0" borderId="0" xfId="0" applyFont="1" applyFill="1" applyBorder="1" applyAlignment="1">
      <alignment horizontal="center"/>
    </xf>
    <xf numFmtId="177" fontId="0" fillId="0" borderId="0" xfId="0" applyNumberFormat="1" applyFill="1" applyBorder="1" applyAlignment="1">
      <alignment horizontal="center"/>
    </xf>
    <xf numFmtId="0" fontId="18" fillId="0" borderId="2" xfId="0" applyFont="1" applyFill="1" applyBorder="1" applyAlignment="1">
      <alignment horizontal="center" vertical="center" wrapText="1"/>
    </xf>
    <xf numFmtId="0" fontId="18" fillId="0" borderId="3" xfId="0" applyFont="1" applyFill="1" applyBorder="1" applyAlignment="1">
      <alignment horizontal="left" vertical="center" wrapText="1"/>
    </xf>
    <xf numFmtId="181" fontId="19" fillId="0" borderId="17" xfId="0" applyNumberFormat="1" applyFont="1" applyFill="1" applyBorder="1" applyAlignment="1">
      <alignment horizontal="center"/>
    </xf>
    <xf numFmtId="10" fontId="18" fillId="0" borderId="2" xfId="0" applyNumberFormat="1" applyFont="1" applyFill="1" applyBorder="1" applyAlignment="1">
      <alignment horizontal="center"/>
    </xf>
    <xf numFmtId="0" fontId="2" fillId="0" borderId="3" xfId="0" applyFont="1" applyFill="1" applyBorder="1" applyAlignment="1">
      <alignment horizontal="left" vertical="center" wrapText="1"/>
    </xf>
    <xf numFmtId="181" fontId="21" fillId="0" borderId="17" xfId="0" applyNumberFormat="1" applyFont="1" applyFill="1" applyBorder="1" applyAlignment="1">
      <alignment horizontal="center"/>
    </xf>
    <xf numFmtId="10" fontId="2" fillId="0" borderId="2" xfId="0" applyNumberFormat="1" applyFont="1" applyFill="1" applyBorder="1" applyAlignment="1">
      <alignment horizontal="center"/>
    </xf>
    <xf numFmtId="179" fontId="18" fillId="0" borderId="3" xfId="0" applyNumberFormat="1" applyFont="1" applyFill="1" applyBorder="1" applyAlignment="1">
      <alignment horizontal="center"/>
    </xf>
    <xf numFmtId="179" fontId="2" fillId="0" borderId="3" xfId="0" applyNumberFormat="1" applyFont="1" applyFill="1" applyBorder="1" applyAlignment="1">
      <alignment horizontal="center"/>
    </xf>
    <xf numFmtId="0" fontId="2" fillId="0" borderId="17" xfId="0" applyFont="1" applyFill="1" applyBorder="1" applyAlignment="1">
      <alignment horizontal="center"/>
    </xf>
    <xf numFmtId="0" fontId="18" fillId="0" borderId="3" xfId="0" applyFont="1" applyFill="1" applyBorder="1" applyAlignment="1">
      <alignment horizontal="center" vertical="center" wrapText="1"/>
    </xf>
    <xf numFmtId="10" fontId="6" fillId="0" borderId="0" xfId="3" applyNumberFormat="1" applyFont="1" applyFill="1" applyBorder="1" applyAlignment="1">
      <alignment horizontal="center"/>
    </xf>
    <xf numFmtId="0" fontId="6" fillId="0" borderId="0" xfId="0" applyFont="1" applyFill="1" applyBorder="1" applyAlignment="1">
      <alignment vertical="center"/>
    </xf>
    <xf numFmtId="177" fontId="2" fillId="0" borderId="0" xfId="0" applyNumberFormat="1" applyFont="1" applyFill="1" applyBorder="1" applyAlignment="1">
      <alignment horizontal="center"/>
    </xf>
    <xf numFmtId="0" fontId="0" fillId="0" borderId="0" xfId="0" applyFill="1" applyBorder="1" applyAlignment="1">
      <alignment vertical="center"/>
    </xf>
    <xf numFmtId="10" fontId="18" fillId="0" borderId="2" xfId="3" applyNumberFormat="1" applyFont="1" applyBorder="1" applyAlignment="1">
      <alignment horizontal="center" wrapText="1"/>
    </xf>
    <xf numFmtId="0" fontId="16" fillId="0" borderId="0" xfId="0" applyFont="1" applyFill="1" applyBorder="1" applyAlignment="1">
      <alignment horizontal="center" vertical="center"/>
    </xf>
    <xf numFmtId="0" fontId="16" fillId="0" borderId="0" xfId="0" applyFont="1" applyFill="1" applyBorder="1" applyAlignment="1">
      <alignment vertical="center"/>
    </xf>
    <xf numFmtId="0" fontId="0" fillId="0" borderId="0" xfId="0" applyFill="1" applyBorder="1" applyAlignment="1">
      <alignment vertical="center" wrapText="1"/>
    </xf>
    <xf numFmtId="177" fontId="16" fillId="0" borderId="0" xfId="0" applyNumberFormat="1" applyFont="1" applyFill="1" applyBorder="1" applyAlignment="1">
      <alignment horizontal="center"/>
    </xf>
    <xf numFmtId="180" fontId="2" fillId="0" borderId="0" xfId="0" applyNumberFormat="1" applyFont="1"/>
    <xf numFmtId="180" fontId="0" fillId="0" borderId="0" xfId="0" applyNumberFormat="1"/>
    <xf numFmtId="180" fontId="1" fillId="0" borderId="0" xfId="0" applyNumberFormat="1" applyFont="1" applyAlignment="1">
      <alignment horizontal="center"/>
    </xf>
    <xf numFmtId="180" fontId="18" fillId="0" borderId="18" xfId="0" applyNumberFormat="1" applyFont="1" applyBorder="1" applyAlignment="1">
      <alignment horizontal="center"/>
    </xf>
    <xf numFmtId="180" fontId="18" fillId="0" borderId="19" xfId="0" applyNumberFormat="1" applyFont="1" applyBorder="1" applyAlignment="1">
      <alignment horizontal="center"/>
    </xf>
    <xf numFmtId="180" fontId="18" fillId="0" borderId="2" xfId="0" applyNumberFormat="1" applyFont="1" applyBorder="1" applyAlignment="1">
      <alignment horizontal="center" vertical="center"/>
    </xf>
    <xf numFmtId="180" fontId="18" fillId="0" borderId="2" xfId="0" applyNumberFormat="1" applyFont="1" applyBorder="1" applyAlignment="1">
      <alignment horizontal="center" vertical="center" wrapText="1"/>
    </xf>
    <xf numFmtId="180" fontId="2" fillId="0" borderId="2" xfId="576" applyNumberFormat="1" applyFont="1" applyFill="1" applyBorder="1" applyAlignment="1">
      <alignment horizontal="left" wrapText="1"/>
    </xf>
    <xf numFmtId="180" fontId="2" fillId="0" borderId="2" xfId="576" applyNumberFormat="1" applyFont="1" applyFill="1" applyBorder="1" applyAlignment="1">
      <alignment horizontal="center"/>
    </xf>
    <xf numFmtId="180" fontId="2" fillId="0" borderId="2" xfId="0" applyNumberFormat="1" applyFont="1" applyBorder="1" applyAlignment="1">
      <alignment horizontal="center"/>
    </xf>
    <xf numFmtId="10" fontId="22" fillId="0" borderId="2" xfId="3" applyNumberFormat="1" applyFont="1" applyFill="1" applyBorder="1" applyAlignment="1">
      <alignment horizontal="center"/>
    </xf>
    <xf numFmtId="180" fontId="23" fillId="0" borderId="0" xfId="0" applyNumberFormat="1" applyFont="1" applyAlignment="1">
      <alignment horizontal="justify"/>
    </xf>
    <xf numFmtId="180" fontId="0" fillId="0" borderId="0" xfId="3" applyNumberFormat="1" applyFont="1"/>
    <xf numFmtId="180" fontId="18" fillId="0" borderId="15" xfId="0" applyNumberFormat="1" applyFont="1" applyBorder="1" applyAlignment="1">
      <alignment horizontal="center"/>
    </xf>
    <xf numFmtId="180" fontId="2" fillId="0" borderId="2" xfId="576" applyNumberFormat="1" applyFont="1" applyFill="1" applyBorder="1" applyAlignment="1">
      <alignment horizontal="center" wrapText="1"/>
    </xf>
    <xf numFmtId="180" fontId="2" fillId="2" borderId="2" xfId="233" applyNumberFormat="1" applyFont="1" applyFill="1" applyBorder="1" applyAlignment="1" applyProtection="1">
      <alignment horizontal="center"/>
    </xf>
    <xf numFmtId="180" fontId="2" fillId="0" borderId="0" xfId="0" applyNumberFormat="1" applyFont="1" applyBorder="1" applyAlignment="1">
      <alignment horizontal="center"/>
    </xf>
    <xf numFmtId="0" fontId="24" fillId="0" borderId="0" xfId="0" applyFont="1" applyAlignment="1"/>
    <xf numFmtId="0" fontId="0" fillId="0" borderId="0" xfId="0" applyAlignment="1"/>
    <xf numFmtId="49" fontId="0" fillId="0" borderId="0" xfId="0" applyNumberFormat="1" applyFont="1" applyAlignment="1"/>
    <xf numFmtId="0" fontId="0" fillId="0" borderId="0" xfId="0" applyFont="1" applyAlignment="1"/>
    <xf numFmtId="49" fontId="1" fillId="0" borderId="0" xfId="0" applyNumberFormat="1" applyFont="1" applyAlignment="1">
      <alignment horizontal="center"/>
    </xf>
    <xf numFmtId="49" fontId="25" fillId="0" borderId="0" xfId="0" applyNumberFormat="1" applyFont="1" applyAlignment="1"/>
    <xf numFmtId="0" fontId="25" fillId="0" borderId="0" xfId="0" applyFont="1" applyAlignment="1"/>
    <xf numFmtId="49" fontId="26" fillId="0" borderId="2" xfId="0" applyNumberFormat="1" applyFont="1" applyFill="1" applyBorder="1" applyAlignment="1">
      <alignment horizontal="center"/>
    </xf>
    <xf numFmtId="0" fontId="26" fillId="0" borderId="1" xfId="0" applyFont="1" applyFill="1" applyBorder="1" applyAlignment="1">
      <alignment horizontal="center"/>
    </xf>
    <xf numFmtId="180" fontId="3" fillId="2" borderId="1" xfId="0" applyNumberFormat="1" applyFont="1" applyFill="1" applyBorder="1" applyAlignment="1">
      <alignment horizontal="center" wrapText="1"/>
    </xf>
    <xf numFmtId="182" fontId="3" fillId="0" borderId="1" xfId="0" applyNumberFormat="1" applyFont="1" applyFill="1" applyBorder="1" applyAlignment="1">
      <alignment horizontal="center" wrapText="1"/>
    </xf>
    <xf numFmtId="182" fontId="15" fillId="0" borderId="2" xfId="0" applyNumberFormat="1" applyFont="1" applyFill="1" applyBorder="1" applyAlignment="1">
      <alignment horizontal="center" wrapText="1"/>
    </xf>
    <xf numFmtId="178" fontId="3" fillId="2" borderId="2" xfId="0" applyNumberFormat="1" applyFont="1" applyFill="1" applyBorder="1" applyAlignment="1">
      <alignment horizontal="center" wrapText="1"/>
    </xf>
    <xf numFmtId="178" fontId="3" fillId="2" borderId="1" xfId="0" applyNumberFormat="1" applyFont="1" applyFill="1" applyBorder="1" applyAlignment="1">
      <alignment horizontal="center" wrapText="1"/>
    </xf>
    <xf numFmtId="0" fontId="26" fillId="0" borderId="3" xfId="0" applyFont="1" applyFill="1" applyBorder="1" applyAlignment="1">
      <alignment horizontal="center"/>
    </xf>
    <xf numFmtId="180" fontId="3" fillId="2" borderId="20" xfId="0" applyNumberFormat="1" applyFont="1" applyFill="1" applyBorder="1" applyAlignment="1">
      <alignment horizontal="center" wrapText="1"/>
    </xf>
    <xf numFmtId="182" fontId="3" fillId="0" borderId="20" xfId="0" applyNumberFormat="1" applyFont="1" applyFill="1" applyBorder="1" applyAlignment="1">
      <alignment horizontal="center" wrapText="1"/>
    </xf>
    <xf numFmtId="178" fontId="3" fillId="2" borderId="3" xfId="0" applyNumberFormat="1" applyFont="1" applyFill="1" applyBorder="1" applyAlignment="1">
      <alignment horizontal="center" wrapText="1"/>
    </xf>
    <xf numFmtId="0" fontId="2" fillId="0" borderId="2" xfId="0" applyNumberFormat="1" applyFont="1" applyFill="1" applyBorder="1" applyAlignment="1" applyProtection="1">
      <alignment horizontal="left"/>
    </xf>
    <xf numFmtId="0" fontId="18" fillId="0" borderId="2" xfId="0" applyNumberFormat="1" applyFont="1" applyFill="1" applyBorder="1" applyAlignment="1" applyProtection="1"/>
    <xf numFmtId="3" fontId="12" fillId="0" borderId="2" xfId="0" applyNumberFormat="1" applyFont="1" applyFill="1" applyBorder="1" applyAlignment="1" applyProtection="1">
      <alignment horizontal="right"/>
    </xf>
    <xf numFmtId="10" fontId="22" fillId="0" borderId="2" xfId="3" applyNumberFormat="1" applyFont="1" applyFill="1" applyBorder="1" applyAlignment="1"/>
    <xf numFmtId="0" fontId="2" fillId="0" borderId="2" xfId="0" applyNumberFormat="1" applyFont="1" applyFill="1" applyBorder="1" applyAlignment="1" applyProtection="1"/>
    <xf numFmtId="3" fontId="27" fillId="0" borderId="2" xfId="0" applyNumberFormat="1" applyFont="1" applyFill="1" applyBorder="1" applyAlignment="1" applyProtection="1">
      <alignment horizontal="right"/>
    </xf>
    <xf numFmtId="0" fontId="28" fillId="0" borderId="2" xfId="0" applyNumberFormat="1" applyFont="1" applyFill="1" applyBorder="1" applyAlignment="1" applyProtection="1">
      <alignment horizontal="left"/>
    </xf>
    <xf numFmtId="0" fontId="28" fillId="0" borderId="2" xfId="0" applyNumberFormat="1" applyFont="1" applyFill="1" applyBorder="1" applyAlignment="1" applyProtection="1"/>
    <xf numFmtId="0" fontId="27" fillId="0" borderId="2" xfId="0" applyNumberFormat="1" applyFont="1" applyFill="1" applyBorder="1" applyAlignment="1" applyProtection="1">
      <alignment horizontal="left"/>
    </xf>
    <xf numFmtId="0" fontId="27" fillId="0" borderId="2" xfId="0" applyNumberFormat="1" applyFont="1" applyFill="1" applyBorder="1" applyAlignment="1" applyProtection="1"/>
    <xf numFmtId="49" fontId="18" fillId="0" borderId="2" xfId="0" applyNumberFormat="1" applyFont="1" applyFill="1" applyBorder="1" applyAlignment="1">
      <alignment horizontal="center"/>
    </xf>
    <xf numFmtId="0" fontId="18" fillId="0" borderId="2" xfId="576" applyFont="1" applyFill="1" applyBorder="1" applyAlignment="1">
      <alignment horizontal="center"/>
    </xf>
    <xf numFmtId="180" fontId="29" fillId="0" borderId="2" xfId="0" applyNumberFormat="1" applyFont="1" applyFill="1" applyBorder="1" applyAlignment="1">
      <alignment horizontal="right"/>
    </xf>
    <xf numFmtId="10" fontId="13" fillId="0" borderId="2" xfId="3" applyNumberFormat="1" applyFont="1" applyFill="1" applyBorder="1" applyAlignment="1">
      <alignment horizontal="right"/>
    </xf>
    <xf numFmtId="49" fontId="18" fillId="0" borderId="2" xfId="0" applyNumberFormat="1" applyFont="1" applyFill="1" applyBorder="1" applyAlignment="1"/>
    <xf numFmtId="180" fontId="2" fillId="0" borderId="2" xfId="0" applyNumberFormat="1" applyFont="1" applyFill="1" applyBorder="1" applyAlignment="1">
      <alignment horizontal="right"/>
    </xf>
    <xf numFmtId="10" fontId="13" fillId="0" borderId="2" xfId="3" applyNumberFormat="1" applyFont="1" applyFill="1" applyBorder="1" applyAlignment="1"/>
    <xf numFmtId="49" fontId="2" fillId="0" borderId="2" xfId="0" applyNumberFormat="1" applyFont="1" applyFill="1" applyBorder="1" applyAlignment="1"/>
    <xf numFmtId="3" fontId="2" fillId="0" borderId="2" xfId="0" applyNumberFormat="1" applyFont="1" applyFill="1" applyBorder="1" applyAlignment="1">
      <alignment horizontal="right"/>
    </xf>
    <xf numFmtId="0" fontId="2" fillId="0" borderId="2" xfId="0" applyFont="1" applyBorder="1" applyAlignment="1"/>
    <xf numFmtId="0" fontId="18" fillId="2" borderId="2" xfId="576" applyFont="1" applyFill="1" applyBorder="1" applyAlignment="1">
      <alignment horizontal="center"/>
    </xf>
    <xf numFmtId="180" fontId="18" fillId="0" borderId="2" xfId="0" applyNumberFormat="1" applyFont="1" applyFill="1" applyBorder="1" applyAlignment="1">
      <alignment horizontal="right"/>
    </xf>
    <xf numFmtId="0" fontId="16" fillId="0" borderId="0" xfId="0" applyFont="1"/>
    <xf numFmtId="0" fontId="0" fillId="0" borderId="0" xfId="0" applyAlignment="1">
      <alignment horizontal="right"/>
    </xf>
    <xf numFmtId="0" fontId="1" fillId="0" borderId="0" xfId="0" applyFont="1" applyAlignment="1">
      <alignment horizontal="right"/>
    </xf>
    <xf numFmtId="0" fontId="25" fillId="0" borderId="0" xfId="0" applyFont="1"/>
    <xf numFmtId="0" fontId="25" fillId="0" borderId="0" xfId="0" applyFont="1" applyAlignment="1">
      <alignment horizontal="right"/>
    </xf>
    <xf numFmtId="0" fontId="30" fillId="0" borderId="0" xfId="0" applyFont="1" applyAlignment="1">
      <alignment wrapText="1"/>
    </xf>
    <xf numFmtId="0" fontId="30" fillId="0" borderId="0" xfId="0" applyFont="1" applyAlignment="1">
      <alignment horizontal="right" wrapText="1"/>
    </xf>
    <xf numFmtId="182" fontId="31" fillId="0" borderId="2" xfId="0" applyNumberFormat="1" applyFont="1" applyFill="1" applyBorder="1" applyAlignment="1">
      <alignment horizontal="center" vertical="center"/>
    </xf>
    <xf numFmtId="180" fontId="3" fillId="2" borderId="1" xfId="0" applyNumberFormat="1" applyFont="1" applyFill="1" applyBorder="1" applyAlignment="1">
      <alignment horizontal="center" vertical="center" wrapText="1"/>
    </xf>
    <xf numFmtId="182" fontId="15" fillId="0" borderId="2"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wrapText="1"/>
    </xf>
    <xf numFmtId="180" fontId="3" fillId="2" borderId="3" xfId="0" applyNumberFormat="1" applyFont="1" applyFill="1" applyBorder="1" applyAlignment="1">
      <alignment horizontal="center" vertical="center" wrapText="1"/>
    </xf>
    <xf numFmtId="178" fontId="3" fillId="2" borderId="3" xfId="0" applyNumberFormat="1" applyFont="1" applyFill="1" applyBorder="1" applyAlignment="1">
      <alignment horizontal="center" vertical="center" wrapText="1"/>
    </xf>
    <xf numFmtId="49" fontId="25" fillId="0" borderId="2" xfId="0" applyNumberFormat="1" applyFont="1" applyFill="1" applyBorder="1" applyAlignment="1"/>
    <xf numFmtId="0" fontId="25" fillId="0" borderId="2" xfId="0" applyFont="1" applyFill="1" applyBorder="1" applyAlignment="1">
      <alignment horizontal="left"/>
    </xf>
    <xf numFmtId="180" fontId="25" fillId="0" borderId="2" xfId="0" applyNumberFormat="1" applyFont="1" applyFill="1" applyBorder="1" applyAlignment="1">
      <alignment horizontal="right"/>
    </xf>
    <xf numFmtId="10" fontId="25" fillId="0" borderId="2" xfId="3" applyNumberFormat="1" applyFont="1" applyFill="1" applyBorder="1" applyAlignment="1">
      <alignment horizontal="right"/>
    </xf>
    <xf numFmtId="0" fontId="25" fillId="0" borderId="2" xfId="0" applyFont="1" applyBorder="1" applyAlignment="1"/>
    <xf numFmtId="49" fontId="26" fillId="0" borderId="1" xfId="0" applyNumberFormat="1" applyFont="1" applyFill="1" applyBorder="1" applyAlignment="1">
      <alignment horizontal="center"/>
    </xf>
    <xf numFmtId="0" fontId="3" fillId="2" borderId="2" xfId="576" applyFont="1" applyFill="1" applyBorder="1" applyAlignment="1">
      <alignment horizontal="center"/>
    </xf>
    <xf numFmtId="180" fontId="26" fillId="0" borderId="1" xfId="0" applyNumberFormat="1" applyFont="1" applyFill="1" applyBorder="1" applyAlignment="1">
      <alignment horizontal="right"/>
    </xf>
    <xf numFmtId="10" fontId="26" fillId="0" borderId="2" xfId="3" applyNumberFormat="1" applyFont="1" applyFill="1" applyBorder="1" applyAlignment="1">
      <alignment horizontal="right"/>
    </xf>
    <xf numFmtId="49" fontId="30" fillId="0" borderId="2" xfId="0" applyNumberFormat="1" applyFont="1" applyFill="1" applyBorder="1" applyAlignment="1"/>
    <xf numFmtId="0" fontId="30" fillId="0" borderId="2" xfId="0" applyFont="1" applyFill="1" applyBorder="1" applyAlignment="1">
      <alignment horizontal="left"/>
    </xf>
    <xf numFmtId="0" fontId="26" fillId="0" borderId="2" xfId="0" applyFont="1" applyFill="1" applyBorder="1" applyAlignment="1"/>
    <xf numFmtId="180" fontId="26" fillId="0" borderId="2" xfId="0" applyNumberFormat="1" applyFont="1" applyFill="1" applyBorder="1" applyAlignment="1">
      <alignment horizontal="right"/>
    </xf>
    <xf numFmtId="0" fontId="24" fillId="0" borderId="0" xfId="0" applyFont="1" applyAlignment="1">
      <alignment wrapText="1"/>
    </xf>
    <xf numFmtId="0" fontId="16" fillId="0" borderId="0" xfId="0" applyFont="1" applyAlignment="1"/>
    <xf numFmtId="0" fontId="0" fillId="0" borderId="0" xfId="0" applyAlignment="1">
      <alignment wrapText="1"/>
    </xf>
    <xf numFmtId="0" fontId="1" fillId="0" borderId="0" xfId="0" applyFont="1" applyAlignment="1">
      <alignment horizontal="center" wrapText="1"/>
    </xf>
    <xf numFmtId="0" fontId="18" fillId="0" borderId="2" xfId="0" applyFont="1" applyBorder="1" applyAlignment="1">
      <alignment horizontal="center" wrapText="1"/>
    </xf>
    <xf numFmtId="0" fontId="18" fillId="0" borderId="2" xfId="0" applyFont="1" applyBorder="1" applyAlignment="1">
      <alignment horizontal="center"/>
    </xf>
    <xf numFmtId="0" fontId="18" fillId="0" borderId="2" xfId="0" applyFont="1" applyBorder="1" applyAlignment="1">
      <alignment horizontal="center" vertical="center" wrapText="1"/>
    </xf>
    <xf numFmtId="0" fontId="18" fillId="0" borderId="2" xfId="0" applyNumberFormat="1" applyFont="1" applyBorder="1" applyAlignment="1">
      <alignment horizontal="center" vertical="center" wrapText="1"/>
    </xf>
    <xf numFmtId="0" fontId="2" fillId="0" borderId="2" xfId="576" applyFont="1" applyFill="1" applyBorder="1" applyAlignment="1">
      <alignment horizontal="left" wrapText="1"/>
    </xf>
    <xf numFmtId="177" fontId="2" fillId="0" borderId="2" xfId="576" applyNumberFormat="1" applyFont="1" applyFill="1" applyBorder="1" applyAlignment="1"/>
    <xf numFmtId="10" fontId="2" fillId="0" borderId="2" xfId="0" applyNumberFormat="1" applyFont="1" applyBorder="1" applyAlignment="1"/>
    <xf numFmtId="180" fontId="2" fillId="0" borderId="2" xfId="576" applyNumberFormat="1" applyFont="1" applyFill="1" applyBorder="1" applyAlignment="1"/>
    <xf numFmtId="180" fontId="2" fillId="0" borderId="2" xfId="0" applyNumberFormat="1" applyFont="1" applyBorder="1" applyAlignment="1"/>
    <xf numFmtId="0" fontId="2" fillId="0" borderId="2" xfId="0" applyNumberFormat="1" applyFont="1" applyFill="1" applyBorder="1" applyAlignment="1" applyProtection="1">
      <alignment wrapText="1"/>
    </xf>
    <xf numFmtId="0" fontId="2" fillId="0" borderId="2" xfId="0" applyNumberFormat="1" applyFont="1" applyFill="1" applyBorder="1" applyAlignment="1" applyProtection="1">
      <alignment horizontal="left" wrapText="1"/>
    </xf>
    <xf numFmtId="0" fontId="18" fillId="0" borderId="2" xfId="576" applyFont="1" applyFill="1" applyBorder="1" applyAlignment="1">
      <alignment horizontal="distributed" wrapText="1" indent="1"/>
    </xf>
    <xf numFmtId="180" fontId="18" fillId="0" borderId="2" xfId="0" applyNumberFormat="1" applyFont="1" applyBorder="1" applyAlignment="1"/>
    <xf numFmtId="10" fontId="18" fillId="0" borderId="2" xfId="0" applyNumberFormat="1" applyFont="1" applyBorder="1" applyAlignment="1"/>
    <xf numFmtId="0" fontId="18" fillId="0" borderId="2" xfId="576" applyNumberFormat="1" applyFont="1" applyFill="1" applyBorder="1" applyAlignment="1">
      <alignment wrapText="1"/>
    </xf>
    <xf numFmtId="180" fontId="2" fillId="0" borderId="18" xfId="424" applyNumberFormat="1" applyFont="1" applyFill="1" applyBorder="1" applyAlignment="1" applyProtection="1">
      <alignment horizontal="right"/>
      <protection locked="0"/>
    </xf>
    <xf numFmtId="180" fontId="2" fillId="2" borderId="2" xfId="0" applyNumberFormat="1" applyFont="1" applyFill="1" applyBorder="1" applyAlignment="1"/>
    <xf numFmtId="0" fontId="27" fillId="0" borderId="2" xfId="576" applyFont="1" applyFill="1" applyBorder="1" applyAlignment="1">
      <alignment horizontal="left" wrapText="1"/>
    </xf>
    <xf numFmtId="180" fontId="2" fillId="0" borderId="2" xfId="424" applyNumberFormat="1" applyFont="1" applyFill="1" applyBorder="1" applyAlignment="1" applyProtection="1">
      <alignment horizontal="right"/>
      <protection locked="0"/>
    </xf>
    <xf numFmtId="0" fontId="2" fillId="0" borderId="2" xfId="576" applyNumberFormat="1" applyFont="1" applyFill="1" applyBorder="1" applyAlignment="1">
      <alignment horizontal="left" wrapText="1"/>
    </xf>
    <xf numFmtId="10" fontId="0" fillId="0" borderId="0" xfId="3" applyNumberFormat="1"/>
    <xf numFmtId="180" fontId="2" fillId="0" borderId="2" xfId="576" applyNumberFormat="1" applyFont="1" applyFill="1" applyBorder="1" applyAlignment="1">
      <alignment horizontal="left"/>
    </xf>
    <xf numFmtId="180" fontId="2" fillId="2" borderId="2" xfId="233" applyNumberFormat="1" applyFont="1" applyFill="1" applyBorder="1" applyAlignment="1" applyProtection="1">
      <alignment horizontal="right"/>
    </xf>
    <xf numFmtId="0" fontId="18" fillId="0" borderId="2" xfId="576" applyFont="1" applyFill="1" applyBorder="1" applyAlignment="1">
      <alignment horizontal="left" wrapText="1"/>
    </xf>
    <xf numFmtId="0" fontId="12" fillId="0" borderId="2" xfId="576" applyFont="1" applyFill="1" applyBorder="1" applyAlignment="1">
      <alignment horizontal="left" wrapText="1"/>
    </xf>
    <xf numFmtId="0" fontId="2" fillId="0" borderId="2" xfId="576" applyFont="1" applyFill="1" applyBorder="1" applyAlignment="1">
      <alignment wrapText="1"/>
    </xf>
    <xf numFmtId="0" fontId="2" fillId="0" borderId="0" xfId="0" applyFont="1" applyBorder="1" applyAlignment="1">
      <alignment horizontal="center"/>
    </xf>
    <xf numFmtId="10" fontId="2" fillId="0" borderId="0" xfId="0" applyNumberFormat="1" applyFont="1" applyBorder="1"/>
    <xf numFmtId="0" fontId="0" fillId="0" borderId="0" xfId="0" applyBorder="1"/>
    <xf numFmtId="0" fontId="0" fillId="0" borderId="0" xfId="0" applyFont="1" applyFill="1"/>
    <xf numFmtId="0" fontId="0" fillId="0" borderId="0" xfId="0" applyFill="1"/>
    <xf numFmtId="0" fontId="16" fillId="0" borderId="0" xfId="0" applyFont="1" applyFill="1" applyAlignment="1">
      <alignment wrapText="1"/>
    </xf>
    <xf numFmtId="0" fontId="0" fillId="0" borderId="0" xfId="0" applyFont="1" applyFill="1" applyAlignment="1">
      <alignment horizontal="right"/>
    </xf>
    <xf numFmtId="0" fontId="25" fillId="0" borderId="0" xfId="0" applyFont="1" applyFill="1" applyAlignment="1">
      <alignment horizontal="right"/>
    </xf>
    <xf numFmtId="0" fontId="1" fillId="0" borderId="0" xfId="0" applyFont="1" applyFill="1" applyAlignment="1">
      <alignment horizontal="center"/>
    </xf>
    <xf numFmtId="0" fontId="32" fillId="0" borderId="0" xfId="0" applyFont="1" applyFill="1" applyAlignment="1">
      <alignment horizontal="center" wrapText="1"/>
    </xf>
    <xf numFmtId="180" fontId="1" fillId="0" borderId="0" xfId="0" applyNumberFormat="1" applyFont="1" applyFill="1" applyAlignment="1">
      <alignment horizontal="right"/>
    </xf>
    <xf numFmtId="180" fontId="33" fillId="0" borderId="0" xfId="0" applyNumberFormat="1" applyFont="1" applyFill="1" applyAlignment="1">
      <alignment horizontal="right"/>
    </xf>
    <xf numFmtId="0" fontId="1" fillId="0" borderId="0" xfId="0" applyFont="1" applyFill="1" applyAlignment="1">
      <alignment horizontal="right"/>
    </xf>
    <xf numFmtId="0" fontId="25" fillId="0" borderId="0" xfId="0" applyFont="1" applyFill="1"/>
    <xf numFmtId="0" fontId="26" fillId="0" borderId="0" xfId="0" applyFont="1" applyFill="1" applyAlignment="1">
      <alignment wrapText="1"/>
    </xf>
    <xf numFmtId="180" fontId="25" fillId="0" borderId="0" xfId="0" applyNumberFormat="1" applyFont="1" applyFill="1" applyAlignment="1">
      <alignment horizontal="right"/>
    </xf>
    <xf numFmtId="0" fontId="26" fillId="0" borderId="2" xfId="0" applyFont="1" applyFill="1" applyBorder="1" applyAlignment="1">
      <alignment horizontal="center" vertical="center"/>
    </xf>
    <xf numFmtId="0" fontId="26" fillId="0" borderId="2" xfId="0" applyFont="1" applyFill="1" applyBorder="1" applyAlignment="1">
      <alignment horizontal="center" vertical="center" wrapText="1"/>
    </xf>
    <xf numFmtId="180" fontId="26" fillId="0" borderId="2" xfId="0" applyNumberFormat="1" applyFont="1" applyFill="1" applyBorder="1" applyAlignment="1">
      <alignment horizontal="right" vertical="center" wrapText="1"/>
    </xf>
    <xf numFmtId="0" fontId="26" fillId="0" borderId="2" xfId="0" applyNumberFormat="1" applyFont="1" applyFill="1" applyBorder="1" applyAlignment="1">
      <alignment horizontal="right" vertical="center" wrapText="1"/>
    </xf>
    <xf numFmtId="0" fontId="26" fillId="0" borderId="2" xfId="0" applyNumberFormat="1" applyFont="1" applyFill="1" applyBorder="1" applyAlignment="1" applyProtection="1">
      <alignment horizontal="left" vertical="center"/>
    </xf>
    <xf numFmtId="0" fontId="26" fillId="0" borderId="2" xfId="0" applyNumberFormat="1" applyFont="1" applyFill="1" applyBorder="1" applyAlignment="1" applyProtection="1">
      <alignment horizontal="left" vertical="center" wrapText="1"/>
    </xf>
    <xf numFmtId="180" fontId="25" fillId="0" borderId="2" xfId="0" applyNumberFormat="1" applyFont="1" applyFill="1" applyBorder="1" applyAlignment="1" applyProtection="1">
      <alignment horizontal="right" vertical="center"/>
    </xf>
    <xf numFmtId="10" fontId="25" fillId="0" borderId="2" xfId="3" applyNumberFormat="1" applyFont="1" applyFill="1" applyBorder="1" applyAlignment="1">
      <alignment horizontal="right" vertical="center"/>
    </xf>
    <xf numFmtId="0" fontId="25" fillId="0" borderId="2" xfId="0" applyNumberFormat="1" applyFont="1" applyFill="1" applyBorder="1" applyAlignment="1" applyProtection="1">
      <alignment horizontal="left" vertical="center"/>
    </xf>
    <xf numFmtId="0" fontId="25" fillId="0" borderId="2" xfId="0" applyNumberFormat="1" applyFont="1" applyFill="1" applyBorder="1" applyAlignment="1" applyProtection="1">
      <alignment horizontal="left" vertical="center" wrapText="1"/>
    </xf>
    <xf numFmtId="3" fontId="25" fillId="0" borderId="2" xfId="0" applyNumberFormat="1" applyFont="1" applyFill="1" applyBorder="1" applyAlignment="1" applyProtection="1">
      <alignment horizontal="right" vertical="center"/>
    </xf>
    <xf numFmtId="0" fontId="34" fillId="0" borderId="0" xfId="0" applyFont="1" applyFill="1" applyAlignment="1">
      <alignment horizontal="center"/>
    </xf>
    <xf numFmtId="0" fontId="2" fillId="0" borderId="0" xfId="0" applyFont="1" applyFill="1"/>
    <xf numFmtId="0" fontId="26" fillId="0" borderId="0" xfId="0" applyFont="1" applyFill="1" applyBorder="1" applyAlignment="1">
      <alignment horizontal="center" vertical="center"/>
    </xf>
    <xf numFmtId="0" fontId="25" fillId="0" borderId="0" xfId="0" applyFont="1" applyFill="1" applyBorder="1" applyAlignment="1">
      <alignment vertical="center"/>
    </xf>
    <xf numFmtId="0" fontId="30" fillId="0" borderId="2" xfId="0" applyNumberFormat="1" applyFont="1" applyFill="1" applyBorder="1" applyAlignment="1" applyProtection="1">
      <alignment horizontal="left" vertical="center"/>
    </xf>
    <xf numFmtId="0" fontId="30" fillId="0" borderId="2" xfId="0" applyNumberFormat="1" applyFont="1" applyFill="1" applyBorder="1" applyAlignment="1" applyProtection="1">
      <alignment horizontal="left" vertical="center" wrapText="1"/>
    </xf>
    <xf numFmtId="180" fontId="30" fillId="0" borderId="2" xfId="0" applyNumberFormat="1" applyFont="1" applyFill="1" applyBorder="1" applyAlignment="1" applyProtection="1">
      <alignment horizontal="right" vertical="center"/>
    </xf>
    <xf numFmtId="0" fontId="35" fillId="0" borderId="2" xfId="0" applyNumberFormat="1" applyFont="1" applyFill="1" applyBorder="1" applyAlignment="1" applyProtection="1">
      <alignment horizontal="left" vertical="center" wrapText="1"/>
    </xf>
    <xf numFmtId="0" fontId="26" fillId="0" borderId="2" xfId="0" applyFont="1" applyFill="1" applyBorder="1" applyAlignment="1">
      <alignment horizontal="center"/>
    </xf>
    <xf numFmtId="0" fontId="26" fillId="0" borderId="2" xfId="0" applyFont="1" applyFill="1" applyBorder="1" applyAlignment="1">
      <alignment wrapText="1"/>
    </xf>
    <xf numFmtId="0" fontId="16" fillId="0" borderId="0" xfId="0" applyFont="1" applyFill="1"/>
    <xf numFmtId="0" fontId="2" fillId="0" borderId="2" xfId="0" applyFont="1" applyFill="1" applyBorder="1" applyProtection="1">
      <protection locked="0"/>
    </xf>
    <xf numFmtId="0" fontId="18" fillId="0" borderId="2" xfId="0" applyFont="1" applyFill="1" applyBorder="1" applyAlignment="1">
      <alignment horizontal="center" vertical="center"/>
    </xf>
    <xf numFmtId="0" fontId="18" fillId="0" borderId="2" xfId="0" applyNumberFormat="1" applyFont="1" applyFill="1" applyBorder="1" applyAlignment="1">
      <alignment horizontal="center" vertical="center" wrapText="1"/>
    </xf>
    <xf numFmtId="0" fontId="12" fillId="0" borderId="2" xfId="648" applyFont="1" applyFill="1" applyBorder="1" applyAlignment="1" applyProtection="1">
      <alignment vertical="center" wrapText="1"/>
    </xf>
    <xf numFmtId="180" fontId="12" fillId="0" borderId="2" xfId="576" applyNumberFormat="1" applyFont="1" applyFill="1" applyBorder="1">
      <alignment vertical="center"/>
    </xf>
    <xf numFmtId="10" fontId="12" fillId="0" borderId="2" xfId="0" applyNumberFormat="1" applyFont="1" applyFill="1" applyBorder="1"/>
    <xf numFmtId="0" fontId="12" fillId="0" borderId="2" xfId="0" applyFont="1" applyFill="1" applyBorder="1" applyProtection="1">
      <protection locked="0"/>
    </xf>
    <xf numFmtId="49" fontId="12" fillId="0" borderId="2" xfId="0" applyNumberFormat="1" applyFont="1" applyFill="1" applyBorder="1" applyProtection="1">
      <protection locked="0"/>
    </xf>
    <xf numFmtId="0" fontId="12" fillId="0" borderId="2" xfId="0" applyNumberFormat="1" applyFont="1" applyFill="1" applyBorder="1" applyAlignment="1" applyProtection="1">
      <alignment horizontal="left" vertical="center"/>
    </xf>
    <xf numFmtId="180" fontId="12" fillId="0" borderId="2" xfId="377" applyNumberFormat="1" applyFont="1" applyFill="1" applyBorder="1" applyAlignment="1" applyProtection="1">
      <alignment horizontal="right" vertical="center"/>
    </xf>
    <xf numFmtId="0" fontId="12" fillId="0" borderId="2" xfId="0" applyFont="1" applyFill="1" applyBorder="1"/>
    <xf numFmtId="0" fontId="29" fillId="0" borderId="2" xfId="0" applyFont="1" applyFill="1" applyBorder="1"/>
    <xf numFmtId="180" fontId="29" fillId="0" borderId="2" xfId="0" applyNumberFormat="1" applyFont="1" applyFill="1" applyBorder="1"/>
    <xf numFmtId="10" fontId="29" fillId="0" borderId="2" xfId="0" applyNumberFormat="1" applyFont="1" applyFill="1" applyBorder="1"/>
    <xf numFmtId="180" fontId="12" fillId="0" borderId="2" xfId="0" applyNumberFormat="1" applyFont="1" applyFill="1" applyBorder="1"/>
    <xf numFmtId="180" fontId="12" fillId="0" borderId="2" xfId="0" applyNumberFormat="1" applyFont="1" applyFill="1" applyBorder="1" applyAlignment="1"/>
    <xf numFmtId="180" fontId="12" fillId="0" borderId="2" xfId="576" applyNumberFormat="1" applyFont="1" applyFill="1" applyBorder="1" applyAlignment="1">
      <alignment horizontal="right"/>
    </xf>
    <xf numFmtId="0" fontId="7" fillId="0" borderId="2" xfId="576" applyFont="1" applyFill="1" applyBorder="1" applyAlignment="1">
      <alignment horizontal="distributed" vertical="center" indent="2"/>
    </xf>
    <xf numFmtId="0" fontId="36" fillId="0" borderId="0" xfId="0" applyFont="1" applyFill="1" applyAlignment="1">
      <alignment horizontal="justify"/>
    </xf>
    <xf numFmtId="9" fontId="0" fillId="0" borderId="0" xfId="3" applyFont="1" applyFill="1"/>
    <xf numFmtId="181" fontId="0" fillId="0" borderId="0" xfId="3" applyNumberFormat="1" applyFont="1" applyFill="1"/>
    <xf numFmtId="10" fontId="0" fillId="0" borderId="0" xfId="3" applyNumberFormat="1" applyFill="1"/>
    <xf numFmtId="0" fontId="27" fillId="0" borderId="0" xfId="0" applyFont="1" applyFill="1"/>
    <xf numFmtId="0" fontId="0" fillId="0" borderId="0" xfId="0" applyFont="1"/>
    <xf numFmtId="0" fontId="2" fillId="0" borderId="0" xfId="0" applyFont="1" applyFill="1" applyAlignment="1">
      <alignment horizontal="right"/>
    </xf>
    <xf numFmtId="0" fontId="37" fillId="0" borderId="0" xfId="0" applyFont="1" applyFill="1" applyAlignment="1">
      <alignment horizontal="center"/>
    </xf>
    <xf numFmtId="0" fontId="37" fillId="0" borderId="0" xfId="0" applyFont="1" applyFill="1" applyAlignment="1">
      <alignment horizontal="right"/>
    </xf>
    <xf numFmtId="0" fontId="18" fillId="0" borderId="2" xfId="0" applyFont="1" applyFill="1" applyBorder="1" applyAlignment="1">
      <alignment horizontal="center"/>
    </xf>
    <xf numFmtId="0" fontId="2" fillId="0" borderId="2" xfId="0" applyFont="1" applyFill="1" applyBorder="1"/>
    <xf numFmtId="0" fontId="2" fillId="0" borderId="2" xfId="0" applyFont="1" applyFill="1" applyBorder="1" applyAlignment="1">
      <alignment horizontal="right"/>
    </xf>
    <xf numFmtId="0" fontId="18" fillId="0" borderId="2" xfId="0" applyNumberFormat="1" applyFont="1" applyFill="1" applyBorder="1" applyAlignment="1">
      <alignment horizontal="right" vertical="center" wrapText="1"/>
    </xf>
    <xf numFmtId="0" fontId="18" fillId="0" borderId="2" xfId="576" applyNumberFormat="1" applyFont="1" applyFill="1" applyBorder="1">
      <alignment vertical="center"/>
    </xf>
    <xf numFmtId="180" fontId="18" fillId="0" borderId="2" xfId="0" applyNumberFormat="1" applyFont="1" applyFill="1" applyBorder="1"/>
    <xf numFmtId="10" fontId="18" fillId="0" borderId="2" xfId="3" applyNumberFormat="1" applyFont="1" applyFill="1" applyBorder="1"/>
    <xf numFmtId="0" fontId="2" fillId="0" borderId="2" xfId="576" applyFont="1" applyFill="1" applyBorder="1" applyAlignment="1">
      <alignment horizontal="left" vertical="center"/>
    </xf>
    <xf numFmtId="180" fontId="2" fillId="0" borderId="2" xfId="576" applyNumberFormat="1" applyFont="1" applyFill="1" applyBorder="1" applyAlignment="1">
      <alignment vertical="center"/>
    </xf>
    <xf numFmtId="10" fontId="2" fillId="0" borderId="2" xfId="3" applyNumberFormat="1" applyFont="1" applyFill="1" applyBorder="1"/>
    <xf numFmtId="180" fontId="2" fillId="3" borderId="2" xfId="0" applyNumberFormat="1" applyFont="1" applyFill="1" applyBorder="1" applyAlignment="1">
      <alignment horizontal="right"/>
    </xf>
    <xf numFmtId="10" fontId="2" fillId="0" borderId="2" xfId="3" applyNumberFormat="1" applyFont="1" applyBorder="1"/>
    <xf numFmtId="0" fontId="2" fillId="0" borderId="2" xfId="576" applyNumberFormat="1" applyFont="1" applyFill="1" applyBorder="1">
      <alignment vertical="center"/>
    </xf>
    <xf numFmtId="180" fontId="2" fillId="0" borderId="2" xfId="0" applyNumberFormat="1" applyFont="1" applyFill="1" applyBorder="1" applyAlignment="1" applyProtection="1">
      <alignment horizontal="right" vertical="center"/>
    </xf>
    <xf numFmtId="0" fontId="18" fillId="0" borderId="2" xfId="576" applyFont="1" applyFill="1" applyBorder="1" applyAlignment="1">
      <alignment horizontal="left" vertical="center"/>
    </xf>
    <xf numFmtId="180" fontId="2" fillId="0" borderId="2" xfId="292" applyNumberFormat="1" applyFont="1" applyFill="1" applyBorder="1" applyAlignment="1" applyProtection="1">
      <alignment horizontal="right" vertical="center"/>
    </xf>
    <xf numFmtId="180" fontId="2" fillId="2" borderId="2" xfId="292" applyNumberFormat="1" applyFont="1" applyFill="1" applyBorder="1" applyAlignment="1" applyProtection="1">
      <alignment horizontal="right" vertical="center"/>
    </xf>
    <xf numFmtId="0" fontId="2" fillId="0" borderId="2" xfId="0" applyFont="1" applyBorder="1"/>
    <xf numFmtId="180" fontId="2" fillId="0" borderId="2" xfId="0" applyNumberFormat="1" applyFont="1" applyBorder="1"/>
    <xf numFmtId="180" fontId="2" fillId="0" borderId="2" xfId="0" applyNumberFormat="1" applyFont="1" applyBorder="1" applyAlignment="1">
      <alignment horizontal="right"/>
    </xf>
    <xf numFmtId="0" fontId="18" fillId="0" borderId="2" xfId="0" applyFont="1" applyFill="1" applyBorder="1"/>
    <xf numFmtId="0" fontId="18" fillId="0" borderId="2" xfId="0" applyFont="1" applyBorder="1"/>
    <xf numFmtId="180" fontId="18" fillId="0" borderId="2" xfId="0" applyNumberFormat="1" applyFont="1" applyBorder="1"/>
    <xf numFmtId="180" fontId="18" fillId="0" borderId="2" xfId="0" applyNumberFormat="1" applyFont="1" applyBorder="1" applyAlignment="1">
      <alignment horizontal="right"/>
    </xf>
    <xf numFmtId="3" fontId="2" fillId="0" borderId="2" xfId="0" applyNumberFormat="1" applyFont="1" applyFill="1" applyBorder="1" applyAlignment="1" applyProtection="1">
      <alignment horizontal="right" vertical="center"/>
    </xf>
    <xf numFmtId="180" fontId="2" fillId="0" borderId="2" xfId="576" applyNumberFormat="1" applyFont="1" applyFill="1" applyBorder="1">
      <alignment vertical="center"/>
    </xf>
    <xf numFmtId="3" fontId="2" fillId="0" borderId="2" xfId="258" applyNumberFormat="1" applyFont="1" applyBorder="1" applyAlignment="1">
      <alignment horizontal="left" vertical="center" wrapText="1"/>
    </xf>
    <xf numFmtId="3" fontId="2" fillId="0" borderId="2" xfId="258" applyNumberFormat="1" applyFont="1" applyFill="1" applyBorder="1" applyAlignment="1">
      <alignment vertical="center" wrapText="1"/>
    </xf>
    <xf numFmtId="180" fontId="2" fillId="0" borderId="2" xfId="0" applyNumberFormat="1" applyFont="1" applyFill="1" applyBorder="1"/>
    <xf numFmtId="180" fontId="2" fillId="0" borderId="2" xfId="576" applyNumberFormat="1" applyFont="1" applyFill="1" applyBorder="1" applyAlignment="1">
      <alignment horizontal="right" vertical="center"/>
    </xf>
    <xf numFmtId="0" fontId="2" fillId="0" borderId="2" xfId="258" applyNumberFormat="1" applyFont="1" applyFill="1" applyBorder="1" applyAlignment="1" applyProtection="1">
      <alignment vertical="center"/>
    </xf>
    <xf numFmtId="0" fontId="2" fillId="0" borderId="2" xfId="576" applyFont="1" applyFill="1" applyBorder="1" applyAlignment="1">
      <alignment vertical="center" wrapText="1"/>
    </xf>
    <xf numFmtId="0" fontId="2" fillId="0" borderId="2" xfId="576" applyFont="1" applyFill="1" applyBorder="1" applyAlignment="1">
      <alignment vertical="center" wrapText="1" shrinkToFit="1"/>
    </xf>
    <xf numFmtId="0" fontId="2" fillId="0" borderId="2" xfId="576" applyFont="1" applyFill="1" applyBorder="1" applyAlignment="1">
      <alignment vertical="center"/>
    </xf>
    <xf numFmtId="180" fontId="2" fillId="0" borderId="21" xfId="0" applyNumberFormat="1" applyFont="1" applyFill="1" applyBorder="1" applyAlignment="1" applyProtection="1">
      <alignment horizontal="right" vertical="center"/>
      <protection locked="0"/>
    </xf>
    <xf numFmtId="180" fontId="2" fillId="0" borderId="2" xfId="3" applyNumberFormat="1" applyFont="1" applyFill="1" applyBorder="1" applyAlignment="1">
      <alignment vertical="center"/>
    </xf>
    <xf numFmtId="180" fontId="18" fillId="0" borderId="2" xfId="3" applyNumberFormat="1" applyFont="1" applyFill="1" applyBorder="1" applyAlignment="1">
      <alignment vertical="center"/>
    </xf>
    <xf numFmtId="0" fontId="3" fillId="0" borderId="2" xfId="576" applyFont="1" applyFill="1" applyBorder="1" applyAlignment="1">
      <alignment horizontal="distributed" vertical="center" indent="2"/>
    </xf>
    <xf numFmtId="0" fontId="38" fillId="0" borderId="0" xfId="258" applyFont="1" applyAlignment="1">
      <alignment vertical="center"/>
    </xf>
    <xf numFmtId="0" fontId="0" fillId="0" borderId="0" xfId="258" applyAlignment="1">
      <alignment vertical="center"/>
    </xf>
    <xf numFmtId="0" fontId="1" fillId="0" borderId="22" xfId="258" applyFont="1" applyBorder="1" applyAlignment="1">
      <alignment horizontal="center" vertical="center"/>
    </xf>
    <xf numFmtId="0" fontId="39" fillId="0" borderId="2" xfId="258" applyFont="1" applyBorder="1" applyAlignment="1">
      <alignment horizontal="center" vertical="center"/>
    </xf>
    <xf numFmtId="0" fontId="39" fillId="0" borderId="2" xfId="258" applyFont="1" applyBorder="1" applyAlignment="1">
      <alignment horizontal="distributed" vertical="center" indent="7"/>
    </xf>
    <xf numFmtId="0" fontId="40" fillId="0" borderId="2" xfId="258" applyFont="1" applyBorder="1" applyAlignment="1">
      <alignment horizontal="center" vertical="center"/>
    </xf>
    <xf numFmtId="0" fontId="40" fillId="0" borderId="2" xfId="258" applyFont="1" applyBorder="1" applyAlignment="1">
      <alignment horizontal="left" vertical="center"/>
    </xf>
    <xf numFmtId="49" fontId="40" fillId="0" borderId="2" xfId="258" applyNumberFormat="1" applyFont="1" applyBorder="1" applyAlignment="1">
      <alignment horizontal="center" vertical="center"/>
    </xf>
    <xf numFmtId="0" fontId="0" fillId="0" borderId="0" xfId="258"/>
    <xf numFmtId="0" fontId="41" fillId="0" borderId="0" xfId="258" applyFont="1" applyAlignment="1">
      <alignment horizontal="center" vertical="center" wrapText="1"/>
    </xf>
    <xf numFmtId="0" fontId="42" fillId="0" borderId="0" xfId="258" applyFont="1" applyAlignment="1">
      <alignment horizontal="left" vertical="center" wrapText="1"/>
    </xf>
    <xf numFmtId="0" fontId="42" fillId="0" borderId="0" xfId="258" applyFont="1" applyAlignment="1">
      <alignment wrapText="1"/>
    </xf>
    <xf numFmtId="0" fontId="43" fillId="0" borderId="0" xfId="258" applyFont="1" applyAlignment="1">
      <alignment horizontal="center" vertical="center"/>
    </xf>
    <xf numFmtId="0" fontId="43" fillId="0" borderId="0" xfId="258" applyFont="1" applyAlignment="1">
      <alignment horizontal="center" vertical="center" wrapText="1"/>
    </xf>
    <xf numFmtId="0" fontId="44" fillId="0" borderId="0" xfId="258" applyFont="1" applyAlignment="1">
      <alignment horizontal="center"/>
    </xf>
    <xf numFmtId="183" fontId="44" fillId="0" borderId="0" xfId="258" applyNumberFormat="1" applyFont="1" applyAlignment="1">
      <alignment horizontal="center"/>
    </xf>
  </cellXfs>
  <cellStyles count="88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_州本级" xfId="49"/>
    <cellStyle name="链接单元格 5" xfId="50"/>
    <cellStyle name="解释性文本 3 2_州本级" xfId="51"/>
    <cellStyle name="常规 2 2 4" xfId="52"/>
    <cellStyle name="60% - 着色 2" xfId="53"/>
    <cellStyle name="汇总 6" xfId="54"/>
    <cellStyle name="标题 1 4_州本级" xfId="55"/>
    <cellStyle name="好 3 2 2" xfId="56"/>
    <cellStyle name="输入 4 3 3" xfId="57"/>
    <cellStyle name="输入 2 2 2 4" xfId="58"/>
    <cellStyle name="计算 2" xfId="59"/>
    <cellStyle name="常规 7 3" xfId="60"/>
    <cellStyle name="标题 3 4_州本级" xfId="61"/>
    <cellStyle name="警告文本 2 2 5" xfId="62"/>
    <cellStyle name="链接单元格 3 2_州本级" xfId="63"/>
    <cellStyle name="常规 2 7 3" xfId="64"/>
    <cellStyle name="警告文本 2 7" xfId="65"/>
    <cellStyle name="输入 4 2 2 4" xfId="66"/>
    <cellStyle name="标题 6 2_州本级" xfId="67"/>
    <cellStyle name="常规 6" xfId="68"/>
    <cellStyle name="输出 4 5" xfId="69"/>
    <cellStyle name="解释性文本 2 2" xfId="70"/>
    <cellStyle name="百分比 7" xfId="71"/>
    <cellStyle name="输入 5 3 3" xfId="72"/>
    <cellStyle name="输入 7 4" xfId="73"/>
    <cellStyle name="注释 5" xfId="74"/>
    <cellStyle name="解释性文本 2 2_州本级" xfId="75"/>
    <cellStyle name="输出 4 4 2" xfId="76"/>
    <cellStyle name="常规 5 2" xfId="77"/>
    <cellStyle name="标题 1 5 2" xfId="78"/>
    <cellStyle name="输出 5 3 3" xfId="79"/>
    <cellStyle name="差 6" xfId="80"/>
    <cellStyle name="百分比 4" xfId="81"/>
    <cellStyle name="输出 5 3 4" xfId="82"/>
    <cellStyle name="常规 5 2 2" xfId="83"/>
    <cellStyle name="差 7" xfId="84"/>
    <cellStyle name="标题 4 2_州本级" xfId="85"/>
    <cellStyle name="百分比 5" xfId="86"/>
    <cellStyle name="常规 4 2_州本级" xfId="87"/>
    <cellStyle name="百分比 6" xfId="88"/>
    <cellStyle name="计算 3 2" xfId="89"/>
    <cellStyle name="标题 3 3 2_州本级" xfId="90"/>
    <cellStyle name="警告文本 2 4 2" xfId="91"/>
    <cellStyle name="检查单元格 3 3" xfId="92"/>
    <cellStyle name="标题 4 5 3" xfId="93"/>
    <cellStyle name="注释 2 3" xfId="94"/>
    <cellStyle name="常规 4 3_州本级" xfId="95"/>
    <cellStyle name="百分比 12" xfId="96"/>
    <cellStyle name="差 3 4" xfId="97"/>
    <cellStyle name="输出 3 3" xfId="98"/>
    <cellStyle name="链接单元格 5 3" xfId="99"/>
    <cellStyle name="着色 5" xfId="100"/>
    <cellStyle name="常规 7_州本级" xfId="101"/>
    <cellStyle name="链接单元格 7" xfId="102"/>
    <cellStyle name="检查单元格 3 2" xfId="103"/>
    <cellStyle name="常规 2 2 2 4" xfId="104"/>
    <cellStyle name="标题 4 5 2" xfId="105"/>
    <cellStyle name="链接单元格 3" xfId="106"/>
    <cellStyle name="汇总 3 3" xfId="107"/>
    <cellStyle name="输入 2 2 2 2" xfId="108"/>
    <cellStyle name="标题 5 4" xfId="109"/>
    <cellStyle name="链接单元格 4" xfId="110"/>
    <cellStyle name="输出 2" xfId="111"/>
    <cellStyle name="标题 2 2_州本级" xfId="112"/>
    <cellStyle name="输入 2 2 2 3" xfId="113"/>
    <cellStyle name="汇总 3 4" xfId="114"/>
    <cellStyle name="警告文本 2 4 3" xfId="115"/>
    <cellStyle name="检查单元格 3 4" xfId="116"/>
    <cellStyle name="常规 2 6_州本级" xfId="117"/>
    <cellStyle name="输出 4_州本级" xfId="118"/>
    <cellStyle name="链接单元格 2_州本级" xfId="119"/>
    <cellStyle name="输出 4" xfId="120"/>
    <cellStyle name="汇总 3 2 2" xfId="121"/>
    <cellStyle name="链接单元格 6" xfId="122"/>
    <cellStyle name="常规_2012年结算单20130503" xfId="123"/>
    <cellStyle name="20% - 着色 1" xfId="124"/>
    <cellStyle name="计算 3" xfId="125"/>
    <cellStyle name="标题 2 4 2_州本级" xfId="126"/>
    <cellStyle name="常规_exceltmp1 2" xfId="127"/>
    <cellStyle name="20% - 着色 2" xfId="128"/>
    <cellStyle name="计算 4" xfId="129"/>
    <cellStyle name="标题 7 2_州本级" xfId="130"/>
    <cellStyle name="标题 1 4 2" xfId="131"/>
    <cellStyle name="输出 3 3 2" xfId="132"/>
    <cellStyle name="适中 2" xfId="133"/>
    <cellStyle name="20% - 着色 3" xfId="134"/>
    <cellStyle name="计算 5" xfId="135"/>
    <cellStyle name="标题 1 4 3" xfId="136"/>
    <cellStyle name="40% - 着色 3" xfId="137"/>
    <cellStyle name="着色 1" xfId="138"/>
    <cellStyle name="适中 4" xfId="139"/>
    <cellStyle name="20% - 着色 5" xfId="140"/>
    <cellStyle name="计算 7" xfId="141"/>
    <cellStyle name="输出 4 2 2 2" xfId="142"/>
    <cellStyle name="输出 3 3 4" xfId="143"/>
    <cellStyle name="常规 3 2 2" xfId="144"/>
    <cellStyle name="40% - 着色 4" xfId="145"/>
    <cellStyle name="40% - 着色 5" xfId="146"/>
    <cellStyle name="常规 6_州本级" xfId="147"/>
    <cellStyle name="标题 1 2" xfId="148"/>
    <cellStyle name="60% - 着色 4" xfId="149"/>
    <cellStyle name="常规 2 2 3" xfId="150"/>
    <cellStyle name="60% - 着色 1" xfId="151"/>
    <cellStyle name="常规 2 2 5" xfId="152"/>
    <cellStyle name="60% - 着色 3" xfId="153"/>
    <cellStyle name="输出 3 3 3" xfId="154"/>
    <cellStyle name="适中 3" xfId="155"/>
    <cellStyle name="20% - 着色 4" xfId="156"/>
    <cellStyle name="计算 6" xfId="157"/>
    <cellStyle name="着色 2" xfId="158"/>
    <cellStyle name="适中 5" xfId="159"/>
    <cellStyle name="输出 4 2 2 3" xfId="160"/>
    <cellStyle name="常规 3 2 3" xfId="161"/>
    <cellStyle name="20% - 着色 6" xfId="162"/>
    <cellStyle name="检查单元格 5 3" xfId="163"/>
    <cellStyle name="40% - 着色 1" xfId="164"/>
    <cellStyle name="输出 5 2 2" xfId="165"/>
    <cellStyle name="检查单元格 3 2_州本级" xfId="166"/>
    <cellStyle name="40% - 着色 2" xfId="167"/>
    <cellStyle name="40% - 着色 6" xfId="168"/>
    <cellStyle name="标题 1 3" xfId="169"/>
    <cellStyle name="60% - 着色 5" xfId="170"/>
    <cellStyle name="标题 1 4" xfId="171"/>
    <cellStyle name="60% - 着色 6" xfId="172"/>
    <cellStyle name="输入 2 3 4" xfId="173"/>
    <cellStyle name="百分比 10" xfId="174"/>
    <cellStyle name="好 2 2_州本级" xfId="175"/>
    <cellStyle name="no dec" xfId="176"/>
    <cellStyle name="输出 5 3 2" xfId="177"/>
    <cellStyle name="差 5" xfId="178"/>
    <cellStyle name="百分比 3" xfId="179"/>
    <cellStyle name="Normal_APR" xfId="180"/>
    <cellStyle name="注释 2 2" xfId="181"/>
    <cellStyle name="百分比 11" xfId="182"/>
    <cellStyle name="汇总 2 2_州本级" xfId="183"/>
    <cellStyle name="常规 6 2 2" xfId="184"/>
    <cellStyle name="标题 4 3_州本级" xfId="185"/>
    <cellStyle name="百分比 17" xfId="186"/>
    <cellStyle name="解释性文本 7" xfId="187"/>
    <cellStyle name="差 4" xfId="188"/>
    <cellStyle name="百分比 2" xfId="189"/>
    <cellStyle name="差 4 2" xfId="190"/>
    <cellStyle name="标题 10" xfId="191"/>
    <cellStyle name="百分比 2 2" xfId="192"/>
    <cellStyle name="差 4 2 2" xfId="193"/>
    <cellStyle name="汇总 4 4" xfId="194"/>
    <cellStyle name="百分比 2 2 2" xfId="195"/>
    <cellStyle name="百分比 2 2 2 2" xfId="196"/>
    <cellStyle name="百分比 2 2 3" xfId="197"/>
    <cellStyle name="千位_1" xfId="198"/>
    <cellStyle name="常规 2 4 2_州本级" xfId="199"/>
    <cellStyle name="百分比 2 2 4" xfId="200"/>
    <cellStyle name="差 4 3" xfId="201"/>
    <cellStyle name="百分比 2 3" xfId="202"/>
    <cellStyle name="千分位_97-917" xfId="203"/>
    <cellStyle name="百分比 2 3 2" xfId="204"/>
    <cellStyle name="百分比 2 3 2 2" xfId="205"/>
    <cellStyle name="百分比 2 3 3" xfId="206"/>
    <cellStyle name="输出 2 2_州本级" xfId="207"/>
    <cellStyle name="普通_97-917" xfId="208"/>
    <cellStyle name="百分比 2 3 4" xfId="209"/>
    <cellStyle name="差 4 4" xfId="210"/>
    <cellStyle name="百分比 2 4" xfId="211"/>
    <cellStyle name="百分比 2 4 2" xfId="212"/>
    <cellStyle name="好 4 2_州本级" xfId="213"/>
    <cellStyle name="百分比 2 5" xfId="214"/>
    <cellStyle name="汇总 4 2_州本级" xfId="215"/>
    <cellStyle name="百分比 2 6" xfId="216"/>
    <cellStyle name="差 5 2" xfId="217"/>
    <cellStyle name="百分比 3 2" xfId="218"/>
    <cellStyle name="差 5 3" xfId="219"/>
    <cellStyle name="百分比 3 3" xfId="220"/>
    <cellStyle name="常规 2 4_州本级" xfId="221"/>
    <cellStyle name="适中 5 2" xfId="222"/>
    <cellStyle name="百分比 5 9" xfId="223"/>
    <cellStyle name="解释性文本 2 3" xfId="224"/>
    <cellStyle name="标题 5" xfId="225"/>
    <cellStyle name="百分比 8" xfId="226"/>
    <cellStyle name="解释性文本 2 4" xfId="227"/>
    <cellStyle name="标题 6" xfId="228"/>
    <cellStyle name="百分比 9" xfId="229"/>
    <cellStyle name="常规 6 2_州本级" xfId="230"/>
    <cellStyle name="标题 1 2 2" xfId="231"/>
    <cellStyle name="注释 4 4" xfId="232"/>
    <cellStyle name="常规 19" xfId="233"/>
    <cellStyle name="标题 1 2 2 2" xfId="234"/>
    <cellStyle name="标题 3 4 2" xfId="235"/>
    <cellStyle name="标题 1 2 2_州本级" xfId="236"/>
    <cellStyle name="标题 1 2 3" xfId="237"/>
    <cellStyle name="标题 1 2 4" xfId="238"/>
    <cellStyle name="标题 3 4" xfId="239"/>
    <cellStyle name="标题 1 2_州本级" xfId="240"/>
    <cellStyle name="汇总 3" xfId="241"/>
    <cellStyle name="标题 1 3 2" xfId="242"/>
    <cellStyle name="标题 5 3" xfId="243"/>
    <cellStyle name="汇总 3 2" xfId="244"/>
    <cellStyle name="标题 1 3 2 2" xfId="245"/>
    <cellStyle name="汇总 7" xfId="246"/>
    <cellStyle name="汇总 3_州本级" xfId="247"/>
    <cellStyle name="标题 1 3 2_州本级" xfId="248"/>
    <cellStyle name="汇总 4" xfId="249"/>
    <cellStyle name="标题 1 3 3" xfId="250"/>
    <cellStyle name="汇总 5" xfId="251"/>
    <cellStyle name="标题 1 3 4" xfId="252"/>
    <cellStyle name="好 2 2 2" xfId="253"/>
    <cellStyle name="输出 5 5" xfId="254"/>
    <cellStyle name="标题 1 3_州本级" xfId="255"/>
    <cellStyle name="输出 7 4" xfId="256"/>
    <cellStyle name="标题 1 4 2 2" xfId="257"/>
    <cellStyle name="常规 2" xfId="258"/>
    <cellStyle name="输入 4 2 4" xfId="259"/>
    <cellStyle name="常规 3 3 4" xfId="260"/>
    <cellStyle name="标题 1 4 2_州本级" xfId="261"/>
    <cellStyle name="标题 1 4 4" xfId="262"/>
    <cellStyle name="标题 1 5" xfId="263"/>
    <cellStyle name="标题 2 3_州本级" xfId="264"/>
    <cellStyle name="标题 1 5 3" xfId="265"/>
    <cellStyle name="好 4 2 2" xfId="266"/>
    <cellStyle name="标题 1 5_州本级" xfId="267"/>
    <cellStyle name="注释 4 2 2" xfId="268"/>
    <cellStyle name="标题 1 6" xfId="269"/>
    <cellStyle name="标题 2 4 2" xfId="270"/>
    <cellStyle name="标题 1 7" xfId="271"/>
    <cellStyle name="标题 4 2 2_州本级" xfId="272"/>
    <cellStyle name="标题 2 2" xfId="273"/>
    <cellStyle name="标题 2 2 2" xfId="274"/>
    <cellStyle name="标题 2 2 2 2" xfId="275"/>
    <cellStyle name="链接单元格 4 2" xfId="276"/>
    <cellStyle name="标题 2 2 2_州本级" xfId="277"/>
    <cellStyle name="好 3 2" xfId="278"/>
    <cellStyle name="标题 2 2 3" xfId="279"/>
    <cellStyle name="适中 2 2" xfId="280"/>
    <cellStyle name="计算 5 2" xfId="281"/>
    <cellStyle name="好 3 3" xfId="282"/>
    <cellStyle name="标题 2 2 4" xfId="283"/>
    <cellStyle name="标题 2 3" xfId="284"/>
    <cellStyle name="常规 11" xfId="285"/>
    <cellStyle name="标题 2 3 2" xfId="286"/>
    <cellStyle name="标题 2 3 2 2" xfId="287"/>
    <cellStyle name="标题 2 3 2_州本级" xfId="288"/>
    <cellStyle name="常规 12" xfId="289"/>
    <cellStyle name="好 4 2" xfId="290"/>
    <cellStyle name="标题 2 3 3" xfId="291"/>
    <cellStyle name="常规 13" xfId="292"/>
    <cellStyle name="好 4 3" xfId="293"/>
    <cellStyle name="标题 2 3 4" xfId="294"/>
    <cellStyle name="标题 2 4" xfId="295"/>
    <cellStyle name="标题 2 4 2 2" xfId="296"/>
    <cellStyle name="标题 3 2 2 2" xfId="297"/>
    <cellStyle name="好 5 2" xfId="298"/>
    <cellStyle name="标题 2 4 3" xfId="299"/>
    <cellStyle name="适中 4 2" xfId="300"/>
    <cellStyle name="常规 3 2 2 2" xfId="301"/>
    <cellStyle name="好 5 3" xfId="302"/>
    <cellStyle name="标题 2 4 4" xfId="303"/>
    <cellStyle name="标题 2 5 3" xfId="304"/>
    <cellStyle name="标题 2 4_州本级" xfId="305"/>
    <cellStyle name="计算 2_州本级" xfId="306"/>
    <cellStyle name="标题 2 5" xfId="307"/>
    <cellStyle name="标题 2 7" xfId="308"/>
    <cellStyle name="计算 2 2_州本级" xfId="309"/>
    <cellStyle name="标题 2 5 2" xfId="310"/>
    <cellStyle name="标题 3 5 3" xfId="311"/>
    <cellStyle name="警告文本 3 4" xfId="312"/>
    <cellStyle name="标题 2 5_州本级" xfId="313"/>
    <cellStyle name="标题 2 6" xfId="314"/>
    <cellStyle name="常规 4 2 2_州本级" xfId="315"/>
    <cellStyle name="标题 3 2" xfId="316"/>
    <cellStyle name="标题 3 2 2" xfId="317"/>
    <cellStyle name="好 5" xfId="318"/>
    <cellStyle name="标题 3 2 2_州本级" xfId="319"/>
    <cellStyle name="好 5_州本级" xfId="320"/>
    <cellStyle name="标题 3 2 3" xfId="321"/>
    <cellStyle name="好 6" xfId="322"/>
    <cellStyle name="标题 3 2 4" xfId="323"/>
    <cellStyle name="好 7" xfId="324"/>
    <cellStyle name="标题 3 2_州本级" xfId="325"/>
    <cellStyle name="常规 2 3 2 2_州本级" xfId="326"/>
    <cellStyle name="标题 3 3" xfId="327"/>
    <cellStyle name="输出 2 2 2 4" xfId="328"/>
    <cellStyle name="标题 3 3 2" xfId="329"/>
    <cellStyle name="标题 3 4 3" xfId="330"/>
    <cellStyle name="标题 3 3 2 2" xfId="331"/>
    <cellStyle name="标题 3 3 3" xfId="332"/>
    <cellStyle name="标题 3 3 4" xfId="333"/>
    <cellStyle name="标题 4 2 4" xfId="334"/>
    <cellStyle name="标题 3 3_州本级" xfId="335"/>
    <cellStyle name="警告文本 2 3 2" xfId="336"/>
    <cellStyle name="检查单元格 2 3" xfId="337"/>
    <cellStyle name="标题 4 4 3" xfId="338"/>
    <cellStyle name="标题 3 4 2 2" xfId="339"/>
    <cellStyle name="标题 3 4 2_州本级" xfId="340"/>
    <cellStyle name="警告文本 2 5" xfId="341"/>
    <cellStyle name="输入 4 2 2 2" xfId="342"/>
    <cellStyle name="常规 3 3 2 2" xfId="343"/>
    <cellStyle name="标题 3 4 4" xfId="344"/>
    <cellStyle name="标题 3 5" xfId="345"/>
    <cellStyle name="常规 9" xfId="346"/>
    <cellStyle name="标题 3 5 2" xfId="347"/>
    <cellStyle name="警告文本 2 2 2 2" xfId="348"/>
    <cellStyle name="标题 3 5_州本级" xfId="349"/>
    <cellStyle name="标题 3 6" xfId="350"/>
    <cellStyle name="标题 3 7" xfId="351"/>
    <cellStyle name="解释性文本 2 2 2" xfId="352"/>
    <cellStyle name="标题 4 2" xfId="353"/>
    <cellStyle name="标题 4 2 2" xfId="354"/>
    <cellStyle name="输入 7 2" xfId="355"/>
    <cellStyle name="注释 3" xfId="356"/>
    <cellStyle name="常规 6 3" xfId="357"/>
    <cellStyle name="警告文本 2_州本级" xfId="358"/>
    <cellStyle name="标题 4 2 2 2" xfId="359"/>
    <cellStyle name="标题 4 2 3" xfId="360"/>
    <cellStyle name="汇总 2 2" xfId="361"/>
    <cellStyle name="标题 4 3" xfId="362"/>
    <cellStyle name="汇总 2 2 2" xfId="363"/>
    <cellStyle name="标题 4 3 2" xfId="364"/>
    <cellStyle name="警告文本 3_州本级" xfId="365"/>
    <cellStyle name="标题 4 3 2 2" xfId="366"/>
    <cellStyle name="注释 2 2 2" xfId="367"/>
    <cellStyle name="标题 4 3 2_州本级" xfId="368"/>
    <cellStyle name="标题 4 3 3" xfId="369"/>
    <cellStyle name="标题 4 3 4" xfId="370"/>
    <cellStyle name="检查单元格 2" xfId="371"/>
    <cellStyle name="计算 3 2 2" xfId="372"/>
    <cellStyle name="汇总 2 3" xfId="373"/>
    <cellStyle name="标题 4 4" xfId="374"/>
    <cellStyle name="检查单元格 2 2" xfId="375"/>
    <cellStyle name="标题 4 4 2" xfId="376"/>
    <cellStyle name="常规 16" xfId="377"/>
    <cellStyle name="检查单元格 2 2 2" xfId="378"/>
    <cellStyle name="警告文本 4_州本级" xfId="379"/>
    <cellStyle name="标题 4 4 2 2" xfId="380"/>
    <cellStyle name="检查单元格 2 2_州本级" xfId="381"/>
    <cellStyle name="标题 4 4 2_州本级" xfId="382"/>
    <cellStyle name="警告文本 2 3 3" xfId="383"/>
    <cellStyle name="检查单元格 2 4" xfId="384"/>
    <cellStyle name="标题 4 4 4" xfId="385"/>
    <cellStyle name="检查单元格 2_州本级" xfId="386"/>
    <cellStyle name="标题 4 4_州本级" xfId="387"/>
    <cellStyle name="检查单元格 3" xfId="388"/>
    <cellStyle name="汇总 2 4" xfId="389"/>
    <cellStyle name="标题 4 5" xfId="390"/>
    <cellStyle name="检查单元格 3_州本级" xfId="391"/>
    <cellStyle name="输出 5 2" xfId="392"/>
    <cellStyle name="警告文本 3 2 2 2" xfId="393"/>
    <cellStyle name="标题 4 5_州本级" xfId="394"/>
    <cellStyle name="检查单元格 4" xfId="395"/>
    <cellStyle name="差 3_州本级" xfId="396"/>
    <cellStyle name="标题 4 6" xfId="397"/>
    <cellStyle name="检查单元格 5" xfId="398"/>
    <cellStyle name="标题 4 7" xfId="399"/>
    <cellStyle name="标题 5 2" xfId="400"/>
    <cellStyle name="标题 5 2 2" xfId="401"/>
    <cellStyle name="链接单元格 4 3" xfId="402"/>
    <cellStyle name="标题 5 2_州本级" xfId="403"/>
    <cellStyle name="标题 5_州本级" xfId="404"/>
    <cellStyle name="标题 6 2" xfId="405"/>
    <cellStyle name="标题 6 2 2" xfId="406"/>
    <cellStyle name="汇总 4 2" xfId="407"/>
    <cellStyle name="标题 6 3" xfId="408"/>
    <cellStyle name="汇总 4 3" xfId="409"/>
    <cellStyle name="标题 6 4" xfId="410"/>
    <cellStyle name="输入 2 4 3" xfId="411"/>
    <cellStyle name="标题 6_州本级" xfId="412"/>
    <cellStyle name="标题 7" xfId="413"/>
    <cellStyle name="输入 2 6" xfId="414"/>
    <cellStyle name="标题 7 2" xfId="415"/>
    <cellStyle name="标题 7 2 2" xfId="416"/>
    <cellStyle name="汇总 5 2" xfId="417"/>
    <cellStyle name="输入 2 7" xfId="418"/>
    <cellStyle name="标题 7 3" xfId="419"/>
    <cellStyle name="汇总 5 3" xfId="420"/>
    <cellStyle name="标题 7 4" xfId="421"/>
    <cellStyle name="输入 3 4 3" xfId="422"/>
    <cellStyle name="标题 7_州本级" xfId="423"/>
    <cellStyle name="常规_exceltmp1" xfId="424"/>
    <cellStyle name="常规 2 5 3" xfId="425"/>
    <cellStyle name="标题 8" xfId="426"/>
    <cellStyle name="输入 3 6" xfId="427"/>
    <cellStyle name="标题 8 2" xfId="428"/>
    <cellStyle name="常规 2 7" xfId="429"/>
    <cellStyle name="输入 3 7" xfId="430"/>
    <cellStyle name="输入 2" xfId="431"/>
    <cellStyle name="标题 8 3" xfId="432"/>
    <cellStyle name="常规 2 8" xfId="433"/>
    <cellStyle name="输入 4 4 3" xfId="434"/>
    <cellStyle name="标题 8_州本级" xfId="435"/>
    <cellStyle name="好 3_州本级" xfId="436"/>
    <cellStyle name="标题 9" xfId="437"/>
    <cellStyle name="解释性文本 5" xfId="438"/>
    <cellStyle name="差 2" xfId="439"/>
    <cellStyle name="解释性文本 5 2" xfId="440"/>
    <cellStyle name="差 2 2" xfId="441"/>
    <cellStyle name="差 2 4" xfId="442"/>
    <cellStyle name="差 2 2 2" xfId="443"/>
    <cellStyle name="差 2 2_州本级" xfId="444"/>
    <cellStyle name="解释性文本 5 3" xfId="445"/>
    <cellStyle name="差 2 3" xfId="446"/>
    <cellStyle name="解释性文本 5_州本级" xfId="447"/>
    <cellStyle name="差 2_州本级" xfId="448"/>
    <cellStyle name="适中 4 2_州本级" xfId="449"/>
    <cellStyle name="解释性文本 6" xfId="450"/>
    <cellStyle name="差 3" xfId="451"/>
    <cellStyle name="差 3 2" xfId="452"/>
    <cellStyle name="警告文本 6" xfId="453"/>
    <cellStyle name="差 3 2 2" xfId="454"/>
    <cellStyle name="差 3 2_州本级" xfId="455"/>
    <cellStyle name="检查单元格 4 2" xfId="456"/>
    <cellStyle name="差 3 3" xfId="457"/>
    <cellStyle name="差 4 2_州本级" xfId="458"/>
    <cellStyle name="警告文本 5 2" xfId="459"/>
    <cellStyle name="差 4_州本级" xfId="460"/>
    <cellStyle name="差 5_州本级" xfId="461"/>
    <cellStyle name="常规 10" xfId="462"/>
    <cellStyle name="输出 2 3 4" xfId="463"/>
    <cellStyle name="常规 2 2 2" xfId="464"/>
    <cellStyle name="常规 10 41" xfId="465"/>
    <cellStyle name="常规 14" xfId="466"/>
    <cellStyle name="好 4 4" xfId="467"/>
    <cellStyle name="适中 3 4" xfId="468"/>
    <cellStyle name="汇总 4_州本级" xfId="469"/>
    <cellStyle name="常规 15" xfId="470"/>
    <cellStyle name="注释 4 2" xfId="471"/>
    <cellStyle name="常规 17" xfId="472"/>
    <cellStyle name="常规 23" xfId="473"/>
    <cellStyle name="注释 4 3" xfId="474"/>
    <cellStyle name="常规 18" xfId="475"/>
    <cellStyle name="常规 2 10" xfId="476"/>
    <cellStyle name="常规 2 2" xfId="477"/>
    <cellStyle name="计算 4_州本级" xfId="478"/>
    <cellStyle name="常规 2 2 2 2" xfId="479"/>
    <cellStyle name="输入 3 3 4" xfId="480"/>
    <cellStyle name="计算 4 2_州本级" xfId="481"/>
    <cellStyle name="常规 2 4 4" xfId="482"/>
    <cellStyle name="常规 2 2 2 2 2" xfId="483"/>
    <cellStyle name="输出 3 2 2" xfId="484"/>
    <cellStyle name="检查单元格 7" xfId="485"/>
    <cellStyle name="常规 2 2 2 2_州本级" xfId="486"/>
    <cellStyle name="常规 2 2 2 3" xfId="487"/>
    <cellStyle name="输出 3 2" xfId="488"/>
    <cellStyle name="常规 2 2 2_州本级" xfId="489"/>
    <cellStyle name="常规 2 2 3 2" xfId="490"/>
    <cellStyle name="常规 2 2 3 3" xfId="491"/>
    <cellStyle name="常规 2 2 3_州本级" xfId="492"/>
    <cellStyle name="输入 3 2" xfId="493"/>
    <cellStyle name="常规 2 3" xfId="494"/>
    <cellStyle name="输入 3 2 2" xfId="495"/>
    <cellStyle name="输出 2 4 4" xfId="496"/>
    <cellStyle name="常规 2 3 2" xfId="497"/>
    <cellStyle name="输入 3 2 2 2" xfId="498"/>
    <cellStyle name="计算 5_州本级" xfId="499"/>
    <cellStyle name="适中 2_州本级" xfId="500"/>
    <cellStyle name="常规 2 3 2 2" xfId="501"/>
    <cellStyle name="常规 2 3 2 2 2" xfId="502"/>
    <cellStyle name="输入 3 2 2 3" xfId="503"/>
    <cellStyle name="常规 2 3 2 3" xfId="504"/>
    <cellStyle name="输入 3 2 2 4" xfId="505"/>
    <cellStyle name="常规 2 3 2 4" xfId="506"/>
    <cellStyle name="常规 2 3 2_州本级" xfId="507"/>
    <cellStyle name="输入 3 2 3" xfId="508"/>
    <cellStyle name="常规 2 3 3" xfId="509"/>
    <cellStyle name="常规 2 3 3 2" xfId="510"/>
    <cellStyle name="常规 2 3 3 3" xfId="511"/>
    <cellStyle name="常规 2 3 3_州本级" xfId="512"/>
    <cellStyle name="常规 2 3 4" xfId="513"/>
    <cellStyle name="输入 3 2 4" xfId="514"/>
    <cellStyle name="常规 94" xfId="515"/>
    <cellStyle name="常规 2 3 5" xfId="516"/>
    <cellStyle name="输入 3 2 5" xfId="517"/>
    <cellStyle name="常规 2 4" xfId="518"/>
    <cellStyle name="输入 3 3" xfId="519"/>
    <cellStyle name="常规 2 4 2" xfId="520"/>
    <cellStyle name="输入 3 3 2" xfId="521"/>
    <cellStyle name="常规 2 4 2 2" xfId="522"/>
    <cellStyle name="适中 3_州本级" xfId="523"/>
    <cellStyle name="常规 2 4 3" xfId="524"/>
    <cellStyle name="输入 3 3 3" xfId="525"/>
    <cellStyle name="常规 2 5" xfId="526"/>
    <cellStyle name="常规 3_州本级" xfId="527"/>
    <cellStyle name="输出 4 2_州本级" xfId="528"/>
    <cellStyle name="输入 3 4" xfId="529"/>
    <cellStyle name="常规 2 5 2" xfId="530"/>
    <cellStyle name="输入 3 4 2" xfId="531"/>
    <cellStyle name="常规 3 2_州本级" xfId="532"/>
    <cellStyle name="常规 3 2 2_州本级" xfId="533"/>
    <cellStyle name="检查单元格 6" xfId="534"/>
    <cellStyle name="常规 2 5 2 2" xfId="535"/>
    <cellStyle name="适中 4_州本级" xfId="536"/>
    <cellStyle name="计算 2 3" xfId="537"/>
    <cellStyle name="常规 2 5 2_州本级" xfId="538"/>
    <cellStyle name="常规 2 5 4" xfId="539"/>
    <cellStyle name="输入 3 4 4" xfId="540"/>
    <cellStyle name="常规 2 5_州本级" xfId="541"/>
    <cellStyle name="常规_2007年云南省向人大报送政府收支预算表格式编制过程表 2" xfId="542"/>
    <cellStyle name="警告文本 3 5" xfId="543"/>
    <cellStyle name="常规 2 6" xfId="544"/>
    <cellStyle name="输入 3 5" xfId="545"/>
    <cellStyle name="常规 2 6 2" xfId="546"/>
    <cellStyle name="常规 2 6 2 2" xfId="547"/>
    <cellStyle name="适中 5_州本级" xfId="548"/>
    <cellStyle name="常规 2 6 2_州本级" xfId="549"/>
    <cellStyle name="输入 2 4" xfId="550"/>
    <cellStyle name="常规 2 6 3" xfId="551"/>
    <cellStyle name="汇总 5_州本级" xfId="552"/>
    <cellStyle name="常规 2 6 4" xfId="553"/>
    <cellStyle name="检查单元格 3 2 2" xfId="554"/>
    <cellStyle name="常规 2 7 2" xfId="555"/>
    <cellStyle name="常规 2 7_州本级" xfId="556"/>
    <cellStyle name="常规 2 9" xfId="557"/>
    <cellStyle name="输入 3" xfId="558"/>
    <cellStyle name="常规 3" xfId="559"/>
    <cellStyle name="输出 4 2" xfId="560"/>
    <cellStyle name="常规 3 2" xfId="561"/>
    <cellStyle name="输出 4 2 2" xfId="562"/>
    <cellStyle name="常规 3 2 4" xfId="563"/>
    <cellStyle name="输出 4 2 2 4" xfId="564"/>
    <cellStyle name="适中 6" xfId="565"/>
    <cellStyle name="着色 3" xfId="566"/>
    <cellStyle name="常规 3 3" xfId="567"/>
    <cellStyle name="输出 4 2 3" xfId="568"/>
    <cellStyle name="输入 4 2" xfId="569"/>
    <cellStyle name="常规 3 3 2" xfId="570"/>
    <cellStyle name="输出 3 4 4" xfId="571"/>
    <cellStyle name="输入 4 2 2" xfId="572"/>
    <cellStyle name="常规 3 3 2_州本级" xfId="573"/>
    <cellStyle name="警告文本 3 3 3" xfId="574"/>
    <cellStyle name="常规 3 3 3" xfId="575"/>
    <cellStyle name="常规_2007年云南省向人大报送政府收支预算表格式编制过程表" xfId="576"/>
    <cellStyle name="输入 4 2 3" xfId="577"/>
    <cellStyle name="常规 3 3_州本级" xfId="578"/>
    <cellStyle name="输入 4 2_州本级" xfId="579"/>
    <cellStyle name="常规 3 4" xfId="580"/>
    <cellStyle name="输出 4 2 4" xfId="581"/>
    <cellStyle name="输入 4 3" xfId="582"/>
    <cellStyle name="常规 3 4 2" xfId="583"/>
    <cellStyle name="输入 4 3 2" xfId="584"/>
    <cellStyle name="常规 3 4_州本级" xfId="585"/>
    <cellStyle name="常规 3 5" xfId="586"/>
    <cellStyle name="输出 4 2 5" xfId="587"/>
    <cellStyle name="输入 4_州本级" xfId="588"/>
    <cellStyle name="输入 4 4" xfId="589"/>
    <cellStyle name="常规 3 6" xfId="590"/>
    <cellStyle name="输入 4 5" xfId="591"/>
    <cellStyle name="常规 4" xfId="592"/>
    <cellStyle name="输出 4 3" xfId="593"/>
    <cellStyle name="常规 4 2" xfId="594"/>
    <cellStyle name="输出 4 3 2" xfId="595"/>
    <cellStyle name="常规 4 4" xfId="596"/>
    <cellStyle name="常规 4 2 2" xfId="597"/>
    <cellStyle name="输出 4 3 4" xfId="598"/>
    <cellStyle name="输入 5 3" xfId="599"/>
    <cellStyle name="常规 6 4" xfId="600"/>
    <cellStyle name="常规 4 2 2 2" xfId="601"/>
    <cellStyle name="注释 4" xfId="602"/>
    <cellStyle name="输入 7 3" xfId="603"/>
    <cellStyle name="输入 5 3 2" xfId="604"/>
    <cellStyle name="常规 4 5" xfId="605"/>
    <cellStyle name="常规 4 2 3" xfId="606"/>
    <cellStyle name="输入 5 4" xfId="607"/>
    <cellStyle name="常规 4 2 4" xfId="608"/>
    <cellStyle name="输入 5 5" xfId="609"/>
    <cellStyle name="常规 4 3" xfId="610"/>
    <cellStyle name="输出 4 3 3" xfId="611"/>
    <cellStyle name="输入 5 2" xfId="612"/>
    <cellStyle name="常规 5 4" xfId="613"/>
    <cellStyle name="常规 4 3 2" xfId="614"/>
    <cellStyle name="输出 4 4 4" xfId="615"/>
    <cellStyle name="输入 6 3" xfId="616"/>
    <cellStyle name="输入 5 2 2" xfId="617"/>
    <cellStyle name="常规 4 3 2 2" xfId="618"/>
    <cellStyle name="常规 4 3 2_州本级" xfId="619"/>
    <cellStyle name="链接单元格 2" xfId="620"/>
    <cellStyle name="常规 4 3 3" xfId="621"/>
    <cellStyle name="输入 6 4" xfId="622"/>
    <cellStyle name="输入 5 2 3" xfId="623"/>
    <cellStyle name="常规 4 3 4" xfId="624"/>
    <cellStyle name="输入 5 2 4" xfId="625"/>
    <cellStyle name="解释性文本 2_州本级" xfId="626"/>
    <cellStyle name="输出 4 4" xfId="627"/>
    <cellStyle name="常规 5" xfId="628"/>
    <cellStyle name="常规 5 2_州本级" xfId="629"/>
    <cellStyle name="输出 2 4" xfId="630"/>
    <cellStyle name="输出 4 4 3" xfId="631"/>
    <cellStyle name="常规 5 3" xfId="632"/>
    <cellStyle name="输入 6 2" xfId="633"/>
    <cellStyle name="常规 5_州本级" xfId="634"/>
    <cellStyle name="汇总 2_州本级" xfId="635"/>
    <cellStyle name="常规 6 2" xfId="636"/>
    <cellStyle name="注释 2" xfId="637"/>
    <cellStyle name="计算 3_州本级" xfId="638"/>
    <cellStyle name="输出 4 6" xfId="639"/>
    <cellStyle name="常规 7" xfId="640"/>
    <cellStyle name="计算 3 2_州本级" xfId="641"/>
    <cellStyle name="常规 7 2" xfId="642"/>
    <cellStyle name="输出 4 7" xfId="643"/>
    <cellStyle name="常规 8" xfId="644"/>
    <cellStyle name="常规_2007年云南省向人大报送政府收支预算表格式编制过程表 3" xfId="645"/>
    <cellStyle name="警告文本 3 6" xfId="646"/>
    <cellStyle name="链接单元格 5_州本级" xfId="647"/>
    <cellStyle name="常规_陇川县2015年预算草案附表(祁)" xfId="648"/>
    <cellStyle name="好 2" xfId="649"/>
    <cellStyle name="好 2 2" xfId="650"/>
    <cellStyle name="计算 4 2" xfId="651"/>
    <cellStyle name="好 2 3" xfId="652"/>
    <cellStyle name="计算 4 3" xfId="653"/>
    <cellStyle name="好 2 4" xfId="654"/>
    <cellStyle name="输入 2 3 2" xfId="655"/>
    <cellStyle name="好 2_州本级" xfId="656"/>
    <cellStyle name="好 3" xfId="657"/>
    <cellStyle name="好 3 2_州本级" xfId="658"/>
    <cellStyle name="输入 4 6" xfId="659"/>
    <cellStyle name="计算 5 3" xfId="660"/>
    <cellStyle name="适中 2 3" xfId="661"/>
    <cellStyle name="好 3 4" xfId="662"/>
    <cellStyle name="输入 2 4 2" xfId="663"/>
    <cellStyle name="好 4" xfId="664"/>
    <cellStyle name="好 4_州本级" xfId="665"/>
    <cellStyle name="汇总 2" xfId="666"/>
    <cellStyle name="汇总 3 2_州本级" xfId="667"/>
    <cellStyle name="汇总 4 2 2" xfId="668"/>
    <cellStyle name="链接单元格 3_州本级" xfId="669"/>
    <cellStyle name="计算 2 2" xfId="670"/>
    <cellStyle name="计算 2 2 2" xfId="671"/>
    <cellStyle name="计算 2 4" xfId="672"/>
    <cellStyle name="输出 3 2_州本级" xfId="673"/>
    <cellStyle name="计算 3 3" xfId="674"/>
    <cellStyle name="计算 3 4" xfId="675"/>
    <cellStyle name="计算 4 2 2" xfId="676"/>
    <cellStyle name="计算 4 4" xfId="677"/>
    <cellStyle name="检查单元格 4 2 2" xfId="678"/>
    <cellStyle name="检查单元格 4 2_州本级" xfId="679"/>
    <cellStyle name="警告文本 5 3 4" xfId="680"/>
    <cellStyle name="检查单元格 4 3" xfId="681"/>
    <cellStyle name="检查单元格 4 4" xfId="682"/>
    <cellStyle name="注释 7" xfId="683"/>
    <cellStyle name="检查单元格 4_州本级" xfId="684"/>
    <cellStyle name="检查单元格 5 2" xfId="685"/>
    <cellStyle name="检查单元格 5_州本级" xfId="686"/>
    <cellStyle name="解释性文本 2" xfId="687"/>
    <cellStyle name="解释性文本 3" xfId="688"/>
    <cellStyle name="解释性文本 3 2" xfId="689"/>
    <cellStyle name="解释性文本 3 2 2" xfId="690"/>
    <cellStyle name="解释性文本 3 3" xfId="691"/>
    <cellStyle name="解释性文本 3 4" xfId="692"/>
    <cellStyle name="解释性文本 3_州本级" xfId="693"/>
    <cellStyle name="解释性文本 4" xfId="694"/>
    <cellStyle name="解释性文本 4 2" xfId="695"/>
    <cellStyle name="解释性文本 4 2 2" xfId="696"/>
    <cellStyle name="解释性文本 4 2_州本级" xfId="697"/>
    <cellStyle name="解释性文本 4 3" xfId="698"/>
    <cellStyle name="解释性文本 4 4" xfId="699"/>
    <cellStyle name="解释性文本 4_州本级" xfId="700"/>
    <cellStyle name="警告文本 2" xfId="701"/>
    <cellStyle name="注释 5 2" xfId="702"/>
    <cellStyle name="警告文本 2 2" xfId="703"/>
    <cellStyle name="警告文本 2 2 2" xfId="704"/>
    <cellStyle name="警告文本 2 2 2 3" xfId="705"/>
    <cellStyle name="警告文本 2 2 2 4" xfId="706"/>
    <cellStyle name="警告文本 2 2 3" xfId="707"/>
    <cellStyle name="警告文本 2 2 4" xfId="708"/>
    <cellStyle name="警告文本 2 2_州本级" xfId="709"/>
    <cellStyle name="注释 3 2" xfId="710"/>
    <cellStyle name="警告文本 2 3" xfId="711"/>
    <cellStyle name="警告文本 2 3 4" xfId="712"/>
    <cellStyle name="警告文本 2 4" xfId="713"/>
    <cellStyle name="警告文本 2 4 4" xfId="714"/>
    <cellStyle name="输入 4 2 2 3" xfId="715"/>
    <cellStyle name="警告文本 2 6" xfId="716"/>
    <cellStyle name="警告文本 3" xfId="717"/>
    <cellStyle name="注释 5 3" xfId="718"/>
    <cellStyle name="警告文本 3 2" xfId="719"/>
    <cellStyle name="警告文本 3 2 2" xfId="720"/>
    <cellStyle name="输出 5" xfId="721"/>
    <cellStyle name="警告文本 3 2 2 3" xfId="722"/>
    <cellStyle name="输出 5 3" xfId="723"/>
    <cellStyle name="警告文本 3 2 2 4" xfId="724"/>
    <cellStyle name="输出 5 4" xfId="725"/>
    <cellStyle name="警告文本 3 2 3" xfId="726"/>
    <cellStyle name="输出 6" xfId="727"/>
    <cellStyle name="警告文本 3 2 4" xfId="728"/>
    <cellStyle name="输出 7" xfId="729"/>
    <cellStyle name="警告文本 3 2 5" xfId="730"/>
    <cellStyle name="警告文本 3 2_州本级" xfId="731"/>
    <cellStyle name="警告文本 3 3" xfId="732"/>
    <cellStyle name="警告文本 3 3 2" xfId="733"/>
    <cellStyle name="警告文本 3 3 4" xfId="734"/>
    <cellStyle name="警告文本 3 4 2" xfId="735"/>
    <cellStyle name="警告文本 3 4 3" xfId="736"/>
    <cellStyle name="警告文本 3 4 4" xfId="737"/>
    <cellStyle name="警告文本 3 7" xfId="738"/>
    <cellStyle name="警告文本 4" xfId="739"/>
    <cellStyle name="警告文本 4 2" xfId="740"/>
    <cellStyle name="警告文本 4 2 2" xfId="741"/>
    <cellStyle name="警告文本 4 2 2 2" xfId="742"/>
    <cellStyle name="警告文本 4 2 2 3" xfId="743"/>
    <cellStyle name="警告文本 4 2 2 4" xfId="744"/>
    <cellStyle name="警告文本 4 2 3" xfId="745"/>
    <cellStyle name="警告文本 4 2 4" xfId="746"/>
    <cellStyle name="警告文本 4 2 5" xfId="747"/>
    <cellStyle name="警告文本 4 2_州本级" xfId="748"/>
    <cellStyle name="警告文本 4 3" xfId="749"/>
    <cellStyle name="警告文本 4 3 2" xfId="750"/>
    <cellStyle name="警告文本 4 3 3" xfId="751"/>
    <cellStyle name="警告文本 4 3 4" xfId="752"/>
    <cellStyle name="警告文本 4 4" xfId="753"/>
    <cellStyle name="警告文本 4 4 2" xfId="754"/>
    <cellStyle name="警告文本 4 4 3" xfId="755"/>
    <cellStyle name="警告文本 4 4 4" xfId="756"/>
    <cellStyle name="警告文本 4 5" xfId="757"/>
    <cellStyle name="警告文本 4 6" xfId="758"/>
    <cellStyle name="警告文本 4 7" xfId="759"/>
    <cellStyle name="警告文本 5" xfId="760"/>
    <cellStyle name="警告文本 5 2 2" xfId="761"/>
    <cellStyle name="警告文本 5 2 3" xfId="762"/>
    <cellStyle name="警告文本 5 2 4" xfId="763"/>
    <cellStyle name="警告文本 5 3" xfId="764"/>
    <cellStyle name="警告文本 5 3 2" xfId="765"/>
    <cellStyle name="警告文本 5 3 3" xfId="766"/>
    <cellStyle name="警告文本 5 4" xfId="767"/>
    <cellStyle name="警告文本 5 5" xfId="768"/>
    <cellStyle name="警告文本 5 6" xfId="769"/>
    <cellStyle name="警告文本 5_州本级" xfId="770"/>
    <cellStyle name="警告文本 6 2" xfId="771"/>
    <cellStyle name="警告文本 6 3" xfId="772"/>
    <cellStyle name="警告文本 6 4" xfId="773"/>
    <cellStyle name="警告文本 7" xfId="774"/>
    <cellStyle name="警告文本 7 2" xfId="775"/>
    <cellStyle name="警告文本 7 3" xfId="776"/>
    <cellStyle name="警告文本 7 4" xfId="777"/>
    <cellStyle name="链接单元格 2 2" xfId="778"/>
    <cellStyle name="链接单元格 2 2 2" xfId="779"/>
    <cellStyle name="链接单元格 2 2_州本级" xfId="780"/>
    <cellStyle name="输入 4 2 5" xfId="781"/>
    <cellStyle name="链接单元格 2 3" xfId="782"/>
    <cellStyle name="链接单元格 2 4" xfId="783"/>
    <cellStyle name="链接单元格 3 2" xfId="784"/>
    <cellStyle name="链接单元格 3 2 2" xfId="785"/>
    <cellStyle name="链接单元格 3 3" xfId="786"/>
    <cellStyle name="链接单元格 3 4" xfId="787"/>
    <cellStyle name="链接单元格 4 2 2" xfId="788"/>
    <cellStyle name="链接单元格 4 2_州本级" xfId="789"/>
    <cellStyle name="链接单元格 4 4" xfId="790"/>
    <cellStyle name="链接单元格 4_州本级" xfId="791"/>
    <cellStyle name="适中 5 3" xfId="792"/>
    <cellStyle name="着色 4" xfId="793"/>
    <cellStyle name="链接单元格 5 2" xfId="794"/>
    <cellStyle name="适中 7" xfId="795"/>
    <cellStyle name="千分位[0]_laroux" xfId="796"/>
    <cellStyle name="适中 3 2_州本级" xfId="797"/>
    <cellStyle name="千位[0]_1" xfId="798"/>
    <cellStyle name="适中 2 2 2" xfId="799"/>
    <cellStyle name="适中 2 2_州本级" xfId="800"/>
    <cellStyle name="适中 2 4" xfId="801"/>
    <cellStyle name="适中 3 2" xfId="802"/>
    <cellStyle name="适中 3 2 2" xfId="803"/>
    <cellStyle name="适中 3 3" xfId="804"/>
    <cellStyle name="适中 4 2 2" xfId="805"/>
    <cellStyle name="适中 4 3" xfId="806"/>
    <cellStyle name="适中 4 4" xfId="807"/>
    <cellStyle name="输出 2 2" xfId="808"/>
    <cellStyle name="输出 2 2 2" xfId="809"/>
    <cellStyle name="输出 2 2 2 2" xfId="810"/>
    <cellStyle name="输出 2 6" xfId="811"/>
    <cellStyle name="输出 2 2 2 3" xfId="812"/>
    <cellStyle name="输出 2 7" xfId="813"/>
    <cellStyle name="输出 2 2 3" xfId="814"/>
    <cellStyle name="输出 2 2 4" xfId="815"/>
    <cellStyle name="输入 2_州本级" xfId="816"/>
    <cellStyle name="输出 2 2 5" xfId="817"/>
    <cellStyle name="输出 2 3" xfId="818"/>
    <cellStyle name="输出 2 3 2" xfId="819"/>
    <cellStyle name="输出 2 3 3" xfId="820"/>
    <cellStyle name="输出 2 4 2" xfId="821"/>
    <cellStyle name="输出 2 4 3" xfId="822"/>
    <cellStyle name="输出 2 5" xfId="823"/>
    <cellStyle name="输出 2_州本级" xfId="824"/>
    <cellStyle name="输出 3" xfId="825"/>
    <cellStyle name="输出 3 2 2 2" xfId="826"/>
    <cellStyle name="输出 3 2 2 3" xfId="827"/>
    <cellStyle name="输出 3 2 2 4" xfId="828"/>
    <cellStyle name="输出 3 2 3" xfId="829"/>
    <cellStyle name="输出 3 2 4" xfId="830"/>
    <cellStyle name="输入 3_州本级" xfId="831"/>
    <cellStyle name="输出 3 2 5" xfId="832"/>
    <cellStyle name="输出 3 4" xfId="833"/>
    <cellStyle name="输出 3 4 2" xfId="834"/>
    <cellStyle name="输出 3 4 3" xfId="835"/>
    <cellStyle name="输出 3 5" xfId="836"/>
    <cellStyle name="输出 3 6" xfId="837"/>
    <cellStyle name="输出 3 7" xfId="838"/>
    <cellStyle name="输出 3_州本级" xfId="839"/>
    <cellStyle name="输入 2 2" xfId="840"/>
    <cellStyle name="输出 5 2 3" xfId="841"/>
    <cellStyle name="输出 5 2 4" xfId="842"/>
    <cellStyle name="输出 5 6" xfId="843"/>
    <cellStyle name="输出 5_州本级" xfId="844"/>
    <cellStyle name="输出 6 2" xfId="845"/>
    <cellStyle name="输出 6 3" xfId="846"/>
    <cellStyle name="输出 6 4" xfId="847"/>
    <cellStyle name="输出 7 2" xfId="848"/>
    <cellStyle name="输出 7 3" xfId="849"/>
    <cellStyle name="输入 2 2 2" xfId="850"/>
    <cellStyle name="输入 2 2 3" xfId="851"/>
    <cellStyle name="输入 2 2 4" xfId="852"/>
    <cellStyle name="输入 2 2 5" xfId="853"/>
    <cellStyle name="输入 2 2_州本级" xfId="854"/>
    <cellStyle name="输入 2 3" xfId="855"/>
    <cellStyle name="输入 2 3 3" xfId="856"/>
    <cellStyle name="输入 2 4 4" xfId="857"/>
    <cellStyle name="输入 2 5" xfId="858"/>
    <cellStyle name="输入 3 2_州本级" xfId="859"/>
    <cellStyle name="输入 4" xfId="860"/>
    <cellStyle name="输入 4 3 4" xfId="861"/>
    <cellStyle name="输入 4 4 2" xfId="862"/>
    <cellStyle name="输入 4 4 4" xfId="863"/>
    <cellStyle name="输入 4 7" xfId="864"/>
    <cellStyle name="输入 5" xfId="865"/>
    <cellStyle name="注释 6" xfId="866"/>
    <cellStyle name="输入 5 3 4" xfId="867"/>
    <cellStyle name="输入 5 6" xfId="868"/>
    <cellStyle name="输入 5_州本级" xfId="869"/>
    <cellStyle name="输入 6" xfId="870"/>
    <cellStyle name="输入 7" xfId="871"/>
    <cellStyle name="着色 6" xfId="872"/>
    <cellStyle name="寘嬫愗傝 [0.00]_Region Orders (2)" xfId="873"/>
    <cellStyle name="注释 2 4" xfId="874"/>
    <cellStyle name="注释 3 2 2" xfId="875"/>
    <cellStyle name="注释 3 3" xfId="876"/>
    <cellStyle name="注释 3 4" xfId="877"/>
    <cellStyle name="常规_2007年省与各地结算单" xfId="878"/>
    <cellStyle name="常规_2004年基金预算(二稿)" xfId="879"/>
    <cellStyle name="Normal" xfId="880"/>
  </cellStyles>
  <dxfs count="2">
    <dxf>
      <font>
        <b val="1"/>
        <i val="0"/>
      </font>
    </dxf>
    <dxf>
      <font>
        <b val="0"/>
        <color indexed="10"/>
      </font>
    </dxf>
  </dxf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6"/>
  <sheetViews>
    <sheetView workbookViewId="0">
      <selection activeCell="A4" sqref="A4:D4"/>
    </sheetView>
  </sheetViews>
  <sheetFormatPr defaultColWidth="8.75" defaultRowHeight="14.25" outlineLevelRow="5" outlineLevelCol="3"/>
  <cols>
    <col min="1" max="1" width="9.75" style="365" customWidth="1"/>
    <col min="2" max="2" width="20.5" style="365" customWidth="1"/>
    <col min="3" max="3" width="66.375" style="365" customWidth="1"/>
    <col min="4" max="4" width="9.5" style="365" customWidth="1"/>
    <col min="5" max="32" width="9" style="365" customWidth="1"/>
    <col min="33" max="16384" width="8.75" style="365"/>
  </cols>
  <sheetData>
    <row r="1" ht="42.75" customHeight="1" spans="1:3">
      <c r="A1" s="366"/>
      <c r="B1" s="367"/>
      <c r="C1" s="367"/>
    </row>
    <row r="2" ht="27" customHeight="1" spans="3:3">
      <c r="C2" s="368"/>
    </row>
    <row r="3" ht="39.75" spans="1:4">
      <c r="A3" s="369" t="s">
        <v>0</v>
      </c>
      <c r="B3" s="369"/>
      <c r="C3" s="369"/>
      <c r="D3" s="369"/>
    </row>
    <row r="4" s="358" customFormat="1" ht="126" customHeight="1" spans="1:4">
      <c r="A4" s="370" t="s">
        <v>1</v>
      </c>
      <c r="B4" s="370"/>
      <c r="C4" s="370"/>
      <c r="D4" s="370"/>
    </row>
    <row r="5" ht="94.5" customHeight="1" spans="1:4">
      <c r="A5" s="371" t="s">
        <v>2</v>
      </c>
      <c r="B5" s="371"/>
      <c r="C5" s="371"/>
      <c r="D5" s="371"/>
    </row>
    <row r="6" ht="32.25" customHeight="1" spans="1:4">
      <c r="A6" s="372">
        <v>44544</v>
      </c>
      <c r="B6" s="372"/>
      <c r="C6" s="372"/>
      <c r="D6" s="372"/>
    </row>
  </sheetData>
  <mergeCells count="5">
    <mergeCell ref="B1:C1"/>
    <mergeCell ref="A3:D3"/>
    <mergeCell ref="A4:D4"/>
    <mergeCell ref="A5:D5"/>
    <mergeCell ref="A6:D6"/>
  </mergeCells>
  <printOptions horizontalCentered="1"/>
  <pageMargins left="0.75" right="0.75" top="0.8" bottom="0.8" header="0.509027777777778" footer="0.509027777777778"/>
  <pageSetup paperSize="9" firstPageNumber="0" orientation="landscape" useFirstPageNumber="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theme="0" tint="-0.25"/>
  </sheetPr>
  <dimension ref="A1:Q1288"/>
  <sheetViews>
    <sheetView showZeros="0" workbookViewId="0">
      <pane ySplit="5" topLeftCell="A6" activePane="bottomLeft" state="frozen"/>
      <selection/>
      <selection pane="bottomLeft" activeCell="F5" sqref="F5"/>
    </sheetView>
  </sheetViews>
  <sheetFormatPr defaultColWidth="9" defaultRowHeight="14.25"/>
  <cols>
    <col min="1" max="1" width="40.9" style="114" customWidth="1"/>
    <col min="2" max="4" width="13.125" style="70" customWidth="1"/>
    <col min="5" max="5" width="13.375" style="70" customWidth="1"/>
    <col min="6" max="6" width="14" style="70" customWidth="1"/>
    <col min="7" max="7" width="13.375" style="70" customWidth="1"/>
    <col min="8" max="8" width="13.875" style="70" customWidth="1"/>
    <col min="9" max="9" width="13.5" style="70" customWidth="1"/>
    <col min="10" max="10" width="12.5" style="115" customWidth="1"/>
    <col min="11" max="11" width="14.75" style="112" hidden="1" customWidth="1"/>
    <col min="12" max="13" width="9" style="112"/>
    <col min="14" max="14" width="12.625" style="112"/>
    <col min="15" max="15" width="9" style="112"/>
    <col min="16" max="16" width="12.75" style="112" customWidth="1"/>
    <col min="17" max="16384" width="9" style="112"/>
  </cols>
  <sheetData>
    <row r="1" s="112" customFormat="1" ht="42" customHeight="1" spans="1:17">
      <c r="A1" s="116" t="s">
        <v>21</v>
      </c>
      <c r="B1" s="117"/>
      <c r="C1" s="117"/>
      <c r="D1" s="117"/>
      <c r="E1" s="117"/>
      <c r="F1" s="117"/>
      <c r="G1" s="117"/>
      <c r="H1" s="117"/>
      <c r="I1" s="117"/>
      <c r="J1" s="132"/>
      <c r="K1" s="133"/>
      <c r="L1" s="133"/>
      <c r="M1" s="133"/>
      <c r="N1" s="133"/>
      <c r="O1" s="133"/>
      <c r="P1" s="133"/>
      <c r="Q1" s="133"/>
    </row>
    <row r="2" s="112" customFormat="1" ht="19.5" customHeight="1" spans="1:17">
      <c r="A2" s="118" t="s">
        <v>1667</v>
      </c>
      <c r="B2" s="119"/>
      <c r="C2" s="119"/>
      <c r="D2" s="119"/>
      <c r="E2" s="119"/>
      <c r="F2" s="70"/>
      <c r="G2" s="120"/>
      <c r="H2" s="70"/>
      <c r="I2" s="134" t="s">
        <v>31</v>
      </c>
      <c r="J2" s="115"/>
      <c r="K2" s="135"/>
      <c r="L2" s="135"/>
      <c r="M2" s="135"/>
      <c r="N2" s="135"/>
      <c r="O2" s="135"/>
      <c r="P2" s="135"/>
      <c r="Q2" s="135"/>
    </row>
    <row r="3" s="112" customFormat="1" ht="51" customHeight="1" spans="1:17">
      <c r="A3" s="121" t="s">
        <v>1668</v>
      </c>
      <c r="B3" s="79" t="s">
        <v>37</v>
      </c>
      <c r="C3" s="79" t="s">
        <v>33</v>
      </c>
      <c r="D3" s="79" t="s">
        <v>34</v>
      </c>
      <c r="E3" s="80" t="s">
        <v>35</v>
      </c>
      <c r="F3" s="79" t="s">
        <v>36</v>
      </c>
      <c r="G3" s="81" t="s">
        <v>185</v>
      </c>
      <c r="H3" s="81" t="s">
        <v>186</v>
      </c>
      <c r="I3" s="81" t="s">
        <v>38</v>
      </c>
      <c r="J3" s="136" t="s">
        <v>39</v>
      </c>
      <c r="K3" s="137"/>
      <c r="L3" s="137"/>
      <c r="M3" s="137"/>
      <c r="N3" s="137"/>
      <c r="O3" s="137"/>
      <c r="P3" s="137"/>
      <c r="Q3" s="137"/>
    </row>
    <row r="4" s="113" customFormat="1" ht="21.95" customHeight="1" spans="1:17">
      <c r="A4" s="122" t="s">
        <v>1</v>
      </c>
      <c r="B4" s="93">
        <f t="shared" ref="B4:F4" si="0">SUM(B5:B9)</f>
        <v>17650</v>
      </c>
      <c r="C4" s="93">
        <v>16546</v>
      </c>
      <c r="D4" s="93">
        <f t="shared" si="0"/>
        <v>12801</v>
      </c>
      <c r="E4" s="93">
        <f t="shared" si="0"/>
        <v>12801</v>
      </c>
      <c r="F4" s="93">
        <f t="shared" si="0"/>
        <v>13993</v>
      </c>
      <c r="G4" s="123">
        <f t="shared" ref="G4:G7" si="1">F4/B4-1</f>
        <v>-0.207195467422096</v>
      </c>
      <c r="H4" s="124">
        <f t="shared" ref="H4:H7" si="2">F4/C4</f>
        <v>0.84570288891575</v>
      </c>
      <c r="I4" s="124">
        <f t="shared" ref="I4:I7" si="3">F4/D4</f>
        <v>1.09311772517772</v>
      </c>
      <c r="J4" s="108">
        <f t="shared" ref="J4:J7" si="4">F4/E4</f>
        <v>1.09311772517772</v>
      </c>
      <c r="K4" s="138"/>
      <c r="L4" s="138"/>
      <c r="M4" s="138"/>
      <c r="N4" s="138"/>
      <c r="O4" s="138"/>
      <c r="P4" s="138"/>
      <c r="Q4" s="138"/>
    </row>
    <row r="5" s="112" customFormat="1" ht="21.95" customHeight="1" spans="1:17">
      <c r="A5" s="125" t="s">
        <v>1669</v>
      </c>
      <c r="B5" s="87">
        <v>16985</v>
      </c>
      <c r="C5" s="87">
        <v>15850</v>
      </c>
      <c r="D5" s="87">
        <v>12463</v>
      </c>
      <c r="E5" s="87">
        <v>12463</v>
      </c>
      <c r="F5" s="87">
        <v>13639</v>
      </c>
      <c r="G5" s="126">
        <f t="shared" si="1"/>
        <v>-0.196997350603474</v>
      </c>
      <c r="H5" s="127">
        <f t="shared" si="2"/>
        <v>0.860504731861199</v>
      </c>
      <c r="I5" s="127">
        <f t="shared" si="3"/>
        <v>1.09435930353847</v>
      </c>
      <c r="J5" s="109">
        <f t="shared" si="4"/>
        <v>1.09435930353847</v>
      </c>
      <c r="K5" s="135"/>
      <c r="L5" s="135"/>
      <c r="M5" s="135"/>
      <c r="N5" s="135"/>
      <c r="O5" s="135"/>
      <c r="P5" s="135"/>
      <c r="Q5" s="135"/>
    </row>
    <row r="6" s="112" customFormat="1" ht="21.95" customHeight="1" spans="1:17">
      <c r="A6" s="125" t="s">
        <v>1670</v>
      </c>
      <c r="B6" s="87"/>
      <c r="C6" s="87"/>
      <c r="D6" s="87"/>
      <c r="E6" s="87"/>
      <c r="F6" s="87"/>
      <c r="G6" s="126"/>
      <c r="H6" s="127"/>
      <c r="I6" s="127"/>
      <c r="J6" s="109"/>
      <c r="K6" s="135"/>
      <c r="L6" s="135"/>
      <c r="M6" s="135"/>
      <c r="N6" s="135"/>
      <c r="O6" s="135"/>
      <c r="P6" s="135"/>
      <c r="Q6" s="135"/>
    </row>
    <row r="7" s="112" customFormat="1" ht="21.95" customHeight="1" spans="1:17">
      <c r="A7" s="125" t="s">
        <v>1671</v>
      </c>
      <c r="B7" s="87">
        <v>57</v>
      </c>
      <c r="C7" s="87">
        <v>79</v>
      </c>
      <c r="D7" s="87">
        <v>55</v>
      </c>
      <c r="E7" s="87">
        <v>55</v>
      </c>
      <c r="F7" s="87">
        <v>60</v>
      </c>
      <c r="G7" s="126">
        <f t="shared" si="1"/>
        <v>0.0526315789473684</v>
      </c>
      <c r="H7" s="127">
        <f t="shared" si="2"/>
        <v>0.759493670886076</v>
      </c>
      <c r="I7" s="127">
        <f t="shared" si="3"/>
        <v>1.09090909090909</v>
      </c>
      <c r="J7" s="109">
        <f t="shared" si="4"/>
        <v>1.09090909090909</v>
      </c>
      <c r="K7" s="135"/>
      <c r="L7" s="135"/>
      <c r="M7" s="135"/>
      <c r="N7" s="135"/>
      <c r="O7" s="135"/>
      <c r="P7" s="135"/>
      <c r="Q7" s="135"/>
    </row>
    <row r="8" s="112" customFormat="1" ht="21.95" customHeight="1" spans="1:17">
      <c r="A8" s="125" t="s">
        <v>1672</v>
      </c>
      <c r="B8" s="87"/>
      <c r="C8" s="87"/>
      <c r="D8" s="87"/>
      <c r="E8" s="87"/>
      <c r="F8" s="87"/>
      <c r="G8" s="126"/>
      <c r="H8" s="127"/>
      <c r="I8" s="127"/>
      <c r="J8" s="109"/>
      <c r="K8" s="135"/>
      <c r="L8" s="135"/>
      <c r="M8" s="135"/>
      <c r="N8" s="135"/>
      <c r="O8" s="135"/>
      <c r="P8" s="135"/>
      <c r="Q8" s="135"/>
    </row>
    <row r="9" s="112" customFormat="1" ht="21.95" customHeight="1" spans="1:17">
      <c r="A9" s="125" t="s">
        <v>1673</v>
      </c>
      <c r="B9" s="87">
        <v>608</v>
      </c>
      <c r="C9" s="87">
        <v>617</v>
      </c>
      <c r="D9" s="87">
        <v>283</v>
      </c>
      <c r="E9" s="87">
        <v>283</v>
      </c>
      <c r="F9" s="87">
        <v>294</v>
      </c>
      <c r="G9" s="126">
        <f>F9/B9-1</f>
        <v>-0.516447368421053</v>
      </c>
      <c r="H9" s="127">
        <f>F9/C9</f>
        <v>0.476499189627229</v>
      </c>
      <c r="I9" s="127">
        <f>F9/D9</f>
        <v>1.03886925795053</v>
      </c>
      <c r="J9" s="109">
        <f>F9/E9</f>
        <v>1.03886925795053</v>
      </c>
      <c r="K9" s="135"/>
      <c r="L9" s="135"/>
      <c r="M9" s="135"/>
      <c r="N9" s="135"/>
      <c r="O9" s="135"/>
      <c r="P9" s="135"/>
      <c r="Q9" s="135"/>
    </row>
    <row r="10" s="113" customFormat="1" ht="21.95" customHeight="1" spans="1:17">
      <c r="A10" s="122" t="s">
        <v>1674</v>
      </c>
      <c r="B10" s="128">
        <f t="shared" ref="B10:F10" si="5">SUM(B11:B14)</f>
        <v>0</v>
      </c>
      <c r="C10" s="128">
        <f t="shared" si="5"/>
        <v>0</v>
      </c>
      <c r="D10" s="128">
        <f t="shared" si="5"/>
        <v>0</v>
      </c>
      <c r="E10" s="128">
        <f t="shared" si="5"/>
        <v>0</v>
      </c>
      <c r="F10" s="128">
        <f t="shared" si="5"/>
        <v>0</v>
      </c>
      <c r="G10" s="123"/>
      <c r="H10" s="124"/>
      <c r="I10" s="124"/>
      <c r="J10" s="108"/>
      <c r="K10" s="138"/>
      <c r="L10" s="138"/>
      <c r="M10" s="138"/>
      <c r="N10" s="138"/>
      <c r="O10" s="138"/>
      <c r="P10" s="138"/>
      <c r="Q10" s="138"/>
    </row>
    <row r="11" s="112" customFormat="1" ht="21.95" customHeight="1" spans="1:17">
      <c r="A11" s="125" t="s">
        <v>1675</v>
      </c>
      <c r="B11" s="129"/>
      <c r="C11" s="87"/>
      <c r="D11" s="87"/>
      <c r="E11" s="87"/>
      <c r="F11" s="87"/>
      <c r="G11" s="126"/>
      <c r="H11" s="127"/>
      <c r="I11" s="127"/>
      <c r="J11" s="109"/>
      <c r="K11" s="135"/>
      <c r="L11" s="135"/>
      <c r="M11" s="135"/>
      <c r="N11" s="135"/>
      <c r="O11" s="135"/>
      <c r="P11" s="135"/>
      <c r="Q11" s="135"/>
    </row>
    <row r="12" s="112" customFormat="1" ht="21.95" customHeight="1" spans="1:17">
      <c r="A12" s="125" t="s">
        <v>1676</v>
      </c>
      <c r="B12" s="129"/>
      <c r="C12" s="87"/>
      <c r="D12" s="87"/>
      <c r="E12" s="87"/>
      <c r="F12" s="87"/>
      <c r="G12" s="126"/>
      <c r="H12" s="127"/>
      <c r="I12" s="127"/>
      <c r="J12" s="109"/>
      <c r="K12" s="135"/>
      <c r="L12" s="135"/>
      <c r="M12" s="135"/>
      <c r="N12" s="135"/>
      <c r="O12" s="135"/>
      <c r="P12" s="135"/>
      <c r="Q12" s="135"/>
    </row>
    <row r="13" s="112" customFormat="1" ht="21.95" customHeight="1" spans="1:17">
      <c r="A13" s="125" t="s">
        <v>1677</v>
      </c>
      <c r="B13" s="129"/>
      <c r="C13" s="87"/>
      <c r="D13" s="87"/>
      <c r="E13" s="87"/>
      <c r="F13" s="87"/>
      <c r="G13" s="126"/>
      <c r="H13" s="127"/>
      <c r="I13" s="127"/>
      <c r="J13" s="109"/>
      <c r="K13" s="135"/>
      <c r="L13" s="135"/>
      <c r="M13" s="135"/>
      <c r="N13" s="135"/>
      <c r="O13" s="135"/>
      <c r="P13" s="135"/>
      <c r="Q13" s="135"/>
    </row>
    <row r="14" s="112" customFormat="1" ht="21.95" customHeight="1" spans="1:17">
      <c r="A14" s="125" t="s">
        <v>1678</v>
      </c>
      <c r="B14" s="129"/>
      <c r="C14" s="87"/>
      <c r="D14" s="87"/>
      <c r="E14" s="87"/>
      <c r="F14" s="87"/>
      <c r="G14" s="126"/>
      <c r="H14" s="127"/>
      <c r="I14" s="127"/>
      <c r="J14" s="109"/>
      <c r="K14" s="135"/>
      <c r="L14" s="135"/>
      <c r="M14" s="135"/>
      <c r="N14" s="135"/>
      <c r="O14" s="135"/>
      <c r="P14" s="135"/>
      <c r="Q14" s="135"/>
    </row>
    <row r="15" s="113" customFormat="1" ht="21.95" customHeight="1" spans="1:17">
      <c r="A15" s="122" t="s">
        <v>1679</v>
      </c>
      <c r="B15" s="128">
        <f t="shared" ref="B15:F15" si="6">SUM(B16:B19)</f>
        <v>0</v>
      </c>
      <c r="C15" s="128">
        <f t="shared" si="6"/>
        <v>0</v>
      </c>
      <c r="D15" s="128">
        <f t="shared" si="6"/>
        <v>0</v>
      </c>
      <c r="E15" s="128">
        <f t="shared" si="6"/>
        <v>0</v>
      </c>
      <c r="F15" s="128">
        <f t="shared" si="6"/>
        <v>0</v>
      </c>
      <c r="G15" s="123"/>
      <c r="H15" s="124"/>
      <c r="I15" s="124"/>
      <c r="J15" s="108"/>
      <c r="K15" s="138"/>
      <c r="L15" s="138"/>
      <c r="M15" s="138"/>
      <c r="N15" s="138"/>
      <c r="O15" s="138"/>
      <c r="P15" s="138"/>
      <c r="Q15" s="138"/>
    </row>
    <row r="16" s="112" customFormat="1" ht="21.95" customHeight="1" spans="1:17">
      <c r="A16" s="125" t="s">
        <v>1680</v>
      </c>
      <c r="B16" s="129"/>
      <c r="C16" s="87"/>
      <c r="D16" s="87"/>
      <c r="E16" s="87"/>
      <c r="F16" s="87"/>
      <c r="G16" s="126"/>
      <c r="H16" s="127"/>
      <c r="I16" s="127"/>
      <c r="J16" s="109"/>
      <c r="K16" s="135"/>
      <c r="L16" s="135"/>
      <c r="M16" s="135"/>
      <c r="N16" s="135"/>
      <c r="O16" s="135"/>
      <c r="P16" s="135"/>
      <c r="Q16" s="135"/>
    </row>
    <row r="17" s="112" customFormat="1" ht="21.95" customHeight="1" spans="1:17">
      <c r="A17" s="125" t="s">
        <v>1681</v>
      </c>
      <c r="B17" s="129"/>
      <c r="C17" s="87"/>
      <c r="D17" s="87"/>
      <c r="E17" s="87"/>
      <c r="F17" s="87"/>
      <c r="G17" s="126"/>
      <c r="H17" s="127"/>
      <c r="I17" s="127"/>
      <c r="J17" s="109"/>
      <c r="K17" s="135"/>
      <c r="L17" s="135"/>
      <c r="M17" s="135"/>
      <c r="N17" s="135"/>
      <c r="O17" s="135"/>
      <c r="P17" s="135"/>
      <c r="Q17" s="135"/>
    </row>
    <row r="18" s="112" customFormat="1" ht="21.95" customHeight="1" spans="1:17">
      <c r="A18" s="125" t="s">
        <v>1682</v>
      </c>
      <c r="B18" s="129"/>
      <c r="C18" s="87"/>
      <c r="D18" s="87"/>
      <c r="E18" s="87"/>
      <c r="F18" s="87"/>
      <c r="G18" s="126"/>
      <c r="H18" s="127"/>
      <c r="I18" s="127"/>
      <c r="J18" s="109"/>
      <c r="K18" s="135"/>
      <c r="L18" s="135"/>
      <c r="M18" s="135"/>
      <c r="N18" s="135"/>
      <c r="O18" s="135"/>
      <c r="P18" s="135"/>
      <c r="Q18" s="135"/>
    </row>
    <row r="19" s="112" customFormat="1" ht="21.95" customHeight="1" spans="1:17">
      <c r="A19" s="125" t="s">
        <v>1683</v>
      </c>
      <c r="B19" s="129"/>
      <c r="C19" s="87"/>
      <c r="D19" s="87"/>
      <c r="E19" s="87"/>
      <c r="F19" s="87"/>
      <c r="G19" s="126"/>
      <c r="H19" s="127"/>
      <c r="I19" s="127"/>
      <c r="J19" s="109"/>
      <c r="K19" s="135"/>
      <c r="L19" s="135"/>
      <c r="M19" s="135"/>
      <c r="N19" s="135"/>
      <c r="O19" s="135"/>
      <c r="P19" s="135"/>
      <c r="Q19" s="135"/>
    </row>
    <row r="20" s="113" customFormat="1" ht="21.95" customHeight="1" spans="1:17">
      <c r="A20" s="122" t="s">
        <v>1684</v>
      </c>
      <c r="B20" s="128">
        <f t="shared" ref="B20:F20" si="7">SUM(B21:B24)</f>
        <v>0</v>
      </c>
      <c r="C20" s="128">
        <f t="shared" si="7"/>
        <v>0</v>
      </c>
      <c r="D20" s="128">
        <f t="shared" si="7"/>
        <v>0</v>
      </c>
      <c r="E20" s="128">
        <f t="shared" si="7"/>
        <v>0</v>
      </c>
      <c r="F20" s="128">
        <f t="shared" si="7"/>
        <v>0</v>
      </c>
      <c r="G20" s="123"/>
      <c r="H20" s="124"/>
      <c r="I20" s="124"/>
      <c r="J20" s="108"/>
      <c r="K20" s="138"/>
      <c r="L20" s="138"/>
      <c r="M20" s="138"/>
      <c r="N20" s="138"/>
      <c r="O20" s="138"/>
      <c r="P20" s="138"/>
      <c r="Q20" s="138"/>
    </row>
    <row r="21" s="112" customFormat="1" ht="21.95" customHeight="1" spans="1:17">
      <c r="A21" s="125" t="s">
        <v>1685</v>
      </c>
      <c r="B21" s="129"/>
      <c r="C21" s="87"/>
      <c r="D21" s="87"/>
      <c r="E21" s="87"/>
      <c r="F21" s="87"/>
      <c r="G21" s="126"/>
      <c r="H21" s="127"/>
      <c r="I21" s="127"/>
      <c r="J21" s="109"/>
      <c r="K21" s="135"/>
      <c r="L21" s="135"/>
      <c r="M21" s="135"/>
      <c r="N21" s="135"/>
      <c r="O21" s="135"/>
      <c r="P21" s="135"/>
      <c r="Q21" s="135"/>
    </row>
    <row r="22" s="112" customFormat="1" ht="21.95" customHeight="1" spans="1:17">
      <c r="A22" s="125" t="s">
        <v>1686</v>
      </c>
      <c r="B22" s="129"/>
      <c r="C22" s="87"/>
      <c r="D22" s="87"/>
      <c r="E22" s="87"/>
      <c r="F22" s="87"/>
      <c r="G22" s="126"/>
      <c r="H22" s="127"/>
      <c r="I22" s="127"/>
      <c r="J22" s="109"/>
      <c r="K22" s="135"/>
      <c r="L22" s="135"/>
      <c r="M22" s="135"/>
      <c r="N22" s="135"/>
      <c r="O22" s="135"/>
      <c r="P22" s="135"/>
      <c r="Q22" s="135"/>
    </row>
    <row r="23" s="112" customFormat="1" ht="21.95" customHeight="1" spans="1:17">
      <c r="A23" s="125" t="s">
        <v>1687</v>
      </c>
      <c r="B23" s="129"/>
      <c r="C23" s="87"/>
      <c r="D23" s="87"/>
      <c r="E23" s="87"/>
      <c r="F23" s="87"/>
      <c r="G23" s="126"/>
      <c r="H23" s="127"/>
      <c r="I23" s="127"/>
      <c r="J23" s="109"/>
      <c r="K23" s="135"/>
      <c r="L23" s="135"/>
      <c r="M23" s="135"/>
      <c r="N23" s="135"/>
      <c r="O23" s="135"/>
      <c r="P23" s="135"/>
      <c r="Q23" s="135"/>
    </row>
    <row r="24" s="112" customFormat="1" ht="21.95" customHeight="1" spans="1:17">
      <c r="A24" s="125" t="s">
        <v>1688</v>
      </c>
      <c r="B24" s="129"/>
      <c r="C24" s="87"/>
      <c r="D24" s="87"/>
      <c r="E24" s="87"/>
      <c r="F24" s="87"/>
      <c r="G24" s="126"/>
      <c r="H24" s="127"/>
      <c r="I24" s="127"/>
      <c r="J24" s="109"/>
      <c r="K24" s="135"/>
      <c r="L24" s="135"/>
      <c r="M24" s="135"/>
      <c r="N24" s="135"/>
      <c r="O24" s="135"/>
      <c r="P24" s="135"/>
      <c r="Q24" s="135"/>
    </row>
    <row r="25" s="113" customFormat="1" ht="21.95" customHeight="1" spans="1:17">
      <c r="A25" s="122" t="s">
        <v>1689</v>
      </c>
      <c r="B25" s="128">
        <f t="shared" ref="B25:F25" si="8">SUM(B26:B29)</f>
        <v>0</v>
      </c>
      <c r="C25" s="128">
        <f t="shared" si="8"/>
        <v>0</v>
      </c>
      <c r="D25" s="128">
        <f t="shared" si="8"/>
        <v>0</v>
      </c>
      <c r="E25" s="128">
        <f t="shared" si="8"/>
        <v>0</v>
      </c>
      <c r="F25" s="128">
        <f t="shared" si="8"/>
        <v>0</v>
      </c>
      <c r="G25" s="123"/>
      <c r="H25" s="124"/>
      <c r="I25" s="124"/>
      <c r="J25" s="108"/>
      <c r="K25" s="138"/>
      <c r="L25" s="138"/>
      <c r="M25" s="138"/>
      <c r="N25" s="138"/>
      <c r="O25" s="138"/>
      <c r="P25" s="138"/>
      <c r="Q25" s="138"/>
    </row>
    <row r="26" s="112" customFormat="1" ht="21.95" customHeight="1" spans="1:17">
      <c r="A26" s="125" t="s">
        <v>1690</v>
      </c>
      <c r="B26" s="129"/>
      <c r="C26" s="130"/>
      <c r="D26" s="87"/>
      <c r="E26" s="87"/>
      <c r="F26" s="87"/>
      <c r="G26" s="126"/>
      <c r="H26" s="127"/>
      <c r="I26" s="127"/>
      <c r="J26" s="109"/>
      <c r="K26" s="135"/>
      <c r="L26" s="135"/>
      <c r="M26" s="135"/>
      <c r="N26" s="135"/>
      <c r="O26" s="135"/>
      <c r="P26" s="135"/>
      <c r="Q26" s="135"/>
    </row>
    <row r="27" s="112" customFormat="1" ht="21.95" customHeight="1" spans="1:17">
      <c r="A27" s="125" t="s">
        <v>1691</v>
      </c>
      <c r="B27" s="129"/>
      <c r="C27" s="87"/>
      <c r="D27" s="87"/>
      <c r="E27" s="87"/>
      <c r="F27" s="87"/>
      <c r="G27" s="126"/>
      <c r="H27" s="127"/>
      <c r="I27" s="127"/>
      <c r="J27" s="109"/>
      <c r="K27" s="135"/>
      <c r="L27" s="135"/>
      <c r="M27" s="135"/>
      <c r="N27" s="135"/>
      <c r="O27" s="135"/>
      <c r="P27" s="135"/>
      <c r="Q27" s="135"/>
    </row>
    <row r="28" s="112" customFormat="1" ht="21.95" customHeight="1" spans="1:17">
      <c r="A28" s="125" t="s">
        <v>1692</v>
      </c>
      <c r="B28" s="129"/>
      <c r="C28" s="87"/>
      <c r="D28" s="87"/>
      <c r="E28" s="87"/>
      <c r="F28" s="87"/>
      <c r="G28" s="126"/>
      <c r="H28" s="127"/>
      <c r="I28" s="127"/>
      <c r="J28" s="109"/>
      <c r="K28" s="135"/>
      <c r="L28" s="135"/>
      <c r="M28" s="135"/>
      <c r="N28" s="135"/>
      <c r="O28" s="135"/>
      <c r="P28" s="135"/>
      <c r="Q28" s="135"/>
    </row>
    <row r="29" s="112" customFormat="1" ht="21.95" customHeight="1" spans="1:17">
      <c r="A29" s="125" t="s">
        <v>1693</v>
      </c>
      <c r="B29" s="129"/>
      <c r="C29" s="87"/>
      <c r="D29" s="87"/>
      <c r="E29" s="87"/>
      <c r="F29" s="87"/>
      <c r="G29" s="126"/>
      <c r="H29" s="127"/>
      <c r="I29" s="127"/>
      <c r="J29" s="109"/>
      <c r="K29" s="135"/>
      <c r="L29" s="135"/>
      <c r="M29" s="135"/>
      <c r="N29" s="135"/>
      <c r="O29" s="135"/>
      <c r="P29" s="135"/>
      <c r="Q29" s="135"/>
    </row>
    <row r="30" s="113" customFormat="1" ht="21.95" customHeight="1" spans="1:17">
      <c r="A30" s="122" t="s">
        <v>1694</v>
      </c>
      <c r="B30" s="128">
        <f t="shared" ref="B30:F30" si="9">SUM(B31:B34)</f>
        <v>0</v>
      </c>
      <c r="C30" s="128">
        <f t="shared" si="9"/>
        <v>0</v>
      </c>
      <c r="D30" s="128">
        <f t="shared" si="9"/>
        <v>0</v>
      </c>
      <c r="E30" s="128">
        <f t="shared" si="9"/>
        <v>0</v>
      </c>
      <c r="F30" s="128">
        <f t="shared" si="9"/>
        <v>0</v>
      </c>
      <c r="G30" s="123"/>
      <c r="H30" s="124"/>
      <c r="I30" s="124"/>
      <c r="J30" s="108"/>
      <c r="K30" s="138"/>
      <c r="L30" s="138"/>
      <c r="M30" s="138"/>
      <c r="N30" s="138"/>
      <c r="O30" s="138"/>
      <c r="P30" s="138"/>
      <c r="Q30" s="138"/>
    </row>
    <row r="31" s="112" customFormat="1" ht="21.95" customHeight="1" spans="1:17">
      <c r="A31" s="125" t="s">
        <v>1695</v>
      </c>
      <c r="B31" s="129"/>
      <c r="C31" s="87"/>
      <c r="D31" s="87"/>
      <c r="E31" s="87"/>
      <c r="F31" s="87"/>
      <c r="G31" s="126"/>
      <c r="H31" s="127"/>
      <c r="I31" s="127"/>
      <c r="J31" s="109"/>
      <c r="K31" s="135"/>
      <c r="L31" s="135"/>
      <c r="M31" s="135"/>
      <c r="N31" s="135"/>
      <c r="O31" s="135"/>
      <c r="P31" s="135"/>
      <c r="Q31" s="135"/>
    </row>
    <row r="32" s="112" customFormat="1" ht="21.95" customHeight="1" spans="1:17">
      <c r="A32" s="125" t="s">
        <v>1696</v>
      </c>
      <c r="B32" s="129"/>
      <c r="C32" s="87"/>
      <c r="D32" s="87"/>
      <c r="E32" s="87"/>
      <c r="F32" s="87"/>
      <c r="G32" s="126"/>
      <c r="H32" s="127"/>
      <c r="I32" s="127"/>
      <c r="J32" s="109"/>
      <c r="K32" s="135"/>
      <c r="L32" s="135"/>
      <c r="M32" s="135"/>
      <c r="N32" s="135"/>
      <c r="O32" s="135"/>
      <c r="P32" s="135"/>
      <c r="Q32" s="135"/>
    </row>
    <row r="33" s="112" customFormat="1" ht="21.95" customHeight="1" spans="1:17">
      <c r="A33" s="125" t="s">
        <v>1697</v>
      </c>
      <c r="B33" s="129"/>
      <c r="C33" s="87"/>
      <c r="D33" s="87"/>
      <c r="E33" s="87"/>
      <c r="F33" s="87"/>
      <c r="G33" s="126"/>
      <c r="H33" s="127"/>
      <c r="I33" s="127"/>
      <c r="J33" s="109"/>
      <c r="K33" s="135"/>
      <c r="L33" s="135"/>
      <c r="M33" s="135"/>
      <c r="N33" s="135"/>
      <c r="O33" s="135"/>
      <c r="P33" s="135"/>
      <c r="Q33" s="135"/>
    </row>
    <row r="34" s="112" customFormat="1" ht="21.95" customHeight="1" spans="1:17">
      <c r="A34" s="125" t="s">
        <v>1698</v>
      </c>
      <c r="B34" s="129"/>
      <c r="C34" s="87"/>
      <c r="D34" s="87"/>
      <c r="E34" s="87"/>
      <c r="F34" s="87"/>
      <c r="G34" s="126"/>
      <c r="H34" s="127"/>
      <c r="I34" s="127"/>
      <c r="J34" s="109"/>
      <c r="K34" s="135"/>
      <c r="L34" s="135"/>
      <c r="M34" s="135"/>
      <c r="N34" s="135"/>
      <c r="O34" s="135"/>
      <c r="P34" s="135"/>
      <c r="Q34" s="135"/>
    </row>
    <row r="35" s="113" customFormat="1" ht="21.95" customHeight="1" spans="1:17">
      <c r="A35" s="122" t="s">
        <v>1699</v>
      </c>
      <c r="B35" s="128">
        <f t="shared" ref="B35:F35" si="10">SUM(B36:B39)</f>
        <v>0</v>
      </c>
      <c r="C35" s="128">
        <f t="shared" si="10"/>
        <v>0</v>
      </c>
      <c r="D35" s="128">
        <f t="shared" si="10"/>
        <v>0</v>
      </c>
      <c r="E35" s="128">
        <f t="shared" si="10"/>
        <v>0</v>
      </c>
      <c r="F35" s="128">
        <f t="shared" si="10"/>
        <v>0</v>
      </c>
      <c r="G35" s="123"/>
      <c r="H35" s="124"/>
      <c r="I35" s="124"/>
      <c r="J35" s="108"/>
      <c r="K35" s="138"/>
      <c r="L35" s="138"/>
      <c r="M35" s="138"/>
      <c r="N35" s="138"/>
      <c r="O35" s="138"/>
      <c r="P35" s="138"/>
      <c r="Q35" s="138"/>
    </row>
    <row r="36" s="112" customFormat="1" ht="21.95" customHeight="1" spans="1:17">
      <c r="A36" s="125" t="s">
        <v>1700</v>
      </c>
      <c r="B36" s="129"/>
      <c r="C36" s="87"/>
      <c r="D36" s="87"/>
      <c r="E36" s="87"/>
      <c r="F36" s="87"/>
      <c r="G36" s="126"/>
      <c r="H36" s="127"/>
      <c r="I36" s="127"/>
      <c r="J36" s="109"/>
      <c r="K36" s="135"/>
      <c r="L36" s="135"/>
      <c r="M36" s="135"/>
      <c r="N36" s="135"/>
      <c r="O36" s="135"/>
      <c r="P36" s="135"/>
      <c r="Q36" s="135"/>
    </row>
    <row r="37" s="112" customFormat="1" ht="21.95" customHeight="1" spans="1:17">
      <c r="A37" s="125" t="s">
        <v>1701</v>
      </c>
      <c r="B37" s="129"/>
      <c r="C37" s="87"/>
      <c r="D37" s="87"/>
      <c r="E37" s="87"/>
      <c r="F37" s="87"/>
      <c r="G37" s="126"/>
      <c r="H37" s="127"/>
      <c r="I37" s="127"/>
      <c r="J37" s="109"/>
      <c r="K37" s="135"/>
      <c r="L37" s="135"/>
      <c r="M37" s="135"/>
      <c r="N37" s="135"/>
      <c r="O37" s="135"/>
      <c r="P37" s="135"/>
      <c r="Q37" s="135"/>
    </row>
    <row r="38" s="112" customFormat="1" ht="21.95" customHeight="1" spans="1:17">
      <c r="A38" s="125" t="s">
        <v>1702</v>
      </c>
      <c r="B38" s="129"/>
      <c r="C38" s="87"/>
      <c r="D38" s="87"/>
      <c r="E38" s="87"/>
      <c r="F38" s="87"/>
      <c r="G38" s="126"/>
      <c r="H38" s="127"/>
      <c r="I38" s="127"/>
      <c r="J38" s="109"/>
      <c r="K38" s="135"/>
      <c r="L38" s="135"/>
      <c r="M38" s="135"/>
      <c r="N38" s="135"/>
      <c r="O38" s="135"/>
      <c r="P38" s="135"/>
      <c r="Q38" s="135"/>
    </row>
    <row r="39" s="112" customFormat="1" ht="21.95" customHeight="1" spans="1:17">
      <c r="A39" s="125" t="s">
        <v>1703</v>
      </c>
      <c r="B39" s="129"/>
      <c r="C39" s="87"/>
      <c r="D39" s="87"/>
      <c r="E39" s="87"/>
      <c r="F39" s="87"/>
      <c r="G39" s="126"/>
      <c r="H39" s="127"/>
      <c r="I39" s="127"/>
      <c r="J39" s="109"/>
      <c r="K39" s="135"/>
      <c r="L39" s="135"/>
      <c r="M39" s="135"/>
      <c r="N39" s="135"/>
      <c r="O39" s="135"/>
      <c r="P39" s="135"/>
      <c r="Q39" s="135"/>
    </row>
    <row r="40" s="113" customFormat="1" ht="21.95" customHeight="1" spans="1:17">
      <c r="A40" s="122" t="s">
        <v>1704</v>
      </c>
      <c r="B40" s="93">
        <f t="shared" ref="B40:F40" si="11">SUM(B41:B44)</f>
        <v>2598</v>
      </c>
      <c r="C40" s="93">
        <f t="shared" si="11"/>
        <v>2663</v>
      </c>
      <c r="D40" s="93">
        <f t="shared" si="11"/>
        <v>2653</v>
      </c>
      <c r="E40" s="93">
        <f t="shared" si="11"/>
        <v>2653</v>
      </c>
      <c r="F40" s="93">
        <f t="shared" si="11"/>
        <v>2745</v>
      </c>
      <c r="G40" s="123">
        <f t="shared" ref="G40:G48" si="12">F40/B40-1</f>
        <v>0.0565819861431871</v>
      </c>
      <c r="H40" s="124">
        <f t="shared" ref="H40:H48" si="13">F40/C40</f>
        <v>1.03079233946677</v>
      </c>
      <c r="I40" s="124">
        <f t="shared" ref="I40:I48" si="14">F40/D40</f>
        <v>1.03467772333208</v>
      </c>
      <c r="J40" s="108">
        <f t="shared" ref="J40:J49" si="15">F40/E40</f>
        <v>1.03467772333208</v>
      </c>
      <c r="K40" s="138"/>
      <c r="L40" s="138"/>
      <c r="M40" s="138"/>
      <c r="N40" s="138"/>
      <c r="O40" s="138"/>
      <c r="P40" s="138"/>
      <c r="Q40" s="138"/>
    </row>
    <row r="41" s="112" customFormat="1" ht="21.95" customHeight="1" spans="1:17">
      <c r="A41" s="125" t="s">
        <v>1705</v>
      </c>
      <c r="B41" s="87">
        <v>737</v>
      </c>
      <c r="C41" s="87">
        <v>796</v>
      </c>
      <c r="D41" s="87">
        <v>857</v>
      </c>
      <c r="E41" s="87">
        <v>857</v>
      </c>
      <c r="F41" s="87">
        <v>855</v>
      </c>
      <c r="G41" s="126">
        <f t="shared" si="12"/>
        <v>0.16010854816825</v>
      </c>
      <c r="H41" s="127">
        <f t="shared" si="13"/>
        <v>1.07412060301508</v>
      </c>
      <c r="I41" s="127">
        <f t="shared" si="14"/>
        <v>0.997666277712952</v>
      </c>
      <c r="J41" s="109">
        <f t="shared" si="15"/>
        <v>0.997666277712952</v>
      </c>
      <c r="K41" s="135"/>
      <c r="L41" s="135"/>
      <c r="M41" s="135"/>
      <c r="N41" s="135"/>
      <c r="O41" s="135"/>
      <c r="P41" s="135"/>
      <c r="Q41" s="135"/>
    </row>
    <row r="42" s="112" customFormat="1" ht="21.95" customHeight="1" spans="1:17">
      <c r="A42" s="125" t="s">
        <v>1706</v>
      </c>
      <c r="B42" s="87">
        <v>1185</v>
      </c>
      <c r="C42" s="87">
        <v>1544</v>
      </c>
      <c r="D42" s="87">
        <v>1526</v>
      </c>
      <c r="E42" s="87">
        <v>1526</v>
      </c>
      <c r="F42" s="87">
        <v>1462</v>
      </c>
      <c r="G42" s="126">
        <f t="shared" si="12"/>
        <v>0.233755274261603</v>
      </c>
      <c r="H42" s="127">
        <f t="shared" si="13"/>
        <v>0.946891191709845</v>
      </c>
      <c r="I42" s="127">
        <f t="shared" si="14"/>
        <v>0.958060288335518</v>
      </c>
      <c r="J42" s="109">
        <f t="shared" si="15"/>
        <v>0.958060288335518</v>
      </c>
      <c r="K42" s="135"/>
      <c r="L42" s="135"/>
      <c r="M42" s="135"/>
      <c r="N42" s="135"/>
      <c r="O42" s="135"/>
      <c r="P42" s="135"/>
      <c r="Q42" s="135"/>
    </row>
    <row r="43" s="112" customFormat="1" ht="21.95" customHeight="1" spans="1:17">
      <c r="A43" s="125" t="s">
        <v>1707</v>
      </c>
      <c r="B43" s="87">
        <v>537</v>
      </c>
      <c r="C43" s="87">
        <v>221</v>
      </c>
      <c r="D43" s="87">
        <v>180</v>
      </c>
      <c r="E43" s="87">
        <v>180</v>
      </c>
      <c r="F43" s="87">
        <v>180</v>
      </c>
      <c r="G43" s="126">
        <f t="shared" si="12"/>
        <v>-0.664804469273743</v>
      </c>
      <c r="H43" s="127">
        <f t="shared" si="13"/>
        <v>0.81447963800905</v>
      </c>
      <c r="I43" s="127">
        <f t="shared" si="14"/>
        <v>1</v>
      </c>
      <c r="J43" s="109">
        <f t="shared" si="15"/>
        <v>1</v>
      </c>
      <c r="K43" s="135"/>
      <c r="L43" s="135"/>
      <c r="M43" s="135"/>
      <c r="N43" s="135"/>
      <c r="O43" s="135"/>
      <c r="P43" s="135"/>
      <c r="Q43" s="135"/>
    </row>
    <row r="44" s="112" customFormat="1" ht="21.95" customHeight="1" spans="1:17">
      <c r="A44" s="125" t="s">
        <v>1708</v>
      </c>
      <c r="B44" s="87">
        <v>139</v>
      </c>
      <c r="C44" s="87">
        <v>102</v>
      </c>
      <c r="D44" s="87">
        <v>90</v>
      </c>
      <c r="E44" s="87">
        <v>90</v>
      </c>
      <c r="F44" s="87">
        <v>248</v>
      </c>
      <c r="G44" s="126">
        <f t="shared" si="12"/>
        <v>0.784172661870504</v>
      </c>
      <c r="H44" s="127">
        <f t="shared" si="13"/>
        <v>2.43137254901961</v>
      </c>
      <c r="I44" s="127">
        <f t="shared" si="14"/>
        <v>2.75555555555556</v>
      </c>
      <c r="J44" s="109">
        <f t="shared" si="15"/>
        <v>2.75555555555556</v>
      </c>
      <c r="K44" s="135"/>
      <c r="L44" s="135"/>
      <c r="M44" s="135"/>
      <c r="N44" s="135"/>
      <c r="O44" s="135"/>
      <c r="P44" s="135"/>
      <c r="Q44" s="135"/>
    </row>
    <row r="45" s="113" customFormat="1" ht="21.95" customHeight="1" spans="1:17">
      <c r="A45" s="122" t="s">
        <v>1709</v>
      </c>
      <c r="B45" s="93">
        <f t="shared" ref="B45:F45" si="16">SUM(B46:B49)</f>
        <v>16049</v>
      </c>
      <c r="C45" s="93">
        <f t="shared" si="16"/>
        <v>16929</v>
      </c>
      <c r="D45" s="93">
        <f t="shared" si="16"/>
        <v>16929</v>
      </c>
      <c r="E45" s="93">
        <f t="shared" si="16"/>
        <v>16166</v>
      </c>
      <c r="F45" s="93">
        <f t="shared" si="16"/>
        <v>16227</v>
      </c>
      <c r="G45" s="123">
        <f t="shared" si="12"/>
        <v>0.0110910337092653</v>
      </c>
      <c r="H45" s="124">
        <f t="shared" si="13"/>
        <v>0.958532695374801</v>
      </c>
      <c r="I45" s="124">
        <f t="shared" si="14"/>
        <v>0.958532695374801</v>
      </c>
      <c r="J45" s="108">
        <f t="shared" si="15"/>
        <v>1.00377335147841</v>
      </c>
      <c r="K45" s="138"/>
      <c r="L45" s="138"/>
      <c r="M45" s="138"/>
      <c r="N45" s="138"/>
      <c r="O45" s="138"/>
      <c r="P45" s="138"/>
      <c r="Q45" s="138"/>
    </row>
    <row r="46" s="112" customFormat="1" ht="21.95" customHeight="1" spans="1:17">
      <c r="A46" s="125" t="s">
        <v>1710</v>
      </c>
      <c r="B46" s="87">
        <v>12291</v>
      </c>
      <c r="C46" s="87">
        <v>11909</v>
      </c>
      <c r="D46" s="87">
        <v>11909</v>
      </c>
      <c r="E46" s="87">
        <v>11636</v>
      </c>
      <c r="F46" s="87">
        <v>11646</v>
      </c>
      <c r="G46" s="126">
        <f t="shared" si="12"/>
        <v>-0.0524774225042715</v>
      </c>
      <c r="H46" s="127">
        <f t="shared" si="13"/>
        <v>0.977915861953145</v>
      </c>
      <c r="I46" s="127">
        <f t="shared" si="14"/>
        <v>0.977915861953145</v>
      </c>
      <c r="J46" s="109">
        <f t="shared" si="15"/>
        <v>1.00085940185631</v>
      </c>
      <c r="K46" s="135"/>
      <c r="L46" s="135"/>
      <c r="M46" s="135"/>
      <c r="N46" s="135"/>
      <c r="O46" s="135"/>
      <c r="P46" s="135"/>
      <c r="Q46" s="135"/>
    </row>
    <row r="47" s="112" customFormat="1" ht="21.95" customHeight="1" spans="1:17">
      <c r="A47" s="125" t="s">
        <v>1711</v>
      </c>
      <c r="B47" s="87">
        <v>3303</v>
      </c>
      <c r="C47" s="87">
        <v>4823</v>
      </c>
      <c r="D47" s="87">
        <v>4823</v>
      </c>
      <c r="E47" s="87">
        <v>4285</v>
      </c>
      <c r="F47" s="87">
        <v>4285</v>
      </c>
      <c r="G47" s="126">
        <f t="shared" si="12"/>
        <v>0.297305479866788</v>
      </c>
      <c r="H47" s="127">
        <f t="shared" si="13"/>
        <v>0.888451171470039</v>
      </c>
      <c r="I47" s="127">
        <f t="shared" si="14"/>
        <v>0.888451171470039</v>
      </c>
      <c r="J47" s="109">
        <f t="shared" si="15"/>
        <v>1</v>
      </c>
      <c r="K47" s="135"/>
      <c r="L47" s="135"/>
      <c r="M47" s="135"/>
      <c r="N47" s="135"/>
      <c r="O47" s="135"/>
      <c r="P47" s="135"/>
      <c r="Q47" s="135"/>
    </row>
    <row r="48" s="112" customFormat="1" ht="21.95" customHeight="1" spans="1:17">
      <c r="A48" s="125" t="s">
        <v>1712</v>
      </c>
      <c r="B48" s="87">
        <v>34</v>
      </c>
      <c r="C48" s="87">
        <v>46</v>
      </c>
      <c r="D48" s="87">
        <v>46</v>
      </c>
      <c r="E48" s="87">
        <v>35</v>
      </c>
      <c r="F48" s="87">
        <v>34</v>
      </c>
      <c r="G48" s="126">
        <f t="shared" si="12"/>
        <v>0</v>
      </c>
      <c r="H48" s="127">
        <f t="shared" si="13"/>
        <v>0.739130434782609</v>
      </c>
      <c r="I48" s="127">
        <f t="shared" si="14"/>
        <v>0.739130434782609</v>
      </c>
      <c r="J48" s="109">
        <f t="shared" si="15"/>
        <v>0.971428571428571</v>
      </c>
      <c r="K48" s="135"/>
      <c r="L48" s="135"/>
      <c r="M48" s="135"/>
      <c r="N48" s="135"/>
      <c r="O48" s="135"/>
      <c r="P48" s="135"/>
      <c r="Q48" s="135"/>
    </row>
    <row r="49" s="112" customFormat="1" ht="21.95" customHeight="1" spans="1:17">
      <c r="A49" s="125" t="s">
        <v>1713</v>
      </c>
      <c r="B49" s="87">
        <v>421</v>
      </c>
      <c r="C49" s="87">
        <v>151</v>
      </c>
      <c r="D49" s="87">
        <v>151</v>
      </c>
      <c r="E49" s="87">
        <v>210</v>
      </c>
      <c r="F49" s="87">
        <v>262</v>
      </c>
      <c r="G49" s="126"/>
      <c r="H49" s="127"/>
      <c r="I49" s="127"/>
      <c r="J49" s="109">
        <f t="shared" si="15"/>
        <v>1.24761904761905</v>
      </c>
      <c r="K49" s="135"/>
      <c r="L49" s="135"/>
      <c r="M49" s="135"/>
      <c r="N49" s="135"/>
      <c r="O49" s="135"/>
      <c r="P49" s="135"/>
      <c r="Q49" s="135"/>
    </row>
    <row r="50" s="113" customFormat="1" ht="23.25" customHeight="1" spans="1:17">
      <c r="A50" s="122" t="s">
        <v>1714</v>
      </c>
      <c r="B50" s="128">
        <v>0</v>
      </c>
      <c r="C50" s="128">
        <f t="shared" ref="C50:F50" si="17">SUM(C51:C54)</f>
        <v>0</v>
      </c>
      <c r="D50" s="128">
        <f t="shared" si="17"/>
        <v>0</v>
      </c>
      <c r="E50" s="128">
        <f t="shared" si="17"/>
        <v>0</v>
      </c>
      <c r="F50" s="128">
        <f t="shared" si="17"/>
        <v>0</v>
      </c>
      <c r="G50" s="123"/>
      <c r="H50" s="124"/>
      <c r="I50" s="124"/>
      <c r="J50" s="108"/>
      <c r="K50" s="138"/>
      <c r="L50" s="138"/>
      <c r="M50" s="138"/>
      <c r="N50" s="138"/>
      <c r="O50" s="138"/>
      <c r="P50" s="138"/>
      <c r="Q50" s="138"/>
    </row>
    <row r="51" s="112" customFormat="1" ht="21.95" customHeight="1" spans="1:17">
      <c r="A51" s="125" t="s">
        <v>1715</v>
      </c>
      <c r="B51" s="129"/>
      <c r="C51" s="87"/>
      <c r="D51" s="87"/>
      <c r="E51" s="87"/>
      <c r="F51" s="87"/>
      <c r="G51" s="126"/>
      <c r="H51" s="127"/>
      <c r="I51" s="127"/>
      <c r="J51" s="109"/>
      <c r="K51" s="135"/>
      <c r="L51" s="135"/>
      <c r="M51" s="135"/>
      <c r="N51" s="135"/>
      <c r="O51" s="135"/>
      <c r="P51" s="135"/>
      <c r="Q51" s="135"/>
    </row>
    <row r="52" s="112" customFormat="1" ht="21.95" customHeight="1" spans="1:17">
      <c r="A52" s="125" t="s">
        <v>1716</v>
      </c>
      <c r="B52" s="129"/>
      <c r="C52" s="87"/>
      <c r="D52" s="87"/>
      <c r="E52" s="87"/>
      <c r="F52" s="87"/>
      <c r="G52" s="126"/>
      <c r="H52" s="127"/>
      <c r="I52" s="127"/>
      <c r="J52" s="109"/>
      <c r="K52" s="135"/>
      <c r="L52" s="135"/>
      <c r="M52" s="135"/>
      <c r="N52" s="135"/>
      <c r="O52" s="135"/>
      <c r="P52" s="135"/>
      <c r="Q52" s="135"/>
    </row>
    <row r="53" s="112" customFormat="1" ht="21.95" customHeight="1" spans="1:17">
      <c r="A53" s="125" t="s">
        <v>1717</v>
      </c>
      <c r="B53" s="129"/>
      <c r="C53" s="87"/>
      <c r="D53" s="87"/>
      <c r="E53" s="87"/>
      <c r="F53" s="87"/>
      <c r="G53" s="126"/>
      <c r="H53" s="127"/>
      <c r="I53" s="127"/>
      <c r="J53" s="109"/>
      <c r="K53" s="135"/>
      <c r="L53" s="135"/>
      <c r="M53" s="135"/>
      <c r="N53" s="135"/>
      <c r="O53" s="135"/>
      <c r="P53" s="135"/>
      <c r="Q53" s="135"/>
    </row>
    <row r="54" s="112" customFormat="1" ht="21.95" customHeight="1" spans="1:17">
      <c r="A54" s="125" t="s">
        <v>1718</v>
      </c>
      <c r="B54" s="129"/>
      <c r="C54" s="87"/>
      <c r="D54" s="87"/>
      <c r="E54" s="87"/>
      <c r="F54" s="87"/>
      <c r="G54" s="126"/>
      <c r="H54" s="127"/>
      <c r="I54" s="127"/>
      <c r="J54" s="109"/>
      <c r="K54" s="135"/>
      <c r="L54" s="135"/>
      <c r="M54" s="135"/>
      <c r="N54" s="135"/>
      <c r="O54" s="135"/>
      <c r="P54" s="135"/>
      <c r="Q54" s="135"/>
    </row>
    <row r="55" s="112" customFormat="1" ht="21.95" customHeight="1" spans="1:17">
      <c r="A55" s="122" t="s">
        <v>1719</v>
      </c>
      <c r="B55" s="129"/>
      <c r="C55" s="87"/>
      <c r="D55" s="87"/>
      <c r="E55" s="87"/>
      <c r="F55" s="87"/>
      <c r="G55" s="126"/>
      <c r="H55" s="127"/>
      <c r="I55" s="127"/>
      <c r="J55" s="109"/>
      <c r="K55" s="135"/>
      <c r="L55" s="135"/>
      <c r="M55" s="135"/>
      <c r="N55" s="135"/>
      <c r="O55" s="135"/>
      <c r="P55" s="135"/>
      <c r="Q55" s="135"/>
    </row>
    <row r="56" s="112" customFormat="1" spans="1:17">
      <c r="A56" s="122"/>
      <c r="B56" s="87"/>
      <c r="C56" s="87"/>
      <c r="D56" s="87"/>
      <c r="E56" s="87"/>
      <c r="F56" s="87"/>
      <c r="G56" s="126"/>
      <c r="H56" s="127"/>
      <c r="I56" s="127"/>
      <c r="J56" s="109"/>
      <c r="K56" s="135"/>
      <c r="L56" s="135"/>
      <c r="M56" s="135"/>
      <c r="N56" s="135"/>
      <c r="O56" s="135"/>
      <c r="P56" s="135"/>
      <c r="Q56" s="135"/>
    </row>
    <row r="57" s="112" customFormat="1" ht="23.25" customHeight="1" spans="1:17">
      <c r="A57" s="131" t="s">
        <v>69</v>
      </c>
      <c r="B57" s="93">
        <f t="shared" ref="B57:F57" si="18">SUM(B4,B10,B15,B20,B25,B30,B35,B40,B45,B50,B55)</f>
        <v>36297</v>
      </c>
      <c r="C57" s="93">
        <f t="shared" si="18"/>
        <v>36138</v>
      </c>
      <c r="D57" s="93">
        <f t="shared" si="18"/>
        <v>32383</v>
      </c>
      <c r="E57" s="93">
        <f t="shared" si="18"/>
        <v>31620</v>
      </c>
      <c r="F57" s="93">
        <f t="shared" si="18"/>
        <v>32965</v>
      </c>
      <c r="G57" s="126">
        <f t="shared" ref="G57:G62" si="19">F57/B57-1</f>
        <v>-0.0917982202385872</v>
      </c>
      <c r="H57" s="127">
        <f t="shared" ref="H57:H62" si="20">F57/C57</f>
        <v>0.912197686645636</v>
      </c>
      <c r="I57" s="127">
        <f t="shared" ref="I57:I62" si="21">F57/D57</f>
        <v>1.01797239292221</v>
      </c>
      <c r="J57" s="109">
        <f t="shared" ref="J57:J62" si="22">F57/E57</f>
        <v>1.04253636938646</v>
      </c>
      <c r="K57" s="135"/>
      <c r="L57" s="135"/>
      <c r="M57" s="135"/>
      <c r="N57" s="135"/>
      <c r="O57" s="135"/>
      <c r="P57" s="135"/>
      <c r="Q57" s="135"/>
    </row>
    <row r="58" s="112" customFormat="1" ht="23.25" customHeight="1" spans="1:17">
      <c r="A58" s="122" t="s">
        <v>1720</v>
      </c>
      <c r="B58" s="93">
        <f t="shared" ref="B58:F58" si="23">B59+B61</f>
        <v>23378</v>
      </c>
      <c r="C58" s="93">
        <f t="shared" si="23"/>
        <v>24141</v>
      </c>
      <c r="D58" s="93">
        <f t="shared" si="23"/>
        <v>27552</v>
      </c>
      <c r="E58" s="93">
        <f t="shared" si="23"/>
        <v>33294</v>
      </c>
      <c r="F58" s="93">
        <f t="shared" si="23"/>
        <v>33293</v>
      </c>
      <c r="G58" s="126">
        <f t="shared" si="19"/>
        <v>0.42411669090598</v>
      </c>
      <c r="H58" s="127">
        <f t="shared" si="20"/>
        <v>1.37910608508347</v>
      </c>
      <c r="I58" s="127">
        <f t="shared" si="21"/>
        <v>1.20836962833914</v>
      </c>
      <c r="J58" s="109">
        <f t="shared" si="22"/>
        <v>0.999969964558179</v>
      </c>
      <c r="K58" s="135"/>
      <c r="L58" s="135"/>
      <c r="M58" s="135"/>
      <c r="N58" s="135"/>
      <c r="O58" s="135"/>
      <c r="P58" s="135"/>
      <c r="Q58" s="135"/>
    </row>
    <row r="59" s="112" customFormat="1" ht="23.25" customHeight="1" spans="1:17">
      <c r="A59" s="125" t="s">
        <v>1302</v>
      </c>
      <c r="B59" s="87">
        <f t="shared" ref="B59:F59" si="24">SUM(B60)</f>
        <v>16868</v>
      </c>
      <c r="C59" s="87">
        <f t="shared" si="24"/>
        <v>17641</v>
      </c>
      <c r="D59" s="87">
        <f t="shared" si="24"/>
        <v>21052</v>
      </c>
      <c r="E59" s="87">
        <f t="shared" si="24"/>
        <v>21052</v>
      </c>
      <c r="F59" s="87">
        <f t="shared" si="24"/>
        <v>21052</v>
      </c>
      <c r="G59" s="126">
        <f t="shared" si="19"/>
        <v>0.248043632914394</v>
      </c>
      <c r="H59" s="127">
        <f t="shared" si="20"/>
        <v>1.19335638569242</v>
      </c>
      <c r="I59" s="127">
        <f t="shared" si="21"/>
        <v>1</v>
      </c>
      <c r="J59" s="109">
        <f t="shared" si="22"/>
        <v>1</v>
      </c>
      <c r="K59" s="135"/>
      <c r="L59" s="135"/>
      <c r="M59" s="135"/>
      <c r="N59" s="135"/>
      <c r="O59" s="135"/>
      <c r="P59" s="135"/>
      <c r="Q59" s="135"/>
    </row>
    <row r="60" s="112" customFormat="1" ht="23.25" customHeight="1" spans="1:17">
      <c r="A60" s="125" t="s">
        <v>1721</v>
      </c>
      <c r="B60" s="87">
        <v>16868</v>
      </c>
      <c r="C60" s="99">
        <v>17641</v>
      </c>
      <c r="D60" s="87">
        <v>21052</v>
      </c>
      <c r="E60" s="87">
        <v>21052</v>
      </c>
      <c r="F60" s="87">
        <v>21052</v>
      </c>
      <c r="G60" s="126">
        <f t="shared" si="19"/>
        <v>0.248043632914394</v>
      </c>
      <c r="H60" s="127">
        <f t="shared" si="20"/>
        <v>1.19335638569242</v>
      </c>
      <c r="I60" s="127">
        <f t="shared" si="21"/>
        <v>1</v>
      </c>
      <c r="J60" s="109">
        <f t="shared" si="22"/>
        <v>1</v>
      </c>
      <c r="K60" s="135"/>
      <c r="L60" s="135"/>
      <c r="M60" s="135"/>
      <c r="N60" s="135"/>
      <c r="O60" s="135"/>
      <c r="P60" s="135"/>
      <c r="Q60" s="135"/>
    </row>
    <row r="61" s="113" customFormat="1" ht="23.25" customHeight="1" spans="1:17">
      <c r="A61" s="122" t="s">
        <v>1722</v>
      </c>
      <c r="B61" s="93">
        <f t="shared" ref="B61:F61" si="25">SUM(B62:B63)</f>
        <v>6510</v>
      </c>
      <c r="C61" s="93">
        <f t="shared" si="25"/>
        <v>6500</v>
      </c>
      <c r="D61" s="93">
        <f t="shared" si="25"/>
        <v>6500</v>
      </c>
      <c r="E61" s="93">
        <f t="shared" si="25"/>
        <v>12242</v>
      </c>
      <c r="F61" s="93">
        <f t="shared" si="25"/>
        <v>12241</v>
      </c>
      <c r="G61" s="123">
        <f t="shared" si="19"/>
        <v>0.880337941628264</v>
      </c>
      <c r="H61" s="124">
        <f t="shared" si="20"/>
        <v>1.88323076923077</v>
      </c>
      <c r="I61" s="124">
        <f t="shared" si="21"/>
        <v>1.88323076923077</v>
      </c>
      <c r="J61" s="108">
        <f t="shared" si="22"/>
        <v>0.99991831400098</v>
      </c>
      <c r="K61" s="138"/>
      <c r="L61" s="138"/>
      <c r="M61" s="138"/>
      <c r="N61" s="138"/>
      <c r="O61" s="138"/>
      <c r="P61" s="138"/>
      <c r="Q61" s="138"/>
    </row>
    <row r="62" s="112" customFormat="1" ht="23.25" customHeight="1" spans="1:17">
      <c r="A62" s="125" t="s">
        <v>1723</v>
      </c>
      <c r="B62" s="87">
        <v>6510</v>
      </c>
      <c r="C62" s="87">
        <v>6500</v>
      </c>
      <c r="D62" s="87">
        <v>6500</v>
      </c>
      <c r="E62" s="87">
        <v>12242</v>
      </c>
      <c r="F62" s="87">
        <v>12241</v>
      </c>
      <c r="G62" s="126">
        <f t="shared" si="19"/>
        <v>0.880337941628264</v>
      </c>
      <c r="H62" s="127">
        <f t="shared" si="20"/>
        <v>1.88323076923077</v>
      </c>
      <c r="I62" s="127">
        <f t="shared" si="21"/>
        <v>1.88323076923077</v>
      </c>
      <c r="J62" s="109">
        <f t="shared" si="22"/>
        <v>0.99991831400098</v>
      </c>
      <c r="K62" s="135"/>
      <c r="L62" s="135"/>
      <c r="M62" s="135"/>
      <c r="N62" s="135"/>
      <c r="O62" s="135"/>
      <c r="P62" s="135"/>
      <c r="Q62" s="135"/>
    </row>
    <row r="63" s="112" customFormat="1" spans="1:17">
      <c r="A63" s="125" t="s">
        <v>1724</v>
      </c>
      <c r="B63" s="87"/>
      <c r="C63" s="87"/>
      <c r="D63" s="87"/>
      <c r="E63" s="87"/>
      <c r="F63" s="87"/>
      <c r="G63" s="126"/>
      <c r="H63" s="127"/>
      <c r="I63" s="127"/>
      <c r="J63" s="109"/>
      <c r="K63" s="135"/>
      <c r="L63" s="135"/>
      <c r="M63" s="135"/>
      <c r="N63" s="135"/>
      <c r="O63" s="135"/>
      <c r="P63" s="135"/>
      <c r="Q63" s="135"/>
    </row>
    <row r="64" s="112" customFormat="1" ht="23.25" customHeight="1" spans="1:17">
      <c r="A64" s="131" t="s">
        <v>1725</v>
      </c>
      <c r="B64" s="93">
        <f t="shared" ref="B64:F64" si="26">SUM(B57:B58)</f>
        <v>59675</v>
      </c>
      <c r="C64" s="93">
        <f t="shared" si="26"/>
        <v>60279</v>
      </c>
      <c r="D64" s="93">
        <f t="shared" si="26"/>
        <v>59935</v>
      </c>
      <c r="E64" s="93">
        <f t="shared" si="26"/>
        <v>64914</v>
      </c>
      <c r="F64" s="93">
        <f t="shared" si="26"/>
        <v>66258</v>
      </c>
      <c r="G64" s="126">
        <f>F64/B64-1</f>
        <v>0.110314201927105</v>
      </c>
      <c r="H64" s="127">
        <f>F64/C64</f>
        <v>1.09918877220923</v>
      </c>
      <c r="I64" s="127">
        <f>F64/D64</f>
        <v>1.10549762242429</v>
      </c>
      <c r="J64" s="109">
        <f>F64/E64</f>
        <v>1.02070431648027</v>
      </c>
      <c r="K64" s="135"/>
      <c r="L64" s="135"/>
      <c r="M64" s="135"/>
      <c r="N64" s="135"/>
      <c r="O64" s="135"/>
      <c r="P64" s="135"/>
      <c r="Q64" s="135"/>
    </row>
    <row r="65" s="112" customFormat="1" spans="1:17">
      <c r="A65" s="139"/>
      <c r="B65" s="70"/>
      <c r="C65" s="70"/>
      <c r="D65" s="70"/>
      <c r="E65" s="70"/>
      <c r="F65" s="70"/>
      <c r="G65" s="120"/>
      <c r="H65" s="70"/>
      <c r="I65" s="70"/>
      <c r="J65" s="115"/>
      <c r="K65" s="135"/>
      <c r="L65" s="135"/>
      <c r="M65" s="135"/>
      <c r="N65" s="135"/>
      <c r="O65" s="135"/>
      <c r="P65" s="135"/>
      <c r="Q65" s="135"/>
    </row>
    <row r="66" s="112" customFormat="1" spans="1:17">
      <c r="A66" s="139"/>
      <c r="B66" s="70"/>
      <c r="C66" s="70"/>
      <c r="D66" s="70"/>
      <c r="E66" s="70"/>
      <c r="F66" s="70"/>
      <c r="G66" s="120"/>
      <c r="H66" s="70"/>
      <c r="I66" s="70"/>
      <c r="J66" s="115"/>
      <c r="K66" s="135"/>
      <c r="L66" s="135"/>
      <c r="M66" s="135"/>
      <c r="N66" s="135"/>
      <c r="O66" s="135"/>
      <c r="P66" s="135"/>
      <c r="Q66" s="135"/>
    </row>
    <row r="67" s="112" customFormat="1" spans="1:17">
      <c r="A67" s="139"/>
      <c r="B67" s="70"/>
      <c r="C67" s="70"/>
      <c r="D67" s="70"/>
      <c r="E67" s="70"/>
      <c r="F67" s="70"/>
      <c r="G67" s="120"/>
      <c r="H67" s="70"/>
      <c r="I67" s="70"/>
      <c r="J67" s="115"/>
      <c r="K67" s="135"/>
      <c r="L67" s="135"/>
      <c r="M67" s="135"/>
      <c r="N67" s="135"/>
      <c r="O67" s="135"/>
      <c r="P67" s="135"/>
      <c r="Q67" s="135"/>
    </row>
    <row r="68" s="112" customFormat="1" spans="1:17">
      <c r="A68" s="139"/>
      <c r="B68" s="70"/>
      <c r="C68" s="70"/>
      <c r="D68" s="70"/>
      <c r="E68" s="70"/>
      <c r="F68" s="70"/>
      <c r="G68" s="140"/>
      <c r="H68" s="70"/>
      <c r="I68" s="70"/>
      <c r="J68" s="115"/>
      <c r="K68" s="135"/>
      <c r="L68" s="135"/>
      <c r="M68" s="135"/>
      <c r="N68" s="135"/>
      <c r="O68" s="135"/>
      <c r="P68" s="135"/>
      <c r="Q68" s="135"/>
    </row>
    <row r="69" s="112" customFormat="1" spans="1:17">
      <c r="A69" s="139"/>
      <c r="B69" s="70"/>
      <c r="C69" s="70"/>
      <c r="D69" s="70"/>
      <c r="E69" s="70"/>
      <c r="F69" s="70"/>
      <c r="G69" s="120"/>
      <c r="H69" s="70"/>
      <c r="I69" s="70"/>
      <c r="J69" s="115"/>
      <c r="K69" s="135"/>
      <c r="L69" s="135"/>
      <c r="M69" s="135"/>
      <c r="N69" s="135"/>
      <c r="O69" s="135"/>
      <c r="P69" s="135"/>
      <c r="Q69" s="135"/>
    </row>
    <row r="70" s="112" customFormat="1" spans="1:17">
      <c r="A70" s="139"/>
      <c r="B70" s="70"/>
      <c r="C70" s="70"/>
      <c r="D70" s="70"/>
      <c r="E70" s="70"/>
      <c r="F70" s="70"/>
      <c r="G70" s="120"/>
      <c r="H70" s="70"/>
      <c r="I70" s="70"/>
      <c r="J70" s="115"/>
      <c r="K70" s="135"/>
      <c r="L70" s="135"/>
      <c r="M70" s="135"/>
      <c r="N70" s="135"/>
      <c r="O70" s="135"/>
      <c r="P70" s="135"/>
      <c r="Q70" s="135"/>
    </row>
    <row r="71" s="112" customFormat="1" spans="1:17">
      <c r="A71" s="139"/>
      <c r="B71" s="70"/>
      <c r="C71" s="70"/>
      <c r="D71" s="70"/>
      <c r="E71" s="70"/>
      <c r="F71" s="70"/>
      <c r="G71" s="120"/>
      <c r="H71" s="70"/>
      <c r="I71" s="70"/>
      <c r="J71" s="115"/>
      <c r="K71" s="135"/>
      <c r="L71" s="135"/>
      <c r="M71" s="135"/>
      <c r="N71" s="135"/>
      <c r="O71" s="135"/>
      <c r="P71" s="135"/>
      <c r="Q71" s="135"/>
    </row>
    <row r="72" s="112" customFormat="1" spans="1:17">
      <c r="A72" s="139"/>
      <c r="B72" s="70"/>
      <c r="C72" s="70"/>
      <c r="D72" s="70"/>
      <c r="E72" s="70"/>
      <c r="F72" s="70"/>
      <c r="G72" s="120"/>
      <c r="H72" s="70"/>
      <c r="I72" s="70"/>
      <c r="J72" s="115"/>
      <c r="K72" s="135"/>
      <c r="L72" s="135"/>
      <c r="M72" s="135"/>
      <c r="N72" s="135"/>
      <c r="O72" s="135"/>
      <c r="P72" s="135"/>
      <c r="Q72" s="135"/>
    </row>
    <row r="73" s="112" customFormat="1" spans="1:17">
      <c r="A73" s="139"/>
      <c r="B73" s="70"/>
      <c r="C73" s="70"/>
      <c r="D73" s="70"/>
      <c r="E73" s="70"/>
      <c r="F73" s="70"/>
      <c r="G73" s="120"/>
      <c r="H73" s="70"/>
      <c r="I73" s="70"/>
      <c r="J73" s="115"/>
      <c r="K73" s="135"/>
      <c r="L73" s="135"/>
      <c r="M73" s="135"/>
      <c r="N73" s="135"/>
      <c r="O73" s="135"/>
      <c r="P73" s="135"/>
      <c r="Q73" s="135"/>
    </row>
    <row r="74" s="112" customFormat="1" spans="1:17">
      <c r="A74" s="139"/>
      <c r="B74" s="70"/>
      <c r="C74" s="70"/>
      <c r="D74" s="70"/>
      <c r="E74" s="70"/>
      <c r="F74" s="70"/>
      <c r="G74" s="120"/>
      <c r="H74" s="70"/>
      <c r="I74" s="70"/>
      <c r="J74" s="115"/>
      <c r="K74" s="135"/>
      <c r="L74" s="135"/>
      <c r="M74" s="135"/>
      <c r="N74" s="135"/>
      <c r="O74" s="135"/>
      <c r="P74" s="135"/>
      <c r="Q74" s="135"/>
    </row>
    <row r="75" s="112" customFormat="1" spans="1:17">
      <c r="A75" s="139"/>
      <c r="B75" s="70"/>
      <c r="C75" s="70"/>
      <c r="D75" s="70"/>
      <c r="E75" s="70"/>
      <c r="F75" s="70"/>
      <c r="G75" s="120"/>
      <c r="H75" s="70"/>
      <c r="I75" s="70"/>
      <c r="J75" s="115"/>
      <c r="K75" s="135"/>
      <c r="L75" s="135"/>
      <c r="M75" s="135"/>
      <c r="N75" s="135"/>
      <c r="O75" s="135"/>
      <c r="P75" s="135"/>
      <c r="Q75" s="135"/>
    </row>
    <row r="76" s="112" customFormat="1" spans="1:17">
      <c r="A76" s="139"/>
      <c r="B76" s="70"/>
      <c r="C76" s="70"/>
      <c r="D76" s="70"/>
      <c r="E76" s="70"/>
      <c r="F76" s="70"/>
      <c r="G76" s="120"/>
      <c r="H76" s="70"/>
      <c r="I76" s="70"/>
      <c r="J76" s="115"/>
      <c r="K76" s="135"/>
      <c r="L76" s="135"/>
      <c r="M76" s="135"/>
      <c r="N76" s="135"/>
      <c r="O76" s="135"/>
      <c r="P76" s="135"/>
      <c r="Q76" s="135"/>
    </row>
    <row r="77" s="112" customFormat="1" spans="1:17">
      <c r="A77" s="139"/>
      <c r="B77" s="70"/>
      <c r="C77" s="70"/>
      <c r="D77" s="70"/>
      <c r="E77" s="70"/>
      <c r="F77" s="70"/>
      <c r="G77" s="120"/>
      <c r="H77" s="70"/>
      <c r="I77" s="70"/>
      <c r="J77" s="115"/>
      <c r="K77" s="135"/>
      <c r="L77" s="135"/>
      <c r="M77" s="135"/>
      <c r="N77" s="135"/>
      <c r="O77" s="135"/>
      <c r="P77" s="135"/>
      <c r="Q77" s="135"/>
    </row>
    <row r="78" s="112" customFormat="1" spans="1:17">
      <c r="A78" s="139"/>
      <c r="B78" s="70"/>
      <c r="C78" s="70"/>
      <c r="D78" s="70"/>
      <c r="E78" s="70"/>
      <c r="F78" s="70"/>
      <c r="G78" s="120"/>
      <c r="H78" s="70"/>
      <c r="I78" s="70"/>
      <c r="J78" s="115"/>
      <c r="K78" s="135"/>
      <c r="L78" s="135"/>
      <c r="M78" s="135"/>
      <c r="N78" s="135"/>
      <c r="O78" s="135"/>
      <c r="P78" s="135"/>
      <c r="Q78" s="135"/>
    </row>
    <row r="79" s="112" customFormat="1" spans="1:17">
      <c r="A79" s="139"/>
      <c r="B79" s="70"/>
      <c r="C79" s="70"/>
      <c r="D79" s="70"/>
      <c r="E79" s="70"/>
      <c r="F79" s="70"/>
      <c r="G79" s="120"/>
      <c r="H79" s="70"/>
      <c r="I79" s="70"/>
      <c r="J79" s="115"/>
      <c r="K79" s="135"/>
      <c r="L79" s="135"/>
      <c r="M79" s="135"/>
      <c r="N79" s="135"/>
      <c r="O79" s="135"/>
      <c r="P79" s="135"/>
      <c r="Q79" s="135"/>
    </row>
    <row r="80" s="112" customFormat="1" spans="1:17">
      <c r="A80" s="139"/>
      <c r="B80" s="70"/>
      <c r="C80" s="70"/>
      <c r="D80" s="70"/>
      <c r="E80" s="70"/>
      <c r="F80" s="70"/>
      <c r="G80" s="120"/>
      <c r="H80" s="70"/>
      <c r="I80" s="70"/>
      <c r="J80" s="115"/>
      <c r="K80" s="135"/>
      <c r="L80" s="135"/>
      <c r="M80" s="135"/>
      <c r="N80" s="135"/>
      <c r="O80" s="135"/>
      <c r="P80" s="135"/>
      <c r="Q80" s="135"/>
    </row>
    <row r="81" s="112" customFormat="1" spans="1:17">
      <c r="A81" s="139"/>
      <c r="B81" s="70"/>
      <c r="C81" s="70"/>
      <c r="D81" s="70"/>
      <c r="E81" s="70"/>
      <c r="F81" s="70"/>
      <c r="G81" s="120"/>
      <c r="H81" s="70"/>
      <c r="I81" s="70"/>
      <c r="J81" s="115"/>
      <c r="K81" s="135"/>
      <c r="L81" s="135"/>
      <c r="M81" s="135"/>
      <c r="N81" s="135"/>
      <c r="O81" s="135"/>
      <c r="P81" s="135"/>
      <c r="Q81" s="135"/>
    </row>
    <row r="82" s="112" customFormat="1" spans="1:17">
      <c r="A82" s="139"/>
      <c r="B82" s="70"/>
      <c r="C82" s="70"/>
      <c r="D82" s="70"/>
      <c r="E82" s="70"/>
      <c r="F82" s="70"/>
      <c r="G82" s="120"/>
      <c r="H82" s="70"/>
      <c r="I82" s="70"/>
      <c r="J82" s="115"/>
      <c r="K82" s="135"/>
      <c r="L82" s="135"/>
      <c r="M82" s="135"/>
      <c r="N82" s="135"/>
      <c r="O82" s="135"/>
      <c r="P82" s="135"/>
      <c r="Q82" s="135"/>
    </row>
    <row r="83" s="112" customFormat="1" spans="1:17">
      <c r="A83" s="139"/>
      <c r="B83" s="70"/>
      <c r="C83" s="70"/>
      <c r="D83" s="70"/>
      <c r="E83" s="70"/>
      <c r="F83" s="70"/>
      <c r="G83" s="120"/>
      <c r="H83" s="70"/>
      <c r="I83" s="70"/>
      <c r="J83" s="115"/>
      <c r="K83" s="135"/>
      <c r="L83" s="135"/>
      <c r="M83" s="135"/>
      <c r="N83" s="135"/>
      <c r="O83" s="135"/>
      <c r="P83" s="135"/>
      <c r="Q83" s="135"/>
    </row>
    <row r="84" s="112" customFormat="1" spans="1:17">
      <c r="A84" s="139"/>
      <c r="B84" s="70"/>
      <c r="C84" s="70"/>
      <c r="D84" s="70"/>
      <c r="E84" s="70"/>
      <c r="F84" s="70"/>
      <c r="G84" s="120"/>
      <c r="H84" s="70"/>
      <c r="I84" s="70"/>
      <c r="J84" s="115"/>
      <c r="K84" s="135"/>
      <c r="L84" s="135"/>
      <c r="M84" s="135"/>
      <c r="N84" s="135"/>
      <c r="O84" s="135"/>
      <c r="P84" s="135"/>
      <c r="Q84" s="135"/>
    </row>
    <row r="85" s="112" customFormat="1" spans="1:17">
      <c r="A85" s="139"/>
      <c r="B85" s="70"/>
      <c r="C85" s="70"/>
      <c r="D85" s="70"/>
      <c r="E85" s="70"/>
      <c r="F85" s="70"/>
      <c r="G85" s="120"/>
      <c r="H85" s="70"/>
      <c r="I85" s="70"/>
      <c r="J85" s="115"/>
      <c r="K85" s="135"/>
      <c r="L85" s="135"/>
      <c r="M85" s="135"/>
      <c r="N85" s="135"/>
      <c r="O85" s="135"/>
      <c r="P85" s="135"/>
      <c r="Q85" s="135"/>
    </row>
    <row r="86" s="112" customFormat="1" spans="1:17">
      <c r="A86" s="139"/>
      <c r="B86" s="70"/>
      <c r="C86" s="70"/>
      <c r="D86" s="70"/>
      <c r="E86" s="70"/>
      <c r="F86" s="70"/>
      <c r="G86" s="120"/>
      <c r="H86" s="70"/>
      <c r="I86" s="70"/>
      <c r="J86" s="115"/>
      <c r="K86" s="135"/>
      <c r="L86" s="135"/>
      <c r="M86" s="135"/>
      <c r="N86" s="135"/>
      <c r="O86" s="135"/>
      <c r="P86" s="135"/>
      <c r="Q86" s="135"/>
    </row>
    <row r="87" s="112" customFormat="1" spans="1:17">
      <c r="A87" s="139"/>
      <c r="B87" s="70"/>
      <c r="C87" s="70"/>
      <c r="D87" s="70"/>
      <c r="E87" s="70"/>
      <c r="F87" s="70"/>
      <c r="G87" s="120"/>
      <c r="H87" s="70"/>
      <c r="I87" s="70"/>
      <c r="J87" s="115"/>
      <c r="K87" s="135"/>
      <c r="L87" s="135"/>
      <c r="M87" s="135"/>
      <c r="N87" s="135"/>
      <c r="O87" s="135"/>
      <c r="P87" s="135"/>
      <c r="Q87" s="135"/>
    </row>
    <row r="88" s="112" customFormat="1" spans="1:17">
      <c r="A88" s="139"/>
      <c r="B88" s="70"/>
      <c r="C88" s="70"/>
      <c r="D88" s="70"/>
      <c r="E88" s="70"/>
      <c r="F88" s="70"/>
      <c r="G88" s="120"/>
      <c r="H88" s="70"/>
      <c r="I88" s="70"/>
      <c r="J88" s="115"/>
      <c r="K88" s="135"/>
      <c r="L88" s="135"/>
      <c r="M88" s="135"/>
      <c r="N88" s="135"/>
      <c r="O88" s="135"/>
      <c r="P88" s="135"/>
      <c r="Q88" s="135"/>
    </row>
    <row r="89" s="112" customFormat="1" spans="1:17">
      <c r="A89" s="139"/>
      <c r="B89" s="70"/>
      <c r="C89" s="70"/>
      <c r="D89" s="70"/>
      <c r="E89" s="70"/>
      <c r="F89" s="70"/>
      <c r="G89" s="120"/>
      <c r="H89" s="70"/>
      <c r="I89" s="70"/>
      <c r="J89" s="115"/>
      <c r="K89" s="135"/>
      <c r="L89" s="135"/>
      <c r="M89" s="135"/>
      <c r="N89" s="135"/>
      <c r="O89" s="135"/>
      <c r="P89" s="135"/>
      <c r="Q89" s="135"/>
    </row>
    <row r="90" s="112" customFormat="1" spans="1:17">
      <c r="A90" s="139"/>
      <c r="B90" s="70"/>
      <c r="C90" s="70"/>
      <c r="D90" s="70"/>
      <c r="E90" s="70"/>
      <c r="F90" s="70"/>
      <c r="G90" s="120"/>
      <c r="H90" s="70"/>
      <c r="I90" s="70"/>
      <c r="J90" s="115"/>
      <c r="K90" s="135"/>
      <c r="L90" s="135"/>
      <c r="M90" s="135"/>
      <c r="N90" s="135"/>
      <c r="O90" s="135"/>
      <c r="P90" s="135"/>
      <c r="Q90" s="135"/>
    </row>
    <row r="91" s="112" customFormat="1" spans="1:17">
      <c r="A91" s="139"/>
      <c r="B91" s="70"/>
      <c r="C91" s="70"/>
      <c r="D91" s="70"/>
      <c r="E91" s="70"/>
      <c r="F91" s="70"/>
      <c r="G91" s="120"/>
      <c r="H91" s="70"/>
      <c r="I91" s="70"/>
      <c r="J91" s="115"/>
      <c r="K91" s="135"/>
      <c r="L91" s="135"/>
      <c r="M91" s="135"/>
      <c r="N91" s="135"/>
      <c r="O91" s="135"/>
      <c r="P91" s="135"/>
      <c r="Q91" s="135"/>
    </row>
    <row r="92" s="112" customFormat="1" spans="1:17">
      <c r="A92" s="139"/>
      <c r="B92" s="70"/>
      <c r="C92" s="70"/>
      <c r="D92" s="70"/>
      <c r="E92" s="70"/>
      <c r="F92" s="70"/>
      <c r="G92" s="120"/>
      <c r="H92" s="70"/>
      <c r="I92" s="70"/>
      <c r="J92" s="115"/>
      <c r="K92" s="135"/>
      <c r="L92" s="135"/>
      <c r="M92" s="135"/>
      <c r="N92" s="135"/>
      <c r="O92" s="135"/>
      <c r="P92" s="135"/>
      <c r="Q92" s="135"/>
    </row>
    <row r="93" s="112" customFormat="1" spans="1:17">
      <c r="A93" s="139"/>
      <c r="B93" s="70"/>
      <c r="C93" s="70"/>
      <c r="D93" s="70"/>
      <c r="E93" s="70"/>
      <c r="F93" s="70"/>
      <c r="G93" s="120"/>
      <c r="H93" s="70"/>
      <c r="I93" s="70"/>
      <c r="J93" s="115"/>
      <c r="K93" s="135"/>
      <c r="L93" s="135"/>
      <c r="M93" s="135"/>
      <c r="N93" s="135"/>
      <c r="O93" s="135"/>
      <c r="P93" s="135"/>
      <c r="Q93" s="135"/>
    </row>
    <row r="94" s="112" customFormat="1" spans="1:17">
      <c r="A94" s="139"/>
      <c r="B94" s="70"/>
      <c r="C94" s="70"/>
      <c r="D94" s="70"/>
      <c r="E94" s="70"/>
      <c r="F94" s="70"/>
      <c r="G94" s="120"/>
      <c r="H94" s="70"/>
      <c r="I94" s="70"/>
      <c r="J94" s="115"/>
      <c r="K94" s="135"/>
      <c r="L94" s="135"/>
      <c r="M94" s="135"/>
      <c r="N94" s="135"/>
      <c r="O94" s="135"/>
      <c r="P94" s="135"/>
      <c r="Q94" s="135"/>
    </row>
    <row r="95" s="112" customFormat="1" spans="1:17">
      <c r="A95" s="139"/>
      <c r="B95" s="70"/>
      <c r="C95" s="70"/>
      <c r="D95" s="70"/>
      <c r="E95" s="70"/>
      <c r="F95" s="70"/>
      <c r="G95" s="120"/>
      <c r="H95" s="70"/>
      <c r="I95" s="70"/>
      <c r="J95" s="115"/>
      <c r="K95" s="135"/>
      <c r="L95" s="135"/>
      <c r="M95" s="135"/>
      <c r="N95" s="135"/>
      <c r="O95" s="135"/>
      <c r="P95" s="135"/>
      <c r="Q95" s="135"/>
    </row>
    <row r="96" s="112" customFormat="1" hidden="1" spans="1:17">
      <c r="A96" s="139"/>
      <c r="B96" s="70"/>
      <c r="C96" s="70"/>
      <c r="D96" s="70"/>
      <c r="E96" s="70"/>
      <c r="F96" s="70"/>
      <c r="G96" s="120"/>
      <c r="H96" s="70"/>
      <c r="I96" s="70"/>
      <c r="J96" s="115"/>
      <c r="K96" s="135"/>
      <c r="L96" s="135"/>
      <c r="M96" s="135"/>
      <c r="N96" s="135"/>
      <c r="O96" s="135"/>
      <c r="P96" s="135"/>
      <c r="Q96" s="135"/>
    </row>
    <row r="97" s="112" customFormat="1" hidden="1" spans="1:17">
      <c r="A97" s="139"/>
      <c r="B97" s="70"/>
      <c r="C97" s="70"/>
      <c r="D97" s="70"/>
      <c r="E97" s="70"/>
      <c r="F97" s="70"/>
      <c r="G97" s="120"/>
      <c r="H97" s="70"/>
      <c r="I97" s="70"/>
      <c r="J97" s="115"/>
      <c r="K97" s="135"/>
      <c r="L97" s="135"/>
      <c r="M97" s="135"/>
      <c r="N97" s="135"/>
      <c r="O97" s="135"/>
      <c r="P97" s="135"/>
      <c r="Q97" s="135"/>
    </row>
    <row r="98" s="112" customFormat="1" hidden="1" spans="1:17">
      <c r="A98" s="139"/>
      <c r="B98" s="70"/>
      <c r="C98" s="70"/>
      <c r="D98" s="70"/>
      <c r="E98" s="70"/>
      <c r="F98" s="70"/>
      <c r="G98" s="120"/>
      <c r="H98" s="70"/>
      <c r="I98" s="70"/>
      <c r="J98" s="115"/>
      <c r="K98" s="135"/>
      <c r="L98" s="135"/>
      <c r="M98" s="135"/>
      <c r="N98" s="135"/>
      <c r="O98" s="135"/>
      <c r="P98" s="135"/>
      <c r="Q98" s="135"/>
    </row>
    <row r="99" s="112" customFormat="1" hidden="1" spans="1:17">
      <c r="A99" s="139"/>
      <c r="B99" s="70"/>
      <c r="C99" s="70"/>
      <c r="D99" s="70"/>
      <c r="E99" s="70"/>
      <c r="F99" s="70"/>
      <c r="G99" s="120"/>
      <c r="H99" s="70"/>
      <c r="I99" s="70"/>
      <c r="J99" s="115"/>
      <c r="K99" s="135"/>
      <c r="L99" s="135"/>
      <c r="M99" s="135"/>
      <c r="N99" s="135"/>
      <c r="O99" s="135"/>
      <c r="P99" s="135"/>
      <c r="Q99" s="135"/>
    </row>
    <row r="100" s="112" customFormat="1" hidden="1" spans="1:17">
      <c r="A100" s="139"/>
      <c r="B100" s="70"/>
      <c r="C100" s="70"/>
      <c r="D100" s="70"/>
      <c r="E100" s="70"/>
      <c r="F100" s="70"/>
      <c r="G100" s="120"/>
      <c r="H100" s="70"/>
      <c r="I100" s="70"/>
      <c r="J100" s="115"/>
      <c r="K100" s="135"/>
      <c r="L100" s="135"/>
      <c r="M100" s="135"/>
      <c r="N100" s="135"/>
      <c r="O100" s="135"/>
      <c r="P100" s="135"/>
      <c r="Q100" s="135"/>
    </row>
    <row r="101" s="112" customFormat="1" hidden="1" spans="1:17">
      <c r="A101" s="139"/>
      <c r="B101" s="70"/>
      <c r="C101" s="70"/>
      <c r="D101" s="70"/>
      <c r="E101" s="70"/>
      <c r="F101" s="70"/>
      <c r="G101" s="120"/>
      <c r="H101" s="70"/>
      <c r="I101" s="70"/>
      <c r="J101" s="115"/>
      <c r="K101" s="135"/>
      <c r="L101" s="135"/>
      <c r="M101" s="135"/>
      <c r="N101" s="135"/>
      <c r="O101" s="135"/>
      <c r="P101" s="135"/>
      <c r="Q101" s="135"/>
    </row>
    <row r="102" s="112" customFormat="1" hidden="1" spans="1:17">
      <c r="A102" s="139"/>
      <c r="B102" s="70"/>
      <c r="C102" s="70"/>
      <c r="D102" s="70"/>
      <c r="E102" s="70"/>
      <c r="F102" s="70"/>
      <c r="G102" s="120"/>
      <c r="H102" s="70"/>
      <c r="I102" s="70"/>
      <c r="J102" s="115"/>
      <c r="K102" s="135"/>
      <c r="L102" s="135"/>
      <c r="M102" s="135"/>
      <c r="N102" s="135"/>
      <c r="O102" s="135"/>
      <c r="P102" s="135"/>
      <c r="Q102" s="135"/>
    </row>
    <row r="103" s="112" customFormat="1" spans="1:17">
      <c r="A103" s="139"/>
      <c r="B103" s="70"/>
      <c r="C103" s="70"/>
      <c r="D103" s="70"/>
      <c r="E103" s="70"/>
      <c r="F103" s="70"/>
      <c r="G103" s="120"/>
      <c r="H103" s="70"/>
      <c r="I103" s="70"/>
      <c r="J103" s="115"/>
      <c r="K103" s="135"/>
      <c r="L103" s="135"/>
      <c r="M103" s="135"/>
      <c r="N103" s="135"/>
      <c r="O103" s="135"/>
      <c r="P103" s="135"/>
      <c r="Q103" s="135"/>
    </row>
    <row r="104" s="112" customFormat="1" spans="1:17">
      <c r="A104" s="139"/>
      <c r="B104" s="70"/>
      <c r="C104" s="70"/>
      <c r="D104" s="70"/>
      <c r="E104" s="70"/>
      <c r="F104" s="70"/>
      <c r="G104" s="120"/>
      <c r="H104" s="70"/>
      <c r="I104" s="70"/>
      <c r="J104" s="115"/>
      <c r="K104" s="135"/>
      <c r="L104" s="135"/>
      <c r="M104" s="135"/>
      <c r="N104" s="135"/>
      <c r="O104" s="135"/>
      <c r="P104" s="135"/>
      <c r="Q104" s="135"/>
    </row>
    <row r="105" s="112" customFormat="1" spans="1:17">
      <c r="A105" s="139"/>
      <c r="B105" s="70"/>
      <c r="C105" s="70"/>
      <c r="D105" s="70"/>
      <c r="E105" s="70"/>
      <c r="F105" s="70"/>
      <c r="G105" s="120"/>
      <c r="H105" s="70"/>
      <c r="I105" s="70"/>
      <c r="J105" s="115"/>
      <c r="K105" s="135"/>
      <c r="L105" s="135"/>
      <c r="M105" s="135"/>
      <c r="N105" s="135"/>
      <c r="O105" s="135"/>
      <c r="P105" s="135"/>
      <c r="Q105" s="135"/>
    </row>
    <row r="106" s="112" customFormat="1" spans="1:17">
      <c r="A106" s="139"/>
      <c r="B106" s="70"/>
      <c r="C106" s="70"/>
      <c r="D106" s="70"/>
      <c r="E106" s="70"/>
      <c r="F106" s="70"/>
      <c r="G106" s="120"/>
      <c r="H106" s="70"/>
      <c r="I106" s="70"/>
      <c r="J106" s="115"/>
      <c r="K106" s="135"/>
      <c r="L106" s="135"/>
      <c r="M106" s="135"/>
      <c r="N106" s="135"/>
      <c r="O106" s="135"/>
      <c r="P106" s="135"/>
      <c r="Q106" s="135"/>
    </row>
    <row r="107" s="112" customFormat="1" spans="1:17">
      <c r="A107" s="139"/>
      <c r="B107" s="70"/>
      <c r="C107" s="70"/>
      <c r="D107" s="70"/>
      <c r="E107" s="70"/>
      <c r="F107" s="70"/>
      <c r="G107" s="120"/>
      <c r="H107" s="70"/>
      <c r="I107" s="70"/>
      <c r="J107" s="115"/>
      <c r="K107" s="135"/>
      <c r="L107" s="135"/>
      <c r="M107" s="135"/>
      <c r="N107" s="135"/>
      <c r="O107" s="135"/>
      <c r="P107" s="135"/>
      <c r="Q107" s="135"/>
    </row>
    <row r="108" s="112" customFormat="1" spans="1:17">
      <c r="A108" s="139"/>
      <c r="B108" s="70"/>
      <c r="C108" s="70"/>
      <c r="D108" s="70"/>
      <c r="E108" s="70"/>
      <c r="F108" s="70"/>
      <c r="G108" s="120"/>
      <c r="H108" s="70"/>
      <c r="I108" s="70"/>
      <c r="J108" s="115"/>
      <c r="K108" s="135"/>
      <c r="L108" s="135"/>
      <c r="M108" s="135"/>
      <c r="N108" s="135"/>
      <c r="O108" s="135"/>
      <c r="P108" s="135"/>
      <c r="Q108" s="135"/>
    </row>
    <row r="109" s="112" customFormat="1" spans="1:17">
      <c r="A109" s="139"/>
      <c r="B109" s="70"/>
      <c r="C109" s="70"/>
      <c r="D109" s="70"/>
      <c r="E109" s="70"/>
      <c r="F109" s="70"/>
      <c r="G109" s="120"/>
      <c r="H109" s="70"/>
      <c r="I109" s="70"/>
      <c r="J109" s="115"/>
      <c r="K109" s="135"/>
      <c r="L109" s="135"/>
      <c r="M109" s="135"/>
      <c r="N109" s="135"/>
      <c r="O109" s="135"/>
      <c r="P109" s="135"/>
      <c r="Q109" s="135"/>
    </row>
    <row r="110" s="112" customFormat="1" spans="1:17">
      <c r="A110" s="139"/>
      <c r="B110" s="70"/>
      <c r="C110" s="70"/>
      <c r="D110" s="70"/>
      <c r="E110" s="70"/>
      <c r="F110" s="70"/>
      <c r="G110" s="120"/>
      <c r="H110" s="70"/>
      <c r="I110" s="70"/>
      <c r="J110" s="115"/>
      <c r="K110" s="135"/>
      <c r="L110" s="135"/>
      <c r="M110" s="135"/>
      <c r="N110" s="135"/>
      <c r="O110" s="135"/>
      <c r="P110" s="135"/>
      <c r="Q110" s="135"/>
    </row>
    <row r="111" s="112" customFormat="1" spans="1:17">
      <c r="A111" s="139"/>
      <c r="B111" s="70"/>
      <c r="C111" s="70"/>
      <c r="D111" s="70"/>
      <c r="E111" s="70"/>
      <c r="F111" s="70"/>
      <c r="G111" s="120"/>
      <c r="H111" s="70"/>
      <c r="I111" s="70"/>
      <c r="J111" s="115"/>
      <c r="K111" s="135"/>
      <c r="L111" s="135"/>
      <c r="M111" s="135"/>
      <c r="N111" s="135"/>
      <c r="O111" s="135"/>
      <c r="P111" s="135"/>
      <c r="Q111" s="135"/>
    </row>
    <row r="112" s="112" customFormat="1" spans="1:17">
      <c r="A112" s="139"/>
      <c r="B112" s="70"/>
      <c r="C112" s="70"/>
      <c r="D112" s="70"/>
      <c r="E112" s="70"/>
      <c r="F112" s="70"/>
      <c r="G112" s="120"/>
      <c r="H112" s="70"/>
      <c r="I112" s="70"/>
      <c r="J112" s="115"/>
      <c r="K112" s="135"/>
      <c r="L112" s="135"/>
      <c r="M112" s="135"/>
      <c r="N112" s="135"/>
      <c r="O112" s="135"/>
      <c r="P112" s="135"/>
      <c r="Q112" s="135"/>
    </row>
    <row r="113" s="112" customFormat="1" spans="1:17">
      <c r="A113" s="139"/>
      <c r="B113" s="70"/>
      <c r="C113" s="70"/>
      <c r="D113" s="70"/>
      <c r="E113" s="70"/>
      <c r="F113" s="70"/>
      <c r="G113" s="120"/>
      <c r="H113" s="70"/>
      <c r="I113" s="70"/>
      <c r="J113" s="115"/>
      <c r="K113" s="135"/>
      <c r="L113" s="135"/>
      <c r="M113" s="135"/>
      <c r="N113" s="135"/>
      <c r="O113" s="135"/>
      <c r="P113" s="135"/>
      <c r="Q113" s="135"/>
    </row>
    <row r="114" s="112" customFormat="1" spans="1:17">
      <c r="A114" s="139"/>
      <c r="B114" s="70"/>
      <c r="C114" s="70"/>
      <c r="D114" s="70"/>
      <c r="E114" s="70"/>
      <c r="F114" s="70"/>
      <c r="G114" s="120"/>
      <c r="H114" s="70"/>
      <c r="I114" s="70"/>
      <c r="J114" s="115"/>
      <c r="K114" s="135"/>
      <c r="L114" s="135"/>
      <c r="M114" s="135"/>
      <c r="N114" s="135"/>
      <c r="O114" s="135"/>
      <c r="P114" s="135"/>
      <c r="Q114" s="135"/>
    </row>
    <row r="115" s="112" customFormat="1" spans="1:17">
      <c r="A115" s="139"/>
      <c r="B115" s="70"/>
      <c r="C115" s="70"/>
      <c r="D115" s="70"/>
      <c r="E115" s="70"/>
      <c r="F115" s="70"/>
      <c r="G115" s="120"/>
      <c r="H115" s="70"/>
      <c r="I115" s="70"/>
      <c r="J115" s="115"/>
      <c r="K115" s="135"/>
      <c r="L115" s="135"/>
      <c r="M115" s="135"/>
      <c r="N115" s="135"/>
      <c r="O115" s="135"/>
      <c r="P115" s="135"/>
      <c r="Q115" s="135"/>
    </row>
    <row r="116" s="112" customFormat="1" spans="1:17">
      <c r="A116" s="139"/>
      <c r="B116" s="70"/>
      <c r="C116" s="70"/>
      <c r="D116" s="70"/>
      <c r="E116" s="70"/>
      <c r="F116" s="70"/>
      <c r="G116" s="120"/>
      <c r="H116" s="70"/>
      <c r="I116" s="70"/>
      <c r="J116" s="115"/>
      <c r="K116" s="135"/>
      <c r="L116" s="135"/>
      <c r="M116" s="135"/>
      <c r="N116" s="135"/>
      <c r="O116" s="135"/>
      <c r="P116" s="135"/>
      <c r="Q116" s="135"/>
    </row>
    <row r="117" s="112" customFormat="1" spans="1:17">
      <c r="A117" s="139"/>
      <c r="B117" s="70"/>
      <c r="C117" s="70"/>
      <c r="D117" s="70"/>
      <c r="E117" s="70"/>
      <c r="F117" s="70"/>
      <c r="G117" s="120"/>
      <c r="H117" s="70"/>
      <c r="I117" s="70"/>
      <c r="J117" s="115"/>
      <c r="K117" s="135"/>
      <c r="L117" s="135"/>
      <c r="M117" s="135"/>
      <c r="N117" s="135"/>
      <c r="O117" s="135"/>
      <c r="P117" s="135"/>
      <c r="Q117" s="135"/>
    </row>
    <row r="118" s="112" customFormat="1" spans="1:17">
      <c r="A118" s="139"/>
      <c r="B118" s="70"/>
      <c r="C118" s="70"/>
      <c r="D118" s="70"/>
      <c r="E118" s="70"/>
      <c r="F118" s="70"/>
      <c r="G118" s="120"/>
      <c r="H118" s="70"/>
      <c r="I118" s="70"/>
      <c r="J118" s="115"/>
      <c r="K118" s="135"/>
      <c r="L118" s="135"/>
      <c r="M118" s="135"/>
      <c r="N118" s="135"/>
      <c r="O118" s="135"/>
      <c r="P118" s="135"/>
      <c r="Q118" s="135"/>
    </row>
    <row r="119" s="112" customFormat="1" spans="1:17">
      <c r="A119" s="139"/>
      <c r="B119" s="70"/>
      <c r="C119" s="70"/>
      <c r="D119" s="70"/>
      <c r="E119" s="70"/>
      <c r="F119" s="70"/>
      <c r="G119" s="120"/>
      <c r="H119" s="70"/>
      <c r="I119" s="70"/>
      <c r="J119" s="115"/>
      <c r="K119" s="135"/>
      <c r="L119" s="135"/>
      <c r="M119" s="135"/>
      <c r="N119" s="135"/>
      <c r="O119" s="135"/>
      <c r="P119" s="135"/>
      <c r="Q119" s="135"/>
    </row>
    <row r="120" s="112" customFormat="1" spans="1:17">
      <c r="A120" s="139"/>
      <c r="B120" s="70"/>
      <c r="C120" s="70"/>
      <c r="D120" s="70"/>
      <c r="E120" s="70"/>
      <c r="F120" s="70"/>
      <c r="G120" s="120"/>
      <c r="H120" s="70"/>
      <c r="I120" s="70"/>
      <c r="J120" s="115"/>
      <c r="K120" s="135"/>
      <c r="L120" s="135"/>
      <c r="M120" s="135"/>
      <c r="N120" s="135"/>
      <c r="O120" s="135"/>
      <c r="P120" s="135"/>
      <c r="Q120" s="135"/>
    </row>
    <row r="121" s="112" customFormat="1" spans="1:17">
      <c r="A121" s="139"/>
      <c r="B121" s="70"/>
      <c r="C121" s="70"/>
      <c r="D121" s="70"/>
      <c r="E121" s="70"/>
      <c r="F121" s="70"/>
      <c r="G121" s="120"/>
      <c r="H121" s="70"/>
      <c r="I121" s="70"/>
      <c r="J121" s="115"/>
      <c r="K121" s="135"/>
      <c r="L121" s="135"/>
      <c r="M121" s="135"/>
      <c r="N121" s="135"/>
      <c r="O121" s="135"/>
      <c r="P121" s="135"/>
      <c r="Q121" s="135"/>
    </row>
    <row r="122" s="112" customFormat="1" spans="1:17">
      <c r="A122" s="139"/>
      <c r="B122" s="70"/>
      <c r="C122" s="70"/>
      <c r="D122" s="70"/>
      <c r="E122" s="70"/>
      <c r="F122" s="70"/>
      <c r="G122" s="120"/>
      <c r="H122" s="70"/>
      <c r="I122" s="70"/>
      <c r="J122" s="115"/>
      <c r="K122" s="135"/>
      <c r="L122" s="135"/>
      <c r="M122" s="135"/>
      <c r="N122" s="135"/>
      <c r="O122" s="135"/>
      <c r="P122" s="135"/>
      <c r="Q122" s="135"/>
    </row>
    <row r="123" s="112" customFormat="1" spans="1:17">
      <c r="A123" s="139"/>
      <c r="B123" s="70"/>
      <c r="C123" s="70"/>
      <c r="D123" s="70"/>
      <c r="E123" s="70"/>
      <c r="F123" s="70"/>
      <c r="G123" s="120"/>
      <c r="H123" s="70"/>
      <c r="I123" s="70"/>
      <c r="J123" s="115"/>
      <c r="K123" s="135"/>
      <c r="L123" s="135"/>
      <c r="M123" s="135"/>
      <c r="N123" s="135"/>
      <c r="O123" s="135"/>
      <c r="P123" s="135"/>
      <c r="Q123" s="135"/>
    </row>
    <row r="124" s="112" customFormat="1" spans="1:17">
      <c r="A124" s="139"/>
      <c r="B124" s="70"/>
      <c r="C124" s="70"/>
      <c r="D124" s="70"/>
      <c r="E124" s="70"/>
      <c r="F124" s="70"/>
      <c r="G124" s="120"/>
      <c r="H124" s="70"/>
      <c r="I124" s="70"/>
      <c r="J124" s="115"/>
      <c r="K124" s="135"/>
      <c r="L124" s="135"/>
      <c r="M124" s="135"/>
      <c r="N124" s="135"/>
      <c r="O124" s="135"/>
      <c r="P124" s="135"/>
      <c r="Q124" s="135"/>
    </row>
    <row r="125" s="112" customFormat="1" spans="1:17">
      <c r="A125" s="139"/>
      <c r="B125" s="70"/>
      <c r="C125" s="70"/>
      <c r="D125" s="70"/>
      <c r="E125" s="70"/>
      <c r="F125" s="70"/>
      <c r="G125" s="120"/>
      <c r="H125" s="70"/>
      <c r="I125" s="70"/>
      <c r="J125" s="115"/>
      <c r="K125" s="135"/>
      <c r="L125" s="135"/>
      <c r="M125" s="135"/>
      <c r="N125" s="135"/>
      <c r="O125" s="135"/>
      <c r="P125" s="135"/>
      <c r="Q125" s="135"/>
    </row>
    <row r="126" s="112" customFormat="1" spans="1:17">
      <c r="A126" s="139"/>
      <c r="B126" s="70"/>
      <c r="C126" s="70"/>
      <c r="D126" s="70"/>
      <c r="E126" s="70"/>
      <c r="F126" s="70"/>
      <c r="G126" s="120"/>
      <c r="H126" s="70"/>
      <c r="I126" s="70"/>
      <c r="J126" s="115"/>
      <c r="K126" s="135"/>
      <c r="L126" s="135"/>
      <c r="M126" s="135"/>
      <c r="N126" s="135"/>
      <c r="O126" s="135"/>
      <c r="P126" s="135"/>
      <c r="Q126" s="135"/>
    </row>
    <row r="127" s="112" customFormat="1" spans="1:17">
      <c r="A127" s="139"/>
      <c r="B127" s="70"/>
      <c r="C127" s="70"/>
      <c r="D127" s="70"/>
      <c r="E127" s="70"/>
      <c r="F127" s="70"/>
      <c r="G127" s="120"/>
      <c r="H127" s="70"/>
      <c r="I127" s="70"/>
      <c r="J127" s="115"/>
      <c r="K127" s="135"/>
      <c r="L127" s="135"/>
      <c r="M127" s="135"/>
      <c r="N127" s="135"/>
      <c r="O127" s="135"/>
      <c r="P127" s="135"/>
      <c r="Q127" s="135"/>
    </row>
    <row r="128" s="112" customFormat="1" spans="1:17">
      <c r="A128" s="139"/>
      <c r="B128" s="70"/>
      <c r="C128" s="70"/>
      <c r="D128" s="70"/>
      <c r="E128" s="70"/>
      <c r="F128" s="70"/>
      <c r="G128" s="120"/>
      <c r="H128" s="70"/>
      <c r="I128" s="70"/>
      <c r="J128" s="115"/>
      <c r="K128" s="135"/>
      <c r="L128" s="135"/>
      <c r="M128" s="135"/>
      <c r="N128" s="135"/>
      <c r="O128" s="135"/>
      <c r="P128" s="135"/>
      <c r="Q128" s="135"/>
    </row>
    <row r="129" s="112" customFormat="1" spans="1:17">
      <c r="A129" s="139"/>
      <c r="B129" s="70"/>
      <c r="C129" s="70"/>
      <c r="D129" s="70"/>
      <c r="E129" s="70"/>
      <c r="F129" s="70"/>
      <c r="G129" s="120"/>
      <c r="H129" s="70"/>
      <c r="I129" s="70"/>
      <c r="J129" s="115"/>
      <c r="K129" s="135"/>
      <c r="L129" s="135"/>
      <c r="M129" s="135"/>
      <c r="N129" s="135"/>
      <c r="O129" s="135"/>
      <c r="P129" s="135"/>
      <c r="Q129" s="135"/>
    </row>
    <row r="130" s="112" customFormat="1" spans="1:17">
      <c r="A130" s="139"/>
      <c r="B130" s="70"/>
      <c r="C130" s="70"/>
      <c r="D130" s="70"/>
      <c r="E130" s="70"/>
      <c r="F130" s="70"/>
      <c r="G130" s="120"/>
      <c r="H130" s="70"/>
      <c r="I130" s="70"/>
      <c r="J130" s="115"/>
      <c r="K130" s="135"/>
      <c r="L130" s="135"/>
      <c r="M130" s="135"/>
      <c r="N130" s="135"/>
      <c r="O130" s="135"/>
      <c r="P130" s="135"/>
      <c r="Q130" s="135"/>
    </row>
    <row r="131" s="112" customFormat="1" spans="1:17">
      <c r="A131" s="139"/>
      <c r="B131" s="70"/>
      <c r="C131" s="70"/>
      <c r="D131" s="70"/>
      <c r="E131" s="70"/>
      <c r="F131" s="70"/>
      <c r="G131" s="120"/>
      <c r="H131" s="70"/>
      <c r="I131" s="70"/>
      <c r="J131" s="115"/>
      <c r="K131" s="135"/>
      <c r="L131" s="135"/>
      <c r="M131" s="135"/>
      <c r="N131" s="135"/>
      <c r="O131" s="135"/>
      <c r="P131" s="135"/>
      <c r="Q131" s="135"/>
    </row>
    <row r="132" s="112" customFormat="1" spans="1:17">
      <c r="A132" s="139"/>
      <c r="B132" s="70"/>
      <c r="C132" s="70"/>
      <c r="D132" s="70"/>
      <c r="E132" s="70"/>
      <c r="F132" s="70"/>
      <c r="G132" s="120"/>
      <c r="H132" s="70"/>
      <c r="I132" s="70"/>
      <c r="J132" s="115"/>
      <c r="K132" s="135"/>
      <c r="L132" s="135"/>
      <c r="M132" s="135"/>
      <c r="N132" s="135"/>
      <c r="O132" s="135"/>
      <c r="P132" s="135"/>
      <c r="Q132" s="135"/>
    </row>
    <row r="133" s="112" customFormat="1" spans="1:17">
      <c r="A133" s="139"/>
      <c r="B133" s="70"/>
      <c r="C133" s="70"/>
      <c r="D133" s="70"/>
      <c r="E133" s="70"/>
      <c r="F133" s="70"/>
      <c r="G133" s="120"/>
      <c r="H133" s="70"/>
      <c r="I133" s="70"/>
      <c r="J133" s="115"/>
      <c r="K133" s="135"/>
      <c r="L133" s="135"/>
      <c r="M133" s="135"/>
      <c r="N133" s="135"/>
      <c r="O133" s="135"/>
      <c r="P133" s="135"/>
      <c r="Q133" s="135"/>
    </row>
    <row r="134" s="112" customFormat="1" spans="1:17">
      <c r="A134" s="139"/>
      <c r="B134" s="70"/>
      <c r="C134" s="70"/>
      <c r="D134" s="70"/>
      <c r="E134" s="70"/>
      <c r="F134" s="70"/>
      <c r="G134" s="120"/>
      <c r="H134" s="70"/>
      <c r="I134" s="70"/>
      <c r="J134" s="115"/>
      <c r="K134" s="135"/>
      <c r="L134" s="135"/>
      <c r="M134" s="135"/>
      <c r="N134" s="135"/>
      <c r="O134" s="135"/>
      <c r="P134" s="135"/>
      <c r="Q134" s="135"/>
    </row>
    <row r="135" s="112" customFormat="1" spans="1:17">
      <c r="A135" s="139"/>
      <c r="B135" s="70"/>
      <c r="C135" s="70"/>
      <c r="D135" s="70"/>
      <c r="E135" s="70"/>
      <c r="F135" s="70"/>
      <c r="G135" s="120"/>
      <c r="H135" s="70"/>
      <c r="I135" s="70"/>
      <c r="J135" s="115"/>
      <c r="K135" s="135"/>
      <c r="L135" s="135"/>
      <c r="M135" s="135"/>
      <c r="N135" s="135"/>
      <c r="O135" s="135"/>
      <c r="P135" s="135"/>
      <c r="Q135" s="135"/>
    </row>
    <row r="136" s="112" customFormat="1" spans="1:17">
      <c r="A136" s="139"/>
      <c r="B136" s="70"/>
      <c r="C136" s="70"/>
      <c r="D136" s="70"/>
      <c r="E136" s="70"/>
      <c r="F136" s="70"/>
      <c r="G136" s="120"/>
      <c r="H136" s="70"/>
      <c r="I136" s="70"/>
      <c r="J136" s="115"/>
      <c r="K136" s="135"/>
      <c r="L136" s="135"/>
      <c r="M136" s="135"/>
      <c r="N136" s="135"/>
      <c r="O136" s="135"/>
      <c r="P136" s="135"/>
      <c r="Q136" s="135"/>
    </row>
    <row r="137" s="112" customFormat="1" spans="1:17">
      <c r="A137" s="139"/>
      <c r="B137" s="70"/>
      <c r="C137" s="70"/>
      <c r="D137" s="70"/>
      <c r="E137" s="70"/>
      <c r="F137" s="70"/>
      <c r="G137" s="120"/>
      <c r="H137" s="70"/>
      <c r="I137" s="70"/>
      <c r="J137" s="115"/>
      <c r="K137" s="135"/>
      <c r="L137" s="135"/>
      <c r="M137" s="135"/>
      <c r="N137" s="135"/>
      <c r="O137" s="135"/>
      <c r="P137" s="135"/>
      <c r="Q137" s="135"/>
    </row>
    <row r="138" s="112" customFormat="1" spans="1:17">
      <c r="A138" s="139"/>
      <c r="B138" s="70"/>
      <c r="C138" s="70"/>
      <c r="D138" s="70"/>
      <c r="E138" s="70"/>
      <c r="F138" s="70"/>
      <c r="G138" s="120"/>
      <c r="H138" s="70"/>
      <c r="I138" s="70"/>
      <c r="J138" s="115"/>
      <c r="K138" s="135"/>
      <c r="L138" s="135"/>
      <c r="M138" s="135"/>
      <c r="N138" s="135"/>
      <c r="O138" s="135"/>
      <c r="P138" s="135"/>
      <c r="Q138" s="135"/>
    </row>
    <row r="139" s="112" customFormat="1" spans="1:17">
      <c r="A139" s="139"/>
      <c r="B139" s="70"/>
      <c r="C139" s="70"/>
      <c r="D139" s="70"/>
      <c r="E139" s="70"/>
      <c r="F139" s="70"/>
      <c r="G139" s="120"/>
      <c r="H139" s="70"/>
      <c r="I139" s="70"/>
      <c r="J139" s="115"/>
      <c r="K139" s="135"/>
      <c r="L139" s="135"/>
      <c r="M139" s="135"/>
      <c r="N139" s="135"/>
      <c r="O139" s="135"/>
      <c r="P139" s="135"/>
      <c r="Q139" s="135"/>
    </row>
    <row r="140" s="112" customFormat="1" spans="1:17">
      <c r="A140" s="139"/>
      <c r="B140" s="70"/>
      <c r="C140" s="70"/>
      <c r="D140" s="70"/>
      <c r="E140" s="70"/>
      <c r="F140" s="70"/>
      <c r="G140" s="120"/>
      <c r="H140" s="70"/>
      <c r="I140" s="70"/>
      <c r="J140" s="115"/>
      <c r="K140" s="135"/>
      <c r="L140" s="135"/>
      <c r="M140" s="135"/>
      <c r="N140" s="135"/>
      <c r="O140" s="135"/>
      <c r="P140" s="135"/>
      <c r="Q140" s="135"/>
    </row>
    <row r="141" s="112" customFormat="1" spans="1:17">
      <c r="A141" s="139"/>
      <c r="B141" s="70"/>
      <c r="C141" s="70"/>
      <c r="D141" s="70"/>
      <c r="E141" s="70"/>
      <c r="F141" s="70"/>
      <c r="G141" s="120"/>
      <c r="H141" s="70"/>
      <c r="I141" s="70"/>
      <c r="J141" s="115"/>
      <c r="K141" s="135"/>
      <c r="L141" s="135"/>
      <c r="M141" s="135"/>
      <c r="N141" s="135"/>
      <c r="O141" s="135"/>
      <c r="P141" s="135"/>
      <c r="Q141" s="135"/>
    </row>
    <row r="142" s="112" customFormat="1" spans="1:17">
      <c r="A142" s="139"/>
      <c r="B142" s="70"/>
      <c r="C142" s="70"/>
      <c r="D142" s="70"/>
      <c r="E142" s="70"/>
      <c r="F142" s="70"/>
      <c r="G142" s="120"/>
      <c r="H142" s="70"/>
      <c r="I142" s="70"/>
      <c r="J142" s="115"/>
      <c r="K142" s="135"/>
      <c r="L142" s="135"/>
      <c r="M142" s="135"/>
      <c r="N142" s="135"/>
      <c r="O142" s="135"/>
      <c r="P142" s="135"/>
      <c r="Q142" s="135"/>
    </row>
    <row r="143" s="112" customFormat="1" spans="1:17">
      <c r="A143" s="139"/>
      <c r="B143" s="70"/>
      <c r="C143" s="70"/>
      <c r="D143" s="70"/>
      <c r="E143" s="70"/>
      <c r="F143" s="70"/>
      <c r="G143" s="120"/>
      <c r="H143" s="70"/>
      <c r="I143" s="70"/>
      <c r="J143" s="115"/>
      <c r="K143" s="135"/>
      <c r="L143" s="135"/>
      <c r="M143" s="135"/>
      <c r="N143" s="135"/>
      <c r="O143" s="135"/>
      <c r="P143" s="135"/>
      <c r="Q143" s="135"/>
    </row>
    <row r="144" s="112" customFormat="1" spans="1:17">
      <c r="A144" s="139"/>
      <c r="B144" s="70"/>
      <c r="C144" s="70"/>
      <c r="D144" s="70"/>
      <c r="E144" s="70"/>
      <c r="F144" s="70"/>
      <c r="G144" s="120"/>
      <c r="H144" s="70"/>
      <c r="I144" s="70"/>
      <c r="J144" s="115"/>
      <c r="K144" s="135"/>
      <c r="L144" s="135"/>
      <c r="M144" s="135"/>
      <c r="N144" s="135"/>
      <c r="O144" s="135"/>
      <c r="P144" s="135"/>
      <c r="Q144" s="135"/>
    </row>
    <row r="145" s="112" customFormat="1" spans="1:17">
      <c r="A145" s="139"/>
      <c r="B145" s="70"/>
      <c r="C145" s="70"/>
      <c r="D145" s="70"/>
      <c r="E145" s="70"/>
      <c r="F145" s="70"/>
      <c r="G145" s="120"/>
      <c r="H145" s="70"/>
      <c r="I145" s="70"/>
      <c r="J145" s="115"/>
      <c r="K145" s="135"/>
      <c r="L145" s="135"/>
      <c r="M145" s="135"/>
      <c r="N145" s="135"/>
      <c r="O145" s="135"/>
      <c r="P145" s="135"/>
      <c r="Q145" s="135"/>
    </row>
    <row r="146" s="112" customFormat="1" spans="1:17">
      <c r="A146" s="139"/>
      <c r="B146" s="70"/>
      <c r="C146" s="70"/>
      <c r="D146" s="70"/>
      <c r="E146" s="70"/>
      <c r="F146" s="70"/>
      <c r="G146" s="120"/>
      <c r="H146" s="70"/>
      <c r="I146" s="70"/>
      <c r="J146" s="115"/>
      <c r="K146" s="135"/>
      <c r="L146" s="135"/>
      <c r="M146" s="135"/>
      <c r="N146" s="135"/>
      <c r="O146" s="135"/>
      <c r="P146" s="135"/>
      <c r="Q146" s="135"/>
    </row>
    <row r="147" s="112" customFormat="1" spans="1:17">
      <c r="A147" s="139"/>
      <c r="B147" s="70"/>
      <c r="C147" s="70"/>
      <c r="D147" s="70"/>
      <c r="E147" s="70"/>
      <c r="F147" s="70"/>
      <c r="G147" s="120"/>
      <c r="H147" s="70"/>
      <c r="I147" s="70"/>
      <c r="J147" s="115"/>
      <c r="K147" s="135"/>
      <c r="L147" s="135"/>
      <c r="M147" s="135"/>
      <c r="N147" s="135"/>
      <c r="O147" s="135"/>
      <c r="P147" s="135"/>
      <c r="Q147" s="135"/>
    </row>
    <row r="148" s="112" customFormat="1" spans="1:17">
      <c r="A148" s="139"/>
      <c r="B148" s="70"/>
      <c r="C148" s="70"/>
      <c r="D148" s="70"/>
      <c r="E148" s="70"/>
      <c r="F148" s="70"/>
      <c r="G148" s="120"/>
      <c r="H148" s="70"/>
      <c r="I148" s="70"/>
      <c r="J148" s="115"/>
      <c r="K148" s="135"/>
      <c r="L148" s="135"/>
      <c r="M148" s="135"/>
      <c r="N148" s="135"/>
      <c r="O148" s="135"/>
      <c r="P148" s="135"/>
      <c r="Q148" s="135"/>
    </row>
    <row r="149" s="112" customFormat="1" spans="1:17">
      <c r="A149" s="139"/>
      <c r="B149" s="70"/>
      <c r="C149" s="70"/>
      <c r="D149" s="70"/>
      <c r="E149" s="70"/>
      <c r="F149" s="70"/>
      <c r="G149" s="120"/>
      <c r="H149" s="70"/>
      <c r="I149" s="70"/>
      <c r="J149" s="115"/>
      <c r="K149" s="135"/>
      <c r="L149" s="135"/>
      <c r="M149" s="135"/>
      <c r="N149" s="135"/>
      <c r="O149" s="135"/>
      <c r="P149" s="135"/>
      <c r="Q149" s="135"/>
    </row>
    <row r="150" s="112" customFormat="1" spans="1:17">
      <c r="A150" s="139"/>
      <c r="B150" s="70"/>
      <c r="C150" s="70"/>
      <c r="D150" s="70"/>
      <c r="E150" s="70"/>
      <c r="F150" s="70"/>
      <c r="G150" s="120"/>
      <c r="H150" s="70"/>
      <c r="I150" s="70"/>
      <c r="J150" s="115"/>
      <c r="K150" s="135"/>
      <c r="L150" s="135"/>
      <c r="M150" s="135"/>
      <c r="N150" s="135"/>
      <c r="O150" s="135"/>
      <c r="P150" s="135"/>
      <c r="Q150" s="135"/>
    </row>
    <row r="151" s="112" customFormat="1" spans="1:17">
      <c r="A151" s="139"/>
      <c r="B151" s="70"/>
      <c r="C151" s="70"/>
      <c r="D151" s="70"/>
      <c r="E151" s="70"/>
      <c r="F151" s="70"/>
      <c r="G151" s="120"/>
      <c r="H151" s="70"/>
      <c r="I151" s="70"/>
      <c r="J151" s="115"/>
      <c r="K151" s="135"/>
      <c r="L151" s="135"/>
      <c r="M151" s="135"/>
      <c r="N151" s="135"/>
      <c r="O151" s="135"/>
      <c r="P151" s="135"/>
      <c r="Q151" s="135"/>
    </row>
    <row r="152" s="112" customFormat="1" spans="1:17">
      <c r="A152" s="139"/>
      <c r="B152" s="70"/>
      <c r="C152" s="70"/>
      <c r="D152" s="70"/>
      <c r="E152" s="70"/>
      <c r="F152" s="70"/>
      <c r="G152" s="120"/>
      <c r="H152" s="70"/>
      <c r="I152" s="70"/>
      <c r="J152" s="115"/>
      <c r="K152" s="135"/>
      <c r="L152" s="135"/>
      <c r="M152" s="135"/>
      <c r="N152" s="135"/>
      <c r="O152" s="135"/>
      <c r="P152" s="135"/>
      <c r="Q152" s="135"/>
    </row>
    <row r="153" s="112" customFormat="1" spans="1:17">
      <c r="A153" s="139"/>
      <c r="B153" s="70"/>
      <c r="C153" s="70"/>
      <c r="D153" s="70"/>
      <c r="E153" s="70"/>
      <c r="F153" s="70"/>
      <c r="G153" s="120"/>
      <c r="H153" s="70"/>
      <c r="I153" s="70"/>
      <c r="J153" s="115"/>
      <c r="K153" s="135"/>
      <c r="L153" s="135"/>
      <c r="M153" s="135"/>
      <c r="N153" s="135"/>
      <c r="O153" s="135"/>
      <c r="P153" s="135"/>
      <c r="Q153" s="135"/>
    </row>
    <row r="154" s="112" customFormat="1" spans="1:17">
      <c r="A154" s="139"/>
      <c r="B154" s="70"/>
      <c r="C154" s="70"/>
      <c r="D154" s="70"/>
      <c r="E154" s="70"/>
      <c r="F154" s="70"/>
      <c r="G154" s="120"/>
      <c r="H154" s="70"/>
      <c r="I154" s="70"/>
      <c r="J154" s="115"/>
      <c r="K154" s="135"/>
      <c r="L154" s="135"/>
      <c r="M154" s="135"/>
      <c r="N154" s="135"/>
      <c r="O154" s="135"/>
      <c r="P154" s="135"/>
      <c r="Q154" s="135"/>
    </row>
    <row r="155" s="112" customFormat="1" spans="1:17">
      <c r="A155" s="139"/>
      <c r="B155" s="70"/>
      <c r="C155" s="70"/>
      <c r="D155" s="70"/>
      <c r="E155" s="70"/>
      <c r="F155" s="70"/>
      <c r="G155" s="120"/>
      <c r="H155" s="70"/>
      <c r="I155" s="70"/>
      <c r="J155" s="115"/>
      <c r="K155" s="135"/>
      <c r="L155" s="135"/>
      <c r="M155" s="135"/>
      <c r="N155" s="135"/>
      <c r="O155" s="135"/>
      <c r="P155" s="135"/>
      <c r="Q155" s="135"/>
    </row>
    <row r="156" s="112" customFormat="1" spans="1:17">
      <c r="A156" s="139"/>
      <c r="B156" s="70"/>
      <c r="C156" s="70"/>
      <c r="D156" s="70"/>
      <c r="E156" s="70"/>
      <c r="F156" s="70"/>
      <c r="G156" s="120"/>
      <c r="H156" s="70"/>
      <c r="I156" s="70"/>
      <c r="J156" s="115"/>
      <c r="K156" s="135"/>
      <c r="L156" s="135"/>
      <c r="M156" s="135"/>
      <c r="N156" s="135"/>
      <c r="O156" s="135"/>
      <c r="P156" s="135"/>
      <c r="Q156" s="135"/>
    </row>
    <row r="157" s="112" customFormat="1" spans="1:17">
      <c r="A157" s="139"/>
      <c r="B157" s="70"/>
      <c r="C157" s="70"/>
      <c r="D157" s="70"/>
      <c r="E157" s="70"/>
      <c r="F157" s="70"/>
      <c r="G157" s="120"/>
      <c r="H157" s="70"/>
      <c r="I157" s="70"/>
      <c r="J157" s="115"/>
      <c r="K157" s="135"/>
      <c r="L157" s="135"/>
      <c r="M157" s="135"/>
      <c r="N157" s="135"/>
      <c r="O157" s="135"/>
      <c r="P157" s="135"/>
      <c r="Q157" s="135"/>
    </row>
    <row r="158" s="112" customFormat="1" spans="1:17">
      <c r="A158" s="139"/>
      <c r="B158" s="70"/>
      <c r="C158" s="70"/>
      <c r="D158" s="70"/>
      <c r="E158" s="70"/>
      <c r="F158" s="70"/>
      <c r="G158" s="120"/>
      <c r="H158" s="70"/>
      <c r="I158" s="70"/>
      <c r="J158" s="115"/>
      <c r="K158" s="135"/>
      <c r="L158" s="135"/>
      <c r="M158" s="135"/>
      <c r="N158" s="135"/>
      <c r="O158" s="135"/>
      <c r="P158" s="135"/>
      <c r="Q158" s="135"/>
    </row>
    <row r="159" s="112" customFormat="1" spans="1:17">
      <c r="A159" s="139"/>
      <c r="B159" s="70"/>
      <c r="C159" s="70"/>
      <c r="D159" s="70"/>
      <c r="E159" s="70"/>
      <c r="F159" s="70"/>
      <c r="G159" s="120"/>
      <c r="H159" s="70"/>
      <c r="I159" s="70"/>
      <c r="J159" s="115"/>
      <c r="K159" s="135"/>
      <c r="L159" s="135"/>
      <c r="M159" s="135"/>
      <c r="N159" s="135"/>
      <c r="O159" s="135"/>
      <c r="P159" s="135"/>
      <c r="Q159" s="135"/>
    </row>
    <row r="160" s="112" customFormat="1" spans="1:17">
      <c r="A160" s="139"/>
      <c r="B160" s="70"/>
      <c r="C160" s="70"/>
      <c r="D160" s="70"/>
      <c r="E160" s="70"/>
      <c r="F160" s="70"/>
      <c r="G160" s="120"/>
      <c r="H160" s="70"/>
      <c r="I160" s="70"/>
      <c r="J160" s="115"/>
      <c r="K160" s="135"/>
      <c r="L160" s="135"/>
      <c r="M160" s="135"/>
      <c r="N160" s="135"/>
      <c r="O160" s="135"/>
      <c r="P160" s="135"/>
      <c r="Q160" s="135"/>
    </row>
    <row r="161" s="112" customFormat="1" spans="1:17">
      <c r="A161" s="139"/>
      <c r="B161" s="70"/>
      <c r="C161" s="70"/>
      <c r="D161" s="70"/>
      <c r="E161" s="70"/>
      <c r="F161" s="70"/>
      <c r="G161" s="120"/>
      <c r="H161" s="70"/>
      <c r="I161" s="70"/>
      <c r="J161" s="115"/>
      <c r="K161" s="135"/>
      <c r="L161" s="135"/>
      <c r="M161" s="135"/>
      <c r="N161" s="135"/>
      <c r="O161" s="135"/>
      <c r="P161" s="135"/>
      <c r="Q161" s="135"/>
    </row>
    <row r="162" s="112" customFormat="1" spans="1:17">
      <c r="A162" s="139"/>
      <c r="B162" s="70"/>
      <c r="C162" s="70"/>
      <c r="D162" s="70"/>
      <c r="E162" s="70"/>
      <c r="F162" s="70"/>
      <c r="G162" s="120"/>
      <c r="H162" s="70"/>
      <c r="I162" s="70"/>
      <c r="J162" s="115"/>
      <c r="K162" s="135"/>
      <c r="L162" s="135"/>
      <c r="M162" s="135"/>
      <c r="N162" s="135"/>
      <c r="O162" s="135"/>
      <c r="P162" s="135"/>
      <c r="Q162" s="135"/>
    </row>
    <row r="163" s="112" customFormat="1" spans="1:17">
      <c r="A163" s="139"/>
      <c r="B163" s="70"/>
      <c r="C163" s="70"/>
      <c r="D163" s="70"/>
      <c r="E163" s="70"/>
      <c r="F163" s="70"/>
      <c r="G163" s="120"/>
      <c r="H163" s="70"/>
      <c r="I163" s="70"/>
      <c r="J163" s="115"/>
      <c r="K163" s="135"/>
      <c r="L163" s="135"/>
      <c r="M163" s="135"/>
      <c r="N163" s="135"/>
      <c r="O163" s="135"/>
      <c r="P163" s="135"/>
      <c r="Q163" s="135"/>
    </row>
    <row r="164" s="112" customFormat="1" spans="1:17">
      <c r="A164" s="139"/>
      <c r="B164" s="70"/>
      <c r="C164" s="70"/>
      <c r="D164" s="70"/>
      <c r="E164" s="70"/>
      <c r="F164" s="70"/>
      <c r="G164" s="120"/>
      <c r="H164" s="70"/>
      <c r="I164" s="70"/>
      <c r="J164" s="115"/>
      <c r="K164" s="135"/>
      <c r="L164" s="135"/>
      <c r="M164" s="135"/>
      <c r="N164" s="135"/>
      <c r="O164" s="135"/>
      <c r="P164" s="135"/>
      <c r="Q164" s="135"/>
    </row>
    <row r="165" s="112" customFormat="1" spans="1:17">
      <c r="A165" s="139"/>
      <c r="B165" s="70"/>
      <c r="C165" s="70"/>
      <c r="D165" s="70"/>
      <c r="E165" s="70"/>
      <c r="F165" s="70"/>
      <c r="G165" s="120"/>
      <c r="H165" s="70"/>
      <c r="I165" s="70"/>
      <c r="J165" s="115"/>
      <c r="K165" s="135"/>
      <c r="L165" s="135"/>
      <c r="M165" s="135"/>
      <c r="N165" s="135"/>
      <c r="O165" s="135"/>
      <c r="P165" s="135"/>
      <c r="Q165" s="135"/>
    </row>
    <row r="166" s="112" customFormat="1" spans="1:17">
      <c r="A166" s="139"/>
      <c r="B166" s="70"/>
      <c r="C166" s="70"/>
      <c r="D166" s="70"/>
      <c r="E166" s="70"/>
      <c r="F166" s="70"/>
      <c r="G166" s="120"/>
      <c r="H166" s="70"/>
      <c r="I166" s="70"/>
      <c r="J166" s="115"/>
      <c r="K166" s="135"/>
      <c r="L166" s="135"/>
      <c r="M166" s="135"/>
      <c r="N166" s="135"/>
      <c r="O166" s="135"/>
      <c r="P166" s="135"/>
      <c r="Q166" s="135"/>
    </row>
    <row r="167" s="112" customFormat="1" spans="1:17">
      <c r="A167" s="139"/>
      <c r="B167" s="70"/>
      <c r="C167" s="70"/>
      <c r="D167" s="70"/>
      <c r="E167" s="70"/>
      <c r="F167" s="70"/>
      <c r="G167" s="120"/>
      <c r="H167" s="70"/>
      <c r="I167" s="70"/>
      <c r="J167" s="115"/>
      <c r="K167" s="135"/>
      <c r="L167" s="135"/>
      <c r="M167" s="135"/>
      <c r="N167" s="135"/>
      <c r="O167" s="135"/>
      <c r="P167" s="135"/>
      <c r="Q167" s="135"/>
    </row>
    <row r="168" s="112" customFormat="1" spans="1:10">
      <c r="A168" s="114"/>
      <c r="B168" s="70"/>
      <c r="C168" s="70"/>
      <c r="D168" s="70"/>
      <c r="E168" s="70"/>
      <c r="F168" s="70"/>
      <c r="G168" s="70"/>
      <c r="H168" s="70"/>
      <c r="I168" s="70"/>
      <c r="J168" s="115"/>
    </row>
    <row r="169" s="112" customFormat="1" spans="1:10">
      <c r="A169" s="114"/>
      <c r="B169" s="70"/>
      <c r="C169" s="70"/>
      <c r="D169" s="70"/>
      <c r="E169" s="70"/>
      <c r="F169" s="70"/>
      <c r="G169" s="70"/>
      <c r="H169" s="70"/>
      <c r="I169" s="70"/>
      <c r="J169" s="115"/>
    </row>
    <row r="170" s="112" customFormat="1" spans="1:10">
      <c r="A170" s="114"/>
      <c r="B170" s="70"/>
      <c r="C170" s="70"/>
      <c r="D170" s="70"/>
      <c r="E170" s="70"/>
      <c r="F170" s="70"/>
      <c r="G170" s="70"/>
      <c r="H170" s="70"/>
      <c r="I170" s="70"/>
      <c r="J170" s="115"/>
    </row>
    <row r="171" s="112" customFormat="1" spans="1:10">
      <c r="A171" s="114"/>
      <c r="B171" s="70"/>
      <c r="C171" s="70"/>
      <c r="D171" s="70"/>
      <c r="E171" s="70"/>
      <c r="F171" s="70"/>
      <c r="G171" s="70"/>
      <c r="H171" s="70"/>
      <c r="I171" s="70"/>
      <c r="J171" s="115"/>
    </row>
    <row r="172" s="112" customFormat="1" spans="1:10">
      <c r="A172" s="114"/>
      <c r="B172" s="70"/>
      <c r="C172" s="70"/>
      <c r="D172" s="70"/>
      <c r="E172" s="70"/>
      <c r="F172" s="70"/>
      <c r="G172" s="70"/>
      <c r="H172" s="70"/>
      <c r="I172" s="70"/>
      <c r="J172" s="115"/>
    </row>
    <row r="173" s="112" customFormat="1" spans="1:10">
      <c r="A173" s="114"/>
      <c r="B173" s="70"/>
      <c r="C173" s="70"/>
      <c r="D173" s="70"/>
      <c r="E173" s="70"/>
      <c r="F173" s="70"/>
      <c r="G173" s="70"/>
      <c r="H173" s="70"/>
      <c r="I173" s="70"/>
      <c r="J173" s="115"/>
    </row>
    <row r="174" s="112" customFormat="1" spans="1:10">
      <c r="A174" s="114"/>
      <c r="B174" s="70"/>
      <c r="C174" s="70"/>
      <c r="D174" s="70"/>
      <c r="E174" s="70"/>
      <c r="F174" s="70"/>
      <c r="G174" s="70"/>
      <c r="H174" s="70"/>
      <c r="I174" s="70"/>
      <c r="J174" s="115"/>
    </row>
    <row r="175" s="112" customFormat="1" spans="1:10">
      <c r="A175" s="114"/>
      <c r="B175" s="70"/>
      <c r="C175" s="70"/>
      <c r="D175" s="70"/>
      <c r="E175" s="70"/>
      <c r="F175" s="70"/>
      <c r="G175" s="70"/>
      <c r="H175" s="70"/>
      <c r="I175" s="70"/>
      <c r="J175" s="115"/>
    </row>
    <row r="176" s="112" customFormat="1" spans="1:10">
      <c r="A176" s="114"/>
      <c r="B176" s="70"/>
      <c r="C176" s="70"/>
      <c r="D176" s="70"/>
      <c r="E176" s="70"/>
      <c r="F176" s="70"/>
      <c r="G176" s="70"/>
      <c r="H176" s="70"/>
      <c r="I176" s="70"/>
      <c r="J176" s="115"/>
    </row>
    <row r="177" s="112" customFormat="1" spans="1:10">
      <c r="A177" s="114"/>
      <c r="B177" s="70"/>
      <c r="C177" s="70"/>
      <c r="D177" s="70"/>
      <c r="E177" s="70"/>
      <c r="F177" s="70"/>
      <c r="G177" s="70"/>
      <c r="H177" s="70"/>
      <c r="I177" s="70"/>
      <c r="J177" s="115"/>
    </row>
    <row r="178" s="112" customFormat="1" spans="1:10">
      <c r="A178" s="114"/>
      <c r="B178" s="70"/>
      <c r="C178" s="70"/>
      <c r="D178" s="70"/>
      <c r="E178" s="70"/>
      <c r="F178" s="70"/>
      <c r="G178" s="70"/>
      <c r="H178" s="70"/>
      <c r="I178" s="70"/>
      <c r="J178" s="115"/>
    </row>
    <row r="179" s="112" customFormat="1" spans="1:10">
      <c r="A179" s="114"/>
      <c r="B179" s="70"/>
      <c r="C179" s="70"/>
      <c r="D179" s="70"/>
      <c r="E179" s="70"/>
      <c r="F179" s="70"/>
      <c r="G179" s="70"/>
      <c r="H179" s="70"/>
      <c r="I179" s="70"/>
      <c r="J179" s="115"/>
    </row>
    <row r="180" s="112" customFormat="1" spans="1:10">
      <c r="A180" s="114"/>
      <c r="B180" s="70"/>
      <c r="C180" s="70"/>
      <c r="D180" s="70"/>
      <c r="E180" s="70"/>
      <c r="F180" s="70"/>
      <c r="G180" s="70"/>
      <c r="H180" s="70"/>
      <c r="I180" s="70"/>
      <c r="J180" s="115"/>
    </row>
    <row r="181" s="112" customFormat="1" spans="1:10">
      <c r="A181" s="114"/>
      <c r="B181" s="70"/>
      <c r="C181" s="70"/>
      <c r="D181" s="70"/>
      <c r="E181" s="70"/>
      <c r="F181" s="70"/>
      <c r="G181" s="70"/>
      <c r="H181" s="70"/>
      <c r="I181" s="70"/>
      <c r="J181" s="115"/>
    </row>
    <row r="182" s="112" customFormat="1" spans="1:10">
      <c r="A182" s="114"/>
      <c r="B182" s="70"/>
      <c r="C182" s="70"/>
      <c r="D182" s="70"/>
      <c r="E182" s="70"/>
      <c r="F182" s="70"/>
      <c r="G182" s="70"/>
      <c r="H182" s="70"/>
      <c r="I182" s="70"/>
      <c r="J182" s="115"/>
    </row>
    <row r="183" s="112" customFormat="1" spans="1:10">
      <c r="A183" s="114"/>
      <c r="B183" s="70"/>
      <c r="C183" s="70"/>
      <c r="D183" s="70"/>
      <c r="E183" s="70"/>
      <c r="F183" s="70"/>
      <c r="G183" s="70"/>
      <c r="H183" s="70"/>
      <c r="I183" s="70"/>
      <c r="J183" s="115"/>
    </row>
    <row r="184" s="112" customFormat="1" spans="1:10">
      <c r="A184" s="114"/>
      <c r="B184" s="70"/>
      <c r="C184" s="70"/>
      <c r="D184" s="70"/>
      <c r="E184" s="70"/>
      <c r="F184" s="70"/>
      <c r="G184" s="70"/>
      <c r="H184" s="70"/>
      <c r="I184" s="70"/>
      <c r="J184" s="115"/>
    </row>
    <row r="185" s="112" customFormat="1" spans="1:10">
      <c r="A185" s="114"/>
      <c r="B185" s="70"/>
      <c r="C185" s="70"/>
      <c r="D185" s="70"/>
      <c r="E185" s="70"/>
      <c r="F185" s="70"/>
      <c r="G185" s="70"/>
      <c r="H185" s="70"/>
      <c r="I185" s="70"/>
      <c r="J185" s="115"/>
    </row>
    <row r="186" s="112" customFormat="1" spans="1:10">
      <c r="A186" s="114"/>
      <c r="B186" s="70"/>
      <c r="C186" s="70"/>
      <c r="D186" s="70"/>
      <c r="E186" s="70"/>
      <c r="F186" s="70"/>
      <c r="G186" s="70"/>
      <c r="H186" s="70"/>
      <c r="I186" s="70"/>
      <c r="J186" s="115"/>
    </row>
    <row r="187" s="112" customFormat="1" spans="1:10">
      <c r="A187" s="114"/>
      <c r="B187" s="70"/>
      <c r="C187" s="70"/>
      <c r="D187" s="70"/>
      <c r="E187" s="70"/>
      <c r="F187" s="70"/>
      <c r="G187" s="70"/>
      <c r="H187" s="70"/>
      <c r="I187" s="70"/>
      <c r="J187" s="115"/>
    </row>
    <row r="188" s="112" customFormat="1" spans="1:10">
      <c r="A188" s="114"/>
      <c r="B188" s="70"/>
      <c r="C188" s="70"/>
      <c r="D188" s="70"/>
      <c r="E188" s="70"/>
      <c r="F188" s="70"/>
      <c r="G188" s="70"/>
      <c r="H188" s="70"/>
      <c r="I188" s="70"/>
      <c r="J188" s="115"/>
    </row>
    <row r="189" s="112" customFormat="1" spans="1:10">
      <c r="A189" s="114"/>
      <c r="B189" s="70"/>
      <c r="C189" s="70"/>
      <c r="D189" s="70"/>
      <c r="E189" s="70"/>
      <c r="F189" s="70"/>
      <c r="G189" s="70"/>
      <c r="H189" s="70"/>
      <c r="I189" s="70"/>
      <c r="J189" s="115"/>
    </row>
    <row r="190" s="112" customFormat="1" spans="1:10">
      <c r="A190" s="114"/>
      <c r="B190" s="70"/>
      <c r="C190" s="70"/>
      <c r="D190" s="70"/>
      <c r="E190" s="70"/>
      <c r="F190" s="70"/>
      <c r="G190" s="70"/>
      <c r="H190" s="70"/>
      <c r="I190" s="70"/>
      <c r="J190" s="115"/>
    </row>
    <row r="191" s="112" customFormat="1" spans="1:10">
      <c r="A191" s="114"/>
      <c r="B191" s="70"/>
      <c r="C191" s="70"/>
      <c r="D191" s="70"/>
      <c r="E191" s="70"/>
      <c r="F191" s="70"/>
      <c r="G191" s="70"/>
      <c r="H191" s="70"/>
      <c r="I191" s="70"/>
      <c r="J191" s="115"/>
    </row>
    <row r="192" s="112" customFormat="1" spans="1:10">
      <c r="A192" s="114"/>
      <c r="B192" s="70"/>
      <c r="C192" s="70"/>
      <c r="D192" s="70"/>
      <c r="E192" s="70"/>
      <c r="F192" s="70"/>
      <c r="G192" s="70"/>
      <c r="H192" s="70"/>
      <c r="I192" s="70"/>
      <c r="J192" s="115"/>
    </row>
    <row r="193" s="112" customFormat="1" spans="1:10">
      <c r="A193" s="114"/>
      <c r="B193" s="70"/>
      <c r="C193" s="70"/>
      <c r="D193" s="70"/>
      <c r="E193" s="70"/>
      <c r="F193" s="70"/>
      <c r="G193" s="70"/>
      <c r="H193" s="70"/>
      <c r="I193" s="70"/>
      <c r="J193" s="115"/>
    </row>
    <row r="194" s="112" customFormat="1" spans="1:10">
      <c r="A194" s="114"/>
      <c r="B194" s="70"/>
      <c r="C194" s="70"/>
      <c r="D194" s="70"/>
      <c r="E194" s="70"/>
      <c r="F194" s="70"/>
      <c r="G194" s="70"/>
      <c r="H194" s="70"/>
      <c r="I194" s="70"/>
      <c r="J194" s="115"/>
    </row>
    <row r="195" s="112" customFormat="1" spans="1:10">
      <c r="A195" s="114"/>
      <c r="B195" s="70"/>
      <c r="C195" s="70"/>
      <c r="D195" s="70"/>
      <c r="E195" s="70"/>
      <c r="F195" s="70"/>
      <c r="G195" s="70"/>
      <c r="H195" s="70"/>
      <c r="I195" s="70"/>
      <c r="J195" s="115"/>
    </row>
    <row r="196" s="112" customFormat="1" spans="1:10">
      <c r="A196" s="114"/>
      <c r="B196" s="70"/>
      <c r="C196" s="70"/>
      <c r="D196" s="70"/>
      <c r="E196" s="70"/>
      <c r="F196" s="70"/>
      <c r="G196" s="70"/>
      <c r="H196" s="70"/>
      <c r="I196" s="70"/>
      <c r="J196" s="115"/>
    </row>
    <row r="197" s="112" customFormat="1" spans="1:10">
      <c r="A197" s="114"/>
      <c r="B197" s="70"/>
      <c r="C197" s="70"/>
      <c r="D197" s="70"/>
      <c r="E197" s="70"/>
      <c r="F197" s="70"/>
      <c r="G197" s="70"/>
      <c r="H197" s="70"/>
      <c r="I197" s="70"/>
      <c r="J197" s="115"/>
    </row>
    <row r="198" s="112" customFormat="1" spans="1:10">
      <c r="A198" s="114"/>
      <c r="B198" s="70"/>
      <c r="C198" s="70"/>
      <c r="D198" s="70"/>
      <c r="E198" s="70"/>
      <c r="F198" s="70"/>
      <c r="G198" s="70"/>
      <c r="H198" s="70"/>
      <c r="I198" s="70"/>
      <c r="J198" s="115"/>
    </row>
    <row r="199" s="112" customFormat="1" spans="1:10">
      <c r="A199" s="114"/>
      <c r="B199" s="70"/>
      <c r="C199" s="70"/>
      <c r="D199" s="70"/>
      <c r="E199" s="70"/>
      <c r="F199" s="70"/>
      <c r="G199" s="70"/>
      <c r="H199" s="70"/>
      <c r="I199" s="70"/>
      <c r="J199" s="115"/>
    </row>
    <row r="200" s="112" customFormat="1" spans="1:10">
      <c r="A200" s="114"/>
      <c r="B200" s="70"/>
      <c r="C200" s="70"/>
      <c r="D200" s="70"/>
      <c r="E200" s="70"/>
      <c r="F200" s="70"/>
      <c r="G200" s="70"/>
      <c r="H200" s="70"/>
      <c r="I200" s="70"/>
      <c r="J200" s="115"/>
    </row>
    <row r="201" s="112" customFormat="1" spans="1:10">
      <c r="A201" s="114"/>
      <c r="B201" s="70"/>
      <c r="C201" s="70"/>
      <c r="D201" s="70"/>
      <c r="E201" s="70"/>
      <c r="F201" s="70"/>
      <c r="G201" s="70"/>
      <c r="H201" s="70"/>
      <c r="I201" s="70"/>
      <c r="J201" s="115"/>
    </row>
    <row r="202" s="112" customFormat="1" spans="1:10">
      <c r="A202" s="114"/>
      <c r="B202" s="70"/>
      <c r="C202" s="70"/>
      <c r="D202" s="70"/>
      <c r="E202" s="70"/>
      <c r="F202" s="70"/>
      <c r="G202" s="70"/>
      <c r="H202" s="70"/>
      <c r="I202" s="70"/>
      <c r="J202" s="115"/>
    </row>
    <row r="203" s="112" customFormat="1" spans="1:10">
      <c r="A203" s="114"/>
      <c r="B203" s="70"/>
      <c r="C203" s="70"/>
      <c r="D203" s="70"/>
      <c r="E203" s="70"/>
      <c r="F203" s="70"/>
      <c r="G203" s="70"/>
      <c r="H203" s="70"/>
      <c r="I203" s="70"/>
      <c r="J203" s="115"/>
    </row>
    <row r="204" s="112" customFormat="1" spans="1:10">
      <c r="A204" s="114"/>
      <c r="B204" s="70"/>
      <c r="C204" s="70"/>
      <c r="D204" s="70"/>
      <c r="E204" s="70"/>
      <c r="F204" s="70"/>
      <c r="G204" s="70"/>
      <c r="H204" s="70"/>
      <c r="I204" s="70"/>
      <c r="J204" s="115"/>
    </row>
    <row r="205" s="112" customFormat="1" spans="1:10">
      <c r="A205" s="114"/>
      <c r="B205" s="70"/>
      <c r="C205" s="70"/>
      <c r="D205" s="70"/>
      <c r="E205" s="70"/>
      <c r="F205" s="70"/>
      <c r="G205" s="70"/>
      <c r="H205" s="70"/>
      <c r="I205" s="70"/>
      <c r="J205" s="115"/>
    </row>
    <row r="206" s="112" customFormat="1" spans="1:10">
      <c r="A206" s="114"/>
      <c r="B206" s="70"/>
      <c r="C206" s="70"/>
      <c r="D206" s="70"/>
      <c r="E206" s="70"/>
      <c r="F206" s="70"/>
      <c r="G206" s="70"/>
      <c r="H206" s="70"/>
      <c r="I206" s="70"/>
      <c r="J206" s="115"/>
    </row>
    <row r="207" s="112" customFormat="1" spans="1:10">
      <c r="A207" s="114"/>
      <c r="B207" s="70"/>
      <c r="C207" s="70"/>
      <c r="D207" s="70"/>
      <c r="E207" s="70"/>
      <c r="F207" s="70"/>
      <c r="G207" s="70"/>
      <c r="H207" s="70"/>
      <c r="I207" s="70"/>
      <c r="J207" s="115"/>
    </row>
    <row r="208" s="112" customFormat="1" spans="1:10">
      <c r="A208" s="114"/>
      <c r="B208" s="70"/>
      <c r="C208" s="70"/>
      <c r="D208" s="70"/>
      <c r="E208" s="70"/>
      <c r="F208" s="70"/>
      <c r="G208" s="70"/>
      <c r="H208" s="70"/>
      <c r="I208" s="70"/>
      <c r="J208" s="115"/>
    </row>
    <row r="209" s="112" customFormat="1" spans="1:10">
      <c r="A209" s="114"/>
      <c r="B209" s="70"/>
      <c r="C209" s="70"/>
      <c r="D209" s="70"/>
      <c r="E209" s="70"/>
      <c r="F209" s="70"/>
      <c r="G209" s="70"/>
      <c r="H209" s="70"/>
      <c r="I209" s="70"/>
      <c r="J209" s="115"/>
    </row>
    <row r="210" s="112" customFormat="1" spans="1:10">
      <c r="A210" s="114"/>
      <c r="B210" s="70"/>
      <c r="C210" s="70"/>
      <c r="D210" s="70"/>
      <c r="E210" s="70"/>
      <c r="F210" s="70"/>
      <c r="G210" s="70"/>
      <c r="H210" s="70"/>
      <c r="I210" s="70"/>
      <c r="J210" s="115"/>
    </row>
    <row r="211" s="112" customFormat="1" spans="1:10">
      <c r="A211" s="114"/>
      <c r="B211" s="70"/>
      <c r="C211" s="70"/>
      <c r="D211" s="70"/>
      <c r="E211" s="70"/>
      <c r="F211" s="70"/>
      <c r="G211" s="70"/>
      <c r="H211" s="70"/>
      <c r="I211" s="70"/>
      <c r="J211" s="115"/>
    </row>
    <row r="212" s="112" customFormat="1" spans="1:10">
      <c r="A212" s="114"/>
      <c r="B212" s="70"/>
      <c r="C212" s="70"/>
      <c r="D212" s="70"/>
      <c r="E212" s="70"/>
      <c r="F212" s="70"/>
      <c r="G212" s="70"/>
      <c r="H212" s="70"/>
      <c r="I212" s="70"/>
      <c r="J212" s="115"/>
    </row>
    <row r="213" s="112" customFormat="1" spans="1:10">
      <c r="A213" s="114"/>
      <c r="B213" s="70"/>
      <c r="C213" s="70"/>
      <c r="D213" s="70"/>
      <c r="E213" s="70"/>
      <c r="F213" s="70"/>
      <c r="G213" s="70"/>
      <c r="H213" s="70"/>
      <c r="I213" s="70"/>
      <c r="J213" s="115"/>
    </row>
    <row r="214" s="112" customFormat="1" spans="1:10">
      <c r="A214" s="114"/>
      <c r="B214" s="70"/>
      <c r="C214" s="70"/>
      <c r="D214" s="70"/>
      <c r="E214" s="70"/>
      <c r="F214" s="70"/>
      <c r="G214" s="70"/>
      <c r="H214" s="70"/>
      <c r="I214" s="70"/>
      <c r="J214" s="115"/>
    </row>
    <row r="215" s="112" customFormat="1" spans="1:10">
      <c r="A215" s="114"/>
      <c r="B215" s="70"/>
      <c r="C215" s="70"/>
      <c r="D215" s="70"/>
      <c r="E215" s="70"/>
      <c r="F215" s="70"/>
      <c r="G215" s="70"/>
      <c r="H215" s="70"/>
      <c r="I215" s="70"/>
      <c r="J215" s="115"/>
    </row>
    <row r="216" s="112" customFormat="1" spans="1:10">
      <c r="A216" s="114"/>
      <c r="B216" s="70"/>
      <c r="C216" s="70"/>
      <c r="D216" s="70"/>
      <c r="E216" s="70"/>
      <c r="F216" s="70"/>
      <c r="G216" s="70"/>
      <c r="H216" s="70"/>
      <c r="I216" s="70"/>
      <c r="J216" s="115"/>
    </row>
    <row r="217" s="112" customFormat="1" spans="1:10">
      <c r="A217" s="114"/>
      <c r="B217" s="70"/>
      <c r="C217" s="70"/>
      <c r="D217" s="70"/>
      <c r="E217" s="70"/>
      <c r="F217" s="70"/>
      <c r="G217" s="70"/>
      <c r="H217" s="70"/>
      <c r="I217" s="70"/>
      <c r="J217" s="115"/>
    </row>
    <row r="218" s="112" customFormat="1" spans="1:10">
      <c r="A218" s="114"/>
      <c r="B218" s="70"/>
      <c r="C218" s="70"/>
      <c r="D218" s="70"/>
      <c r="E218" s="70"/>
      <c r="F218" s="70"/>
      <c r="G218" s="70"/>
      <c r="H218" s="70"/>
      <c r="I218" s="70"/>
      <c r="J218" s="115"/>
    </row>
    <row r="219" s="112" customFormat="1" spans="1:10">
      <c r="A219" s="114"/>
      <c r="B219" s="70"/>
      <c r="C219" s="70"/>
      <c r="D219" s="70"/>
      <c r="E219" s="70"/>
      <c r="F219" s="70"/>
      <c r="G219" s="70"/>
      <c r="H219" s="70"/>
      <c r="I219" s="70"/>
      <c r="J219" s="115"/>
    </row>
    <row r="220" s="112" customFormat="1" spans="1:10">
      <c r="A220" s="114"/>
      <c r="B220" s="70"/>
      <c r="C220" s="70"/>
      <c r="D220" s="70"/>
      <c r="E220" s="70"/>
      <c r="F220" s="70"/>
      <c r="G220" s="70"/>
      <c r="H220" s="70"/>
      <c r="I220" s="70"/>
      <c r="J220" s="115"/>
    </row>
    <row r="221" s="112" customFormat="1" spans="1:10">
      <c r="A221" s="114"/>
      <c r="B221" s="70"/>
      <c r="C221" s="70"/>
      <c r="D221" s="70"/>
      <c r="E221" s="70"/>
      <c r="F221" s="70"/>
      <c r="G221" s="70"/>
      <c r="H221" s="70"/>
      <c r="I221" s="70"/>
      <c r="J221" s="115"/>
    </row>
    <row r="222" s="112" customFormat="1" spans="1:10">
      <c r="A222" s="114"/>
      <c r="B222" s="70"/>
      <c r="C222" s="70"/>
      <c r="D222" s="70"/>
      <c r="E222" s="70"/>
      <c r="F222" s="70"/>
      <c r="G222" s="70"/>
      <c r="H222" s="70"/>
      <c r="I222" s="70"/>
      <c r="J222" s="115"/>
    </row>
    <row r="223" s="112" customFormat="1" spans="1:10">
      <c r="A223" s="114"/>
      <c r="B223" s="70"/>
      <c r="C223" s="70"/>
      <c r="D223" s="70"/>
      <c r="E223" s="70"/>
      <c r="F223" s="70"/>
      <c r="G223" s="70"/>
      <c r="H223" s="70"/>
      <c r="I223" s="70"/>
      <c r="J223" s="115"/>
    </row>
    <row r="224" s="112" customFormat="1" spans="1:10">
      <c r="A224" s="114"/>
      <c r="B224" s="70"/>
      <c r="C224" s="70"/>
      <c r="D224" s="70"/>
      <c r="E224" s="70"/>
      <c r="F224" s="70"/>
      <c r="G224" s="70"/>
      <c r="H224" s="70"/>
      <c r="I224" s="70"/>
      <c r="J224" s="115"/>
    </row>
    <row r="225" s="112" customFormat="1" spans="1:10">
      <c r="A225" s="114"/>
      <c r="B225" s="70"/>
      <c r="C225" s="70"/>
      <c r="D225" s="70"/>
      <c r="E225" s="70"/>
      <c r="F225" s="70"/>
      <c r="G225" s="70"/>
      <c r="H225" s="70"/>
      <c r="I225" s="70"/>
      <c r="J225" s="115"/>
    </row>
    <row r="226" s="112" customFormat="1" spans="1:10">
      <c r="A226" s="114"/>
      <c r="B226" s="70"/>
      <c r="C226" s="70"/>
      <c r="D226" s="70"/>
      <c r="E226" s="70"/>
      <c r="F226" s="70"/>
      <c r="G226" s="70"/>
      <c r="H226" s="70"/>
      <c r="I226" s="70"/>
      <c r="J226" s="115"/>
    </row>
    <row r="227" s="112" customFormat="1" spans="1:10">
      <c r="A227" s="114"/>
      <c r="B227" s="70"/>
      <c r="C227" s="70"/>
      <c r="D227" s="70"/>
      <c r="E227" s="70"/>
      <c r="F227" s="70"/>
      <c r="G227" s="70"/>
      <c r="H227" s="70"/>
      <c r="I227" s="70"/>
      <c r="J227" s="115"/>
    </row>
    <row r="228" s="112" customFormat="1" spans="1:10">
      <c r="A228" s="114"/>
      <c r="B228" s="70"/>
      <c r="C228" s="70"/>
      <c r="D228" s="70"/>
      <c r="E228" s="70"/>
      <c r="F228" s="70"/>
      <c r="G228" s="70"/>
      <c r="H228" s="70"/>
      <c r="I228" s="70"/>
      <c r="J228" s="115"/>
    </row>
    <row r="229" s="112" customFormat="1" spans="1:10">
      <c r="A229" s="114"/>
      <c r="B229" s="70"/>
      <c r="C229" s="70"/>
      <c r="D229" s="70"/>
      <c r="E229" s="70"/>
      <c r="F229" s="70"/>
      <c r="G229" s="70"/>
      <c r="H229" s="70"/>
      <c r="I229" s="70"/>
      <c r="J229" s="115"/>
    </row>
    <row r="230" s="112" customFormat="1" spans="1:10">
      <c r="A230" s="114"/>
      <c r="B230" s="70"/>
      <c r="C230" s="70"/>
      <c r="D230" s="70"/>
      <c r="E230" s="70"/>
      <c r="F230" s="70"/>
      <c r="G230" s="70"/>
      <c r="H230" s="70"/>
      <c r="I230" s="70"/>
      <c r="J230" s="115"/>
    </row>
    <row r="231" s="112" customFormat="1" spans="1:10">
      <c r="A231" s="114"/>
      <c r="B231" s="70"/>
      <c r="C231" s="70"/>
      <c r="D231" s="70"/>
      <c r="E231" s="70"/>
      <c r="F231" s="70"/>
      <c r="G231" s="70"/>
      <c r="H231" s="70"/>
      <c r="I231" s="70"/>
      <c r="J231" s="115"/>
    </row>
    <row r="232" s="112" customFormat="1" spans="1:10">
      <c r="A232" s="114"/>
      <c r="B232" s="70"/>
      <c r="C232" s="70"/>
      <c r="D232" s="70"/>
      <c r="E232" s="70"/>
      <c r="F232" s="70"/>
      <c r="G232" s="70"/>
      <c r="H232" s="70"/>
      <c r="I232" s="70"/>
      <c r="J232" s="115"/>
    </row>
    <row r="233" s="112" customFormat="1" spans="1:10">
      <c r="A233" s="114"/>
      <c r="B233" s="70"/>
      <c r="C233" s="70"/>
      <c r="D233" s="70"/>
      <c r="E233" s="70"/>
      <c r="F233" s="70"/>
      <c r="G233" s="70"/>
      <c r="H233" s="70"/>
      <c r="I233" s="70"/>
      <c r="J233" s="115"/>
    </row>
    <row r="234" s="112" customFormat="1" spans="1:10">
      <c r="A234" s="114"/>
      <c r="B234" s="70"/>
      <c r="C234" s="70"/>
      <c r="D234" s="70"/>
      <c r="E234" s="70"/>
      <c r="F234" s="70"/>
      <c r="G234" s="70"/>
      <c r="H234" s="70"/>
      <c r="I234" s="70"/>
      <c r="J234" s="115"/>
    </row>
    <row r="235" s="112" customFormat="1" spans="1:10">
      <c r="A235" s="114"/>
      <c r="B235" s="70"/>
      <c r="C235" s="70"/>
      <c r="D235" s="70"/>
      <c r="E235" s="70"/>
      <c r="F235" s="70"/>
      <c r="G235" s="70"/>
      <c r="H235" s="70"/>
      <c r="I235" s="70"/>
      <c r="J235" s="115"/>
    </row>
    <row r="236" s="112" customFormat="1" spans="1:10">
      <c r="A236" s="114"/>
      <c r="B236" s="70"/>
      <c r="C236" s="70"/>
      <c r="D236" s="70"/>
      <c r="E236" s="70"/>
      <c r="F236" s="70"/>
      <c r="G236" s="70"/>
      <c r="H236" s="70"/>
      <c r="I236" s="70"/>
      <c r="J236" s="115"/>
    </row>
    <row r="237" s="112" customFormat="1" spans="1:10">
      <c r="A237" s="114"/>
      <c r="B237" s="70"/>
      <c r="C237" s="70"/>
      <c r="D237" s="70"/>
      <c r="E237" s="70"/>
      <c r="F237" s="70"/>
      <c r="G237" s="70"/>
      <c r="H237" s="70"/>
      <c r="I237" s="70"/>
      <c r="J237" s="115"/>
    </row>
    <row r="238" s="112" customFormat="1" spans="1:10">
      <c r="A238" s="114"/>
      <c r="B238" s="70"/>
      <c r="C238" s="70"/>
      <c r="D238" s="70"/>
      <c r="E238" s="70"/>
      <c r="F238" s="70"/>
      <c r="G238" s="70"/>
      <c r="H238" s="70"/>
      <c r="I238" s="70"/>
      <c r="J238" s="115"/>
    </row>
    <row r="239" s="112" customFormat="1" spans="1:10">
      <c r="A239" s="114"/>
      <c r="B239" s="70"/>
      <c r="C239" s="70"/>
      <c r="D239" s="70"/>
      <c r="E239" s="70"/>
      <c r="F239" s="70"/>
      <c r="G239" s="70"/>
      <c r="H239" s="70"/>
      <c r="I239" s="70"/>
      <c r="J239" s="115"/>
    </row>
    <row r="240" s="112" customFormat="1" spans="1:10">
      <c r="A240" s="114"/>
      <c r="B240" s="70"/>
      <c r="C240" s="70"/>
      <c r="D240" s="70"/>
      <c r="E240" s="70"/>
      <c r="F240" s="70"/>
      <c r="G240" s="70"/>
      <c r="H240" s="70"/>
      <c r="I240" s="70"/>
      <c r="J240" s="115"/>
    </row>
    <row r="241" s="112" customFormat="1" spans="1:10">
      <c r="A241" s="114"/>
      <c r="B241" s="70"/>
      <c r="C241" s="70"/>
      <c r="D241" s="70"/>
      <c r="E241" s="70"/>
      <c r="F241" s="70"/>
      <c r="G241" s="70"/>
      <c r="H241" s="70"/>
      <c r="I241" s="70"/>
      <c r="J241" s="115"/>
    </row>
    <row r="242" s="112" customFormat="1" spans="1:10">
      <c r="A242" s="114"/>
      <c r="B242" s="70"/>
      <c r="C242" s="70"/>
      <c r="D242" s="70"/>
      <c r="E242" s="70"/>
      <c r="F242" s="70"/>
      <c r="G242" s="70"/>
      <c r="H242" s="70"/>
      <c r="I242" s="70"/>
      <c r="J242" s="115"/>
    </row>
    <row r="243" s="112" customFormat="1" spans="1:10">
      <c r="A243" s="114"/>
      <c r="B243" s="70"/>
      <c r="C243" s="70"/>
      <c r="D243" s="70"/>
      <c r="E243" s="70"/>
      <c r="F243" s="70"/>
      <c r="G243" s="70"/>
      <c r="H243" s="70"/>
      <c r="I243" s="70"/>
      <c r="J243" s="115"/>
    </row>
    <row r="244" s="112" customFormat="1" spans="1:10">
      <c r="A244" s="114"/>
      <c r="B244" s="70"/>
      <c r="C244" s="70"/>
      <c r="D244" s="70"/>
      <c r="E244" s="70"/>
      <c r="F244" s="70"/>
      <c r="G244" s="70"/>
      <c r="H244" s="70"/>
      <c r="I244" s="70"/>
      <c r="J244" s="115"/>
    </row>
    <row r="245" s="112" customFormat="1" spans="1:10">
      <c r="A245" s="114"/>
      <c r="B245" s="70"/>
      <c r="C245" s="70"/>
      <c r="D245" s="70"/>
      <c r="E245" s="70"/>
      <c r="F245" s="70"/>
      <c r="G245" s="70"/>
      <c r="H245" s="70"/>
      <c r="I245" s="70"/>
      <c r="J245" s="115"/>
    </row>
    <row r="246" s="112" customFormat="1" spans="1:10">
      <c r="A246" s="114"/>
      <c r="B246" s="70"/>
      <c r="C246" s="70"/>
      <c r="D246" s="70"/>
      <c r="E246" s="70"/>
      <c r="F246" s="70"/>
      <c r="G246" s="70"/>
      <c r="H246" s="70"/>
      <c r="I246" s="70"/>
      <c r="J246" s="115"/>
    </row>
    <row r="247" s="112" customFormat="1" spans="1:10">
      <c r="A247" s="114"/>
      <c r="B247" s="70"/>
      <c r="C247" s="70"/>
      <c r="D247" s="70"/>
      <c r="E247" s="70"/>
      <c r="F247" s="70"/>
      <c r="G247" s="70"/>
      <c r="H247" s="70"/>
      <c r="I247" s="70"/>
      <c r="J247" s="115"/>
    </row>
    <row r="248" s="112" customFormat="1" spans="1:10">
      <c r="A248" s="114"/>
      <c r="B248" s="70"/>
      <c r="C248" s="70"/>
      <c r="D248" s="70"/>
      <c r="E248" s="70"/>
      <c r="F248" s="70"/>
      <c r="G248" s="70"/>
      <c r="H248" s="70"/>
      <c r="I248" s="70"/>
      <c r="J248" s="115"/>
    </row>
    <row r="249" s="112" customFormat="1" spans="1:10">
      <c r="A249" s="114"/>
      <c r="B249" s="70"/>
      <c r="C249" s="70"/>
      <c r="D249" s="70"/>
      <c r="E249" s="70"/>
      <c r="F249" s="70"/>
      <c r="G249" s="70"/>
      <c r="H249" s="70"/>
      <c r="I249" s="70"/>
      <c r="J249" s="115"/>
    </row>
    <row r="250" s="112" customFormat="1" spans="1:10">
      <c r="A250" s="114"/>
      <c r="B250" s="70"/>
      <c r="C250" s="70"/>
      <c r="D250" s="70"/>
      <c r="E250" s="70"/>
      <c r="F250" s="70"/>
      <c r="G250" s="70"/>
      <c r="H250" s="70"/>
      <c r="I250" s="70"/>
      <c r="J250" s="115"/>
    </row>
    <row r="251" s="112" customFormat="1" spans="1:10">
      <c r="A251" s="114"/>
      <c r="B251" s="70"/>
      <c r="C251" s="70"/>
      <c r="D251" s="70"/>
      <c r="E251" s="70"/>
      <c r="F251" s="70"/>
      <c r="G251" s="70"/>
      <c r="H251" s="70"/>
      <c r="I251" s="70"/>
      <c r="J251" s="115"/>
    </row>
    <row r="252" s="112" customFormat="1" spans="1:10">
      <c r="A252" s="114"/>
      <c r="B252" s="70"/>
      <c r="C252" s="70"/>
      <c r="D252" s="70"/>
      <c r="E252" s="70"/>
      <c r="F252" s="70"/>
      <c r="G252" s="70"/>
      <c r="H252" s="70"/>
      <c r="I252" s="70"/>
      <c r="J252" s="115"/>
    </row>
    <row r="253" s="112" customFormat="1" spans="1:10">
      <c r="A253" s="114"/>
      <c r="B253" s="70"/>
      <c r="C253" s="70"/>
      <c r="D253" s="70"/>
      <c r="E253" s="70"/>
      <c r="F253" s="70"/>
      <c r="G253" s="70"/>
      <c r="H253" s="70"/>
      <c r="I253" s="70"/>
      <c r="J253" s="115"/>
    </row>
    <row r="254" s="112" customFormat="1" spans="1:10">
      <c r="A254" s="114"/>
      <c r="B254" s="70"/>
      <c r="C254" s="70"/>
      <c r="D254" s="70"/>
      <c r="E254" s="70"/>
      <c r="F254" s="70"/>
      <c r="G254" s="70"/>
      <c r="H254" s="70"/>
      <c r="I254" s="70"/>
      <c r="J254" s="115"/>
    </row>
    <row r="255" s="112" customFormat="1" spans="1:10">
      <c r="A255" s="114"/>
      <c r="B255" s="70"/>
      <c r="C255" s="70"/>
      <c r="D255" s="70"/>
      <c r="E255" s="70"/>
      <c r="F255" s="70"/>
      <c r="G255" s="70"/>
      <c r="H255" s="70"/>
      <c r="I255" s="70"/>
      <c r="J255" s="115"/>
    </row>
    <row r="256" s="112" customFormat="1" spans="1:10">
      <c r="A256" s="114"/>
      <c r="B256" s="70"/>
      <c r="C256" s="70"/>
      <c r="D256" s="70"/>
      <c r="E256" s="70"/>
      <c r="F256" s="70"/>
      <c r="G256" s="70"/>
      <c r="H256" s="70"/>
      <c r="I256" s="70"/>
      <c r="J256" s="115"/>
    </row>
    <row r="257" s="112" customFormat="1" spans="1:10">
      <c r="A257" s="114"/>
      <c r="B257" s="70"/>
      <c r="C257" s="70"/>
      <c r="D257" s="70"/>
      <c r="E257" s="70"/>
      <c r="F257" s="70"/>
      <c r="G257" s="70"/>
      <c r="H257" s="70"/>
      <c r="I257" s="70"/>
      <c r="J257" s="115"/>
    </row>
    <row r="258" s="112" customFormat="1" spans="1:10">
      <c r="A258" s="114"/>
      <c r="B258" s="70"/>
      <c r="C258" s="70"/>
      <c r="D258" s="70"/>
      <c r="E258" s="70"/>
      <c r="F258" s="70"/>
      <c r="G258" s="70"/>
      <c r="H258" s="70"/>
      <c r="I258" s="70"/>
      <c r="J258" s="115"/>
    </row>
    <row r="259" s="112" customFormat="1" spans="1:10">
      <c r="A259" s="114"/>
      <c r="B259" s="70"/>
      <c r="C259" s="70"/>
      <c r="D259" s="70"/>
      <c r="E259" s="70"/>
      <c r="F259" s="70"/>
      <c r="G259" s="70"/>
      <c r="H259" s="70"/>
      <c r="I259" s="70"/>
      <c r="J259" s="115"/>
    </row>
    <row r="260" s="112" customFormat="1" spans="1:10">
      <c r="A260" s="114"/>
      <c r="B260" s="70"/>
      <c r="C260" s="70"/>
      <c r="D260" s="70"/>
      <c r="E260" s="70"/>
      <c r="F260" s="70"/>
      <c r="G260" s="70"/>
      <c r="H260" s="70"/>
      <c r="I260" s="70"/>
      <c r="J260" s="115"/>
    </row>
    <row r="261" s="112" customFormat="1" spans="1:10">
      <c r="A261" s="114"/>
      <c r="B261" s="70"/>
      <c r="C261" s="70"/>
      <c r="D261" s="70"/>
      <c r="E261" s="70"/>
      <c r="F261" s="70"/>
      <c r="G261" s="70"/>
      <c r="H261" s="70"/>
      <c r="I261" s="70"/>
      <c r="J261" s="115"/>
    </row>
    <row r="262" s="112" customFormat="1" spans="1:10">
      <c r="A262" s="114"/>
      <c r="B262" s="70"/>
      <c r="C262" s="70"/>
      <c r="D262" s="70"/>
      <c r="E262" s="70"/>
      <c r="F262" s="70"/>
      <c r="G262" s="70"/>
      <c r="H262" s="70"/>
      <c r="I262" s="70"/>
      <c r="J262" s="115"/>
    </row>
    <row r="263" s="112" customFormat="1" spans="1:10">
      <c r="A263" s="114"/>
      <c r="B263" s="70"/>
      <c r="C263" s="70"/>
      <c r="D263" s="70"/>
      <c r="E263" s="70"/>
      <c r="F263" s="70"/>
      <c r="G263" s="70"/>
      <c r="H263" s="70"/>
      <c r="I263" s="70"/>
      <c r="J263" s="115"/>
    </row>
    <row r="264" s="112" customFormat="1" spans="1:10">
      <c r="A264" s="114"/>
      <c r="B264" s="70"/>
      <c r="C264" s="70"/>
      <c r="D264" s="70"/>
      <c r="E264" s="70"/>
      <c r="F264" s="70"/>
      <c r="G264" s="70"/>
      <c r="H264" s="70"/>
      <c r="I264" s="70"/>
      <c r="J264" s="115"/>
    </row>
    <row r="265" s="112" customFormat="1" spans="1:10">
      <c r="A265" s="114"/>
      <c r="B265" s="70"/>
      <c r="C265" s="70"/>
      <c r="D265" s="70"/>
      <c r="E265" s="70"/>
      <c r="F265" s="70"/>
      <c r="G265" s="70"/>
      <c r="H265" s="70"/>
      <c r="I265" s="70"/>
      <c r="J265" s="115"/>
    </row>
    <row r="266" s="112" customFormat="1" spans="1:10">
      <c r="A266" s="114"/>
      <c r="B266" s="70"/>
      <c r="C266" s="70"/>
      <c r="D266" s="70"/>
      <c r="E266" s="70"/>
      <c r="F266" s="70"/>
      <c r="G266" s="70"/>
      <c r="H266" s="70"/>
      <c r="I266" s="70"/>
      <c r="J266" s="115"/>
    </row>
    <row r="267" s="112" customFormat="1" spans="1:10">
      <c r="A267" s="114"/>
      <c r="B267" s="70"/>
      <c r="C267" s="70"/>
      <c r="D267" s="70"/>
      <c r="E267" s="70"/>
      <c r="F267" s="70"/>
      <c r="G267" s="70"/>
      <c r="H267" s="70"/>
      <c r="I267" s="70"/>
      <c r="J267" s="115"/>
    </row>
    <row r="268" s="112" customFormat="1" spans="1:10">
      <c r="A268" s="114"/>
      <c r="B268" s="70"/>
      <c r="C268" s="70"/>
      <c r="D268" s="70"/>
      <c r="E268" s="70"/>
      <c r="F268" s="70"/>
      <c r="G268" s="70"/>
      <c r="H268" s="70"/>
      <c r="I268" s="70"/>
      <c r="J268" s="115"/>
    </row>
    <row r="269" s="112" customFormat="1" spans="1:10">
      <c r="A269" s="114"/>
      <c r="B269" s="70"/>
      <c r="C269" s="70"/>
      <c r="D269" s="70"/>
      <c r="E269" s="70"/>
      <c r="F269" s="70"/>
      <c r="G269" s="70"/>
      <c r="H269" s="70"/>
      <c r="I269" s="70"/>
      <c r="J269" s="115"/>
    </row>
    <row r="270" s="112" customFormat="1" spans="1:10">
      <c r="A270" s="114"/>
      <c r="B270" s="70"/>
      <c r="C270" s="70"/>
      <c r="D270" s="70"/>
      <c r="E270" s="70"/>
      <c r="F270" s="70"/>
      <c r="G270" s="70"/>
      <c r="H270" s="70"/>
      <c r="I270" s="70"/>
      <c r="J270" s="115"/>
    </row>
    <row r="271" s="112" customFormat="1" spans="1:10">
      <c r="A271" s="114"/>
      <c r="B271" s="70"/>
      <c r="C271" s="70"/>
      <c r="D271" s="70"/>
      <c r="E271" s="70"/>
      <c r="F271" s="70"/>
      <c r="G271" s="70"/>
      <c r="H271" s="70"/>
      <c r="I271" s="70"/>
      <c r="J271" s="115"/>
    </row>
    <row r="272" s="112" customFormat="1" spans="1:10">
      <c r="A272" s="114"/>
      <c r="B272" s="70"/>
      <c r="C272" s="70"/>
      <c r="D272" s="70"/>
      <c r="E272" s="70"/>
      <c r="F272" s="70"/>
      <c r="G272" s="70"/>
      <c r="H272" s="70"/>
      <c r="I272" s="70"/>
      <c r="J272" s="115"/>
    </row>
    <row r="273" s="112" customFormat="1" spans="1:10">
      <c r="A273" s="114"/>
      <c r="B273" s="70"/>
      <c r="C273" s="70"/>
      <c r="D273" s="70"/>
      <c r="E273" s="70"/>
      <c r="F273" s="70"/>
      <c r="G273" s="70"/>
      <c r="H273" s="70"/>
      <c r="I273" s="70"/>
      <c r="J273" s="115"/>
    </row>
    <row r="274" s="112" customFormat="1" spans="1:10">
      <c r="A274" s="114"/>
      <c r="B274" s="70"/>
      <c r="C274" s="70"/>
      <c r="D274" s="70"/>
      <c r="E274" s="70"/>
      <c r="F274" s="70"/>
      <c r="G274" s="70"/>
      <c r="H274" s="70"/>
      <c r="I274" s="70"/>
      <c r="J274" s="115"/>
    </row>
    <row r="275" s="112" customFormat="1" spans="1:10">
      <c r="A275" s="114"/>
      <c r="B275" s="70"/>
      <c r="C275" s="70"/>
      <c r="D275" s="70"/>
      <c r="E275" s="70"/>
      <c r="F275" s="70"/>
      <c r="G275" s="70"/>
      <c r="H275" s="70"/>
      <c r="I275" s="70"/>
      <c r="J275" s="115"/>
    </row>
    <row r="276" s="112" customFormat="1" spans="1:10">
      <c r="A276" s="114"/>
      <c r="B276" s="70"/>
      <c r="C276" s="70"/>
      <c r="D276" s="70"/>
      <c r="E276" s="70"/>
      <c r="F276" s="70"/>
      <c r="G276" s="70"/>
      <c r="H276" s="70"/>
      <c r="I276" s="70"/>
      <c r="J276" s="115"/>
    </row>
    <row r="277" s="112" customFormat="1" spans="1:10">
      <c r="A277" s="114"/>
      <c r="B277" s="70"/>
      <c r="C277" s="70"/>
      <c r="D277" s="70"/>
      <c r="E277" s="70"/>
      <c r="F277" s="70"/>
      <c r="G277" s="70"/>
      <c r="H277" s="70"/>
      <c r="I277" s="70"/>
      <c r="J277" s="115"/>
    </row>
    <row r="278" s="112" customFormat="1" spans="1:10">
      <c r="A278" s="114"/>
      <c r="B278" s="70"/>
      <c r="C278" s="70"/>
      <c r="D278" s="70"/>
      <c r="E278" s="70"/>
      <c r="F278" s="70"/>
      <c r="G278" s="70"/>
      <c r="H278" s="70"/>
      <c r="I278" s="70"/>
      <c r="J278" s="115"/>
    </row>
    <row r="279" s="112" customFormat="1" spans="1:10">
      <c r="A279" s="114"/>
      <c r="B279" s="70"/>
      <c r="C279" s="70"/>
      <c r="D279" s="70"/>
      <c r="E279" s="70"/>
      <c r="F279" s="70"/>
      <c r="G279" s="70"/>
      <c r="H279" s="70"/>
      <c r="I279" s="70"/>
      <c r="J279" s="115"/>
    </row>
    <row r="280" s="112" customFormat="1" spans="1:10">
      <c r="A280" s="114"/>
      <c r="B280" s="70"/>
      <c r="C280" s="70"/>
      <c r="D280" s="70"/>
      <c r="E280" s="70"/>
      <c r="F280" s="70"/>
      <c r="G280" s="70"/>
      <c r="H280" s="70"/>
      <c r="I280" s="70"/>
      <c r="J280" s="115"/>
    </row>
    <row r="281" s="112" customFormat="1" spans="1:10">
      <c r="A281" s="114"/>
      <c r="B281" s="70"/>
      <c r="C281" s="70"/>
      <c r="D281" s="70"/>
      <c r="E281" s="70"/>
      <c r="F281" s="70"/>
      <c r="G281" s="70"/>
      <c r="H281" s="70"/>
      <c r="I281" s="70"/>
      <c r="J281" s="115"/>
    </row>
    <row r="282" s="112" customFormat="1" spans="1:10">
      <c r="A282" s="114"/>
      <c r="B282" s="70"/>
      <c r="C282" s="70"/>
      <c r="D282" s="70"/>
      <c r="E282" s="70"/>
      <c r="F282" s="70"/>
      <c r="G282" s="70"/>
      <c r="H282" s="70"/>
      <c r="I282" s="70"/>
      <c r="J282" s="115"/>
    </row>
    <row r="283" s="112" customFormat="1" spans="1:10">
      <c r="A283" s="114"/>
      <c r="B283" s="70"/>
      <c r="C283" s="70"/>
      <c r="D283" s="70"/>
      <c r="E283" s="70"/>
      <c r="F283" s="70"/>
      <c r="G283" s="70"/>
      <c r="H283" s="70"/>
      <c r="I283" s="70"/>
      <c r="J283" s="115"/>
    </row>
    <row r="284" s="112" customFormat="1" spans="1:10">
      <c r="A284" s="114"/>
      <c r="B284" s="70"/>
      <c r="C284" s="70"/>
      <c r="D284" s="70"/>
      <c r="E284" s="70"/>
      <c r="F284" s="70"/>
      <c r="G284" s="70"/>
      <c r="H284" s="70"/>
      <c r="I284" s="70"/>
      <c r="J284" s="115"/>
    </row>
    <row r="285" s="112" customFormat="1" spans="1:10">
      <c r="A285" s="114"/>
      <c r="B285" s="70"/>
      <c r="C285" s="70"/>
      <c r="D285" s="70"/>
      <c r="E285" s="70"/>
      <c r="F285" s="70"/>
      <c r="G285" s="70"/>
      <c r="H285" s="70"/>
      <c r="I285" s="70"/>
      <c r="J285" s="115"/>
    </row>
    <row r="286" s="112" customFormat="1" spans="1:10">
      <c r="A286" s="114"/>
      <c r="B286" s="70"/>
      <c r="C286" s="70"/>
      <c r="D286" s="70"/>
      <c r="E286" s="70"/>
      <c r="F286" s="70"/>
      <c r="G286" s="70"/>
      <c r="H286" s="70"/>
      <c r="I286" s="70"/>
      <c r="J286" s="115"/>
    </row>
    <row r="287" s="112" customFormat="1" spans="1:10">
      <c r="A287" s="114"/>
      <c r="B287" s="70"/>
      <c r="C287" s="70"/>
      <c r="D287" s="70"/>
      <c r="E287" s="70"/>
      <c r="F287" s="70"/>
      <c r="G287" s="70"/>
      <c r="H287" s="70"/>
      <c r="I287" s="70"/>
      <c r="J287" s="115"/>
    </row>
    <row r="288" s="112" customFormat="1" spans="1:10">
      <c r="A288" s="114"/>
      <c r="B288" s="70"/>
      <c r="C288" s="70"/>
      <c r="D288" s="70"/>
      <c r="E288" s="70"/>
      <c r="F288" s="70"/>
      <c r="G288" s="70"/>
      <c r="H288" s="70"/>
      <c r="I288" s="70"/>
      <c r="J288" s="115"/>
    </row>
    <row r="289" s="112" customFormat="1" spans="1:10">
      <c r="A289" s="114"/>
      <c r="B289" s="70"/>
      <c r="C289" s="70"/>
      <c r="D289" s="70"/>
      <c r="E289" s="70"/>
      <c r="F289" s="70"/>
      <c r="G289" s="70"/>
      <c r="H289" s="70"/>
      <c r="I289" s="70"/>
      <c r="J289" s="115"/>
    </row>
    <row r="290" s="112" customFormat="1" spans="1:10">
      <c r="A290" s="114"/>
      <c r="B290" s="70"/>
      <c r="C290" s="70"/>
      <c r="D290" s="70"/>
      <c r="E290" s="70"/>
      <c r="F290" s="70"/>
      <c r="G290" s="70"/>
      <c r="H290" s="70"/>
      <c r="I290" s="70"/>
      <c r="J290" s="115"/>
    </row>
    <row r="291" s="112" customFormat="1" spans="1:10">
      <c r="A291" s="114"/>
      <c r="B291" s="70"/>
      <c r="C291" s="70"/>
      <c r="D291" s="70"/>
      <c r="E291" s="70"/>
      <c r="F291" s="70"/>
      <c r="G291" s="70"/>
      <c r="H291" s="70"/>
      <c r="I291" s="70"/>
      <c r="J291" s="115"/>
    </row>
    <row r="292" s="112" customFormat="1" spans="1:10">
      <c r="A292" s="114"/>
      <c r="B292" s="70"/>
      <c r="C292" s="70"/>
      <c r="D292" s="70"/>
      <c r="E292" s="70"/>
      <c r="F292" s="70"/>
      <c r="G292" s="70"/>
      <c r="H292" s="70"/>
      <c r="I292" s="70"/>
      <c r="J292" s="115"/>
    </row>
    <row r="293" s="112" customFormat="1" spans="1:10">
      <c r="A293" s="114"/>
      <c r="B293" s="70"/>
      <c r="C293" s="70"/>
      <c r="D293" s="70"/>
      <c r="E293" s="70"/>
      <c r="F293" s="70"/>
      <c r="G293" s="70"/>
      <c r="H293" s="70"/>
      <c r="I293" s="70"/>
      <c r="J293" s="115"/>
    </row>
    <row r="294" s="112" customFormat="1" spans="1:10">
      <c r="A294" s="114"/>
      <c r="B294" s="70"/>
      <c r="C294" s="70"/>
      <c r="D294" s="70"/>
      <c r="E294" s="70"/>
      <c r="F294" s="70"/>
      <c r="G294" s="70"/>
      <c r="H294" s="70"/>
      <c r="I294" s="70"/>
      <c r="J294" s="115"/>
    </row>
    <row r="295" s="112" customFormat="1" spans="1:10">
      <c r="A295" s="114"/>
      <c r="B295" s="70"/>
      <c r="C295" s="70"/>
      <c r="D295" s="70"/>
      <c r="E295" s="70"/>
      <c r="F295" s="70"/>
      <c r="G295" s="70"/>
      <c r="H295" s="70"/>
      <c r="I295" s="70"/>
      <c r="J295" s="115"/>
    </row>
    <row r="296" s="112" customFormat="1" spans="1:10">
      <c r="A296" s="114"/>
      <c r="B296" s="70"/>
      <c r="C296" s="70"/>
      <c r="D296" s="70"/>
      <c r="E296" s="70"/>
      <c r="F296" s="70"/>
      <c r="G296" s="70"/>
      <c r="H296" s="70"/>
      <c r="I296" s="70"/>
      <c r="J296" s="115"/>
    </row>
    <row r="297" s="112" customFormat="1" spans="1:10">
      <c r="A297" s="114"/>
      <c r="B297" s="70"/>
      <c r="C297" s="70"/>
      <c r="D297" s="70"/>
      <c r="E297" s="70"/>
      <c r="F297" s="70"/>
      <c r="G297" s="70"/>
      <c r="H297" s="70"/>
      <c r="I297" s="70"/>
      <c r="J297" s="115"/>
    </row>
    <row r="298" s="112" customFormat="1" spans="1:10">
      <c r="A298" s="114"/>
      <c r="B298" s="70"/>
      <c r="C298" s="70"/>
      <c r="D298" s="70"/>
      <c r="E298" s="70"/>
      <c r="F298" s="70"/>
      <c r="G298" s="70"/>
      <c r="H298" s="70"/>
      <c r="I298" s="70"/>
      <c r="J298" s="115"/>
    </row>
    <row r="299" s="112" customFormat="1" spans="1:10">
      <c r="A299" s="114"/>
      <c r="B299" s="70"/>
      <c r="C299" s="70"/>
      <c r="D299" s="70"/>
      <c r="E299" s="70"/>
      <c r="F299" s="70"/>
      <c r="G299" s="70"/>
      <c r="H299" s="70"/>
      <c r="I299" s="70"/>
      <c r="J299" s="115"/>
    </row>
    <row r="300" s="112" customFormat="1" spans="1:10">
      <c r="A300" s="114"/>
      <c r="B300" s="70"/>
      <c r="C300" s="70"/>
      <c r="D300" s="70"/>
      <c r="E300" s="70"/>
      <c r="F300" s="70"/>
      <c r="G300" s="70"/>
      <c r="H300" s="70"/>
      <c r="I300" s="70"/>
      <c r="J300" s="115"/>
    </row>
    <row r="301" s="112" customFormat="1" spans="1:10">
      <c r="A301" s="114"/>
      <c r="B301" s="70"/>
      <c r="C301" s="70"/>
      <c r="D301" s="70"/>
      <c r="E301" s="70"/>
      <c r="F301" s="70"/>
      <c r="G301" s="70"/>
      <c r="H301" s="70"/>
      <c r="I301" s="70"/>
      <c r="J301" s="115"/>
    </row>
    <row r="302" s="112" customFormat="1" spans="1:10">
      <c r="A302" s="114"/>
      <c r="B302" s="70"/>
      <c r="C302" s="70"/>
      <c r="D302" s="70"/>
      <c r="E302" s="70"/>
      <c r="F302" s="70"/>
      <c r="G302" s="70"/>
      <c r="H302" s="70"/>
      <c r="I302" s="70"/>
      <c r="J302" s="115"/>
    </row>
    <row r="303" s="112" customFormat="1" spans="1:10">
      <c r="A303" s="114"/>
      <c r="B303" s="70"/>
      <c r="C303" s="70"/>
      <c r="D303" s="70"/>
      <c r="E303" s="70"/>
      <c r="F303" s="70"/>
      <c r="G303" s="70"/>
      <c r="H303" s="70"/>
      <c r="I303" s="70"/>
      <c r="J303" s="115"/>
    </row>
    <row r="304" s="112" customFormat="1" spans="1:10">
      <c r="A304" s="114"/>
      <c r="B304" s="70"/>
      <c r="C304" s="70"/>
      <c r="D304" s="70"/>
      <c r="E304" s="70"/>
      <c r="F304" s="70"/>
      <c r="G304" s="70"/>
      <c r="H304" s="70"/>
      <c r="I304" s="70"/>
      <c r="J304" s="115"/>
    </row>
    <row r="305" s="112" customFormat="1" spans="1:10">
      <c r="A305" s="114"/>
      <c r="B305" s="70"/>
      <c r="C305" s="70"/>
      <c r="D305" s="70"/>
      <c r="E305" s="70"/>
      <c r="F305" s="70"/>
      <c r="G305" s="70"/>
      <c r="H305" s="70"/>
      <c r="I305" s="70"/>
      <c r="J305" s="115"/>
    </row>
    <row r="306" s="112" customFormat="1" spans="1:10">
      <c r="A306" s="114"/>
      <c r="B306" s="70"/>
      <c r="C306" s="70"/>
      <c r="D306" s="70"/>
      <c r="E306" s="70"/>
      <c r="F306" s="70"/>
      <c r="G306" s="70"/>
      <c r="H306" s="70"/>
      <c r="I306" s="70"/>
      <c r="J306" s="115"/>
    </row>
    <row r="307" s="112" customFormat="1" spans="1:10">
      <c r="A307" s="114"/>
      <c r="B307" s="70"/>
      <c r="C307" s="70"/>
      <c r="D307" s="70"/>
      <c r="E307" s="70"/>
      <c r="F307" s="70"/>
      <c r="G307" s="70"/>
      <c r="H307" s="70"/>
      <c r="I307" s="70"/>
      <c r="J307" s="115"/>
    </row>
    <row r="308" s="112" customFormat="1" spans="1:10">
      <c r="A308" s="114"/>
      <c r="B308" s="70"/>
      <c r="C308" s="70"/>
      <c r="D308" s="70"/>
      <c r="E308" s="70"/>
      <c r="F308" s="70"/>
      <c r="G308" s="70"/>
      <c r="H308" s="70"/>
      <c r="I308" s="70"/>
      <c r="J308" s="115"/>
    </row>
    <row r="309" s="112" customFormat="1" spans="1:10">
      <c r="A309" s="114"/>
      <c r="B309" s="70"/>
      <c r="C309" s="70"/>
      <c r="D309" s="70"/>
      <c r="E309" s="70"/>
      <c r="F309" s="70"/>
      <c r="G309" s="70"/>
      <c r="H309" s="70"/>
      <c r="I309" s="70"/>
      <c r="J309" s="115"/>
    </row>
    <row r="310" s="112" customFormat="1" spans="1:10">
      <c r="A310" s="114"/>
      <c r="B310" s="70"/>
      <c r="C310" s="70"/>
      <c r="D310" s="70"/>
      <c r="E310" s="70"/>
      <c r="F310" s="70"/>
      <c r="G310" s="70"/>
      <c r="H310" s="70"/>
      <c r="I310" s="70"/>
      <c r="J310" s="115"/>
    </row>
    <row r="311" s="112" customFormat="1" spans="1:10">
      <c r="A311" s="114"/>
      <c r="B311" s="70"/>
      <c r="C311" s="70"/>
      <c r="D311" s="70"/>
      <c r="E311" s="70"/>
      <c r="F311" s="70"/>
      <c r="G311" s="70"/>
      <c r="H311" s="70"/>
      <c r="I311" s="70"/>
      <c r="J311" s="115"/>
    </row>
    <row r="312" s="112" customFormat="1" spans="1:10">
      <c r="A312" s="114"/>
      <c r="B312" s="70"/>
      <c r="C312" s="70"/>
      <c r="D312" s="70"/>
      <c r="E312" s="70"/>
      <c r="F312" s="70"/>
      <c r="G312" s="70"/>
      <c r="H312" s="70"/>
      <c r="I312" s="70"/>
      <c r="J312" s="115"/>
    </row>
    <row r="313" s="112" customFormat="1" spans="1:10">
      <c r="A313" s="114"/>
      <c r="B313" s="70"/>
      <c r="C313" s="70"/>
      <c r="D313" s="70"/>
      <c r="E313" s="70"/>
      <c r="F313" s="70"/>
      <c r="G313" s="70"/>
      <c r="H313" s="70"/>
      <c r="I313" s="70"/>
      <c r="J313" s="115"/>
    </row>
    <row r="314" s="112" customFormat="1" spans="1:10">
      <c r="A314" s="114"/>
      <c r="B314" s="70"/>
      <c r="C314" s="70"/>
      <c r="D314" s="70"/>
      <c r="E314" s="70"/>
      <c r="F314" s="70"/>
      <c r="G314" s="70"/>
      <c r="H314" s="70"/>
      <c r="I314" s="70"/>
      <c r="J314" s="115"/>
    </row>
    <row r="315" s="112" customFormat="1" spans="1:10">
      <c r="A315" s="114"/>
      <c r="B315" s="70"/>
      <c r="C315" s="70"/>
      <c r="D315" s="70"/>
      <c r="E315" s="70"/>
      <c r="F315" s="70"/>
      <c r="G315" s="70"/>
      <c r="H315" s="70"/>
      <c r="I315" s="70"/>
      <c r="J315" s="115"/>
    </row>
    <row r="316" s="112" customFormat="1" spans="1:10">
      <c r="A316" s="114"/>
      <c r="B316" s="70"/>
      <c r="C316" s="70"/>
      <c r="D316" s="70"/>
      <c r="E316" s="70"/>
      <c r="F316" s="70"/>
      <c r="G316" s="70"/>
      <c r="H316" s="70"/>
      <c r="I316" s="70"/>
      <c r="J316" s="115"/>
    </row>
    <row r="317" s="112" customFormat="1" spans="1:10">
      <c r="A317" s="114"/>
      <c r="B317" s="70"/>
      <c r="C317" s="70"/>
      <c r="D317" s="70"/>
      <c r="E317" s="70"/>
      <c r="F317" s="70"/>
      <c r="G317" s="70"/>
      <c r="H317" s="70"/>
      <c r="I317" s="70"/>
      <c r="J317" s="115"/>
    </row>
    <row r="318" s="112" customFormat="1" spans="1:10">
      <c r="A318" s="114"/>
      <c r="B318" s="70"/>
      <c r="C318" s="70"/>
      <c r="D318" s="70"/>
      <c r="E318" s="70"/>
      <c r="F318" s="70"/>
      <c r="G318" s="70"/>
      <c r="H318" s="70"/>
      <c r="I318" s="70"/>
      <c r="J318" s="115"/>
    </row>
    <row r="319" s="112" customFormat="1" spans="1:10">
      <c r="A319" s="114"/>
      <c r="B319" s="70"/>
      <c r="C319" s="70"/>
      <c r="D319" s="70"/>
      <c r="E319" s="70"/>
      <c r="F319" s="70"/>
      <c r="G319" s="70"/>
      <c r="H319" s="70"/>
      <c r="I319" s="70"/>
      <c r="J319" s="115"/>
    </row>
    <row r="320" s="112" customFormat="1" spans="1:10">
      <c r="A320" s="114"/>
      <c r="B320" s="70"/>
      <c r="C320" s="70"/>
      <c r="D320" s="70"/>
      <c r="E320" s="70"/>
      <c r="F320" s="70"/>
      <c r="G320" s="70"/>
      <c r="H320" s="70"/>
      <c r="I320" s="70"/>
      <c r="J320" s="115"/>
    </row>
    <row r="321" s="112" customFormat="1" spans="1:10">
      <c r="A321" s="114"/>
      <c r="B321" s="70"/>
      <c r="C321" s="70"/>
      <c r="D321" s="70"/>
      <c r="E321" s="70"/>
      <c r="F321" s="70"/>
      <c r="G321" s="70"/>
      <c r="H321" s="70"/>
      <c r="I321" s="70"/>
      <c r="J321" s="115"/>
    </row>
    <row r="322" s="112" customFormat="1" spans="1:10">
      <c r="A322" s="114"/>
      <c r="B322" s="70"/>
      <c r="C322" s="70"/>
      <c r="D322" s="70"/>
      <c r="E322" s="70"/>
      <c r="F322" s="70"/>
      <c r="G322" s="70"/>
      <c r="H322" s="70"/>
      <c r="I322" s="70"/>
      <c r="J322" s="115"/>
    </row>
    <row r="323" s="112" customFormat="1" spans="1:10">
      <c r="A323" s="114"/>
      <c r="B323" s="70"/>
      <c r="C323" s="70"/>
      <c r="D323" s="70"/>
      <c r="E323" s="70"/>
      <c r="F323" s="70"/>
      <c r="G323" s="70"/>
      <c r="H323" s="70"/>
      <c r="I323" s="70"/>
      <c r="J323" s="115"/>
    </row>
    <row r="324" s="112" customFormat="1" spans="1:10">
      <c r="A324" s="114"/>
      <c r="B324" s="70"/>
      <c r="C324" s="70"/>
      <c r="D324" s="70"/>
      <c r="E324" s="70"/>
      <c r="F324" s="70"/>
      <c r="G324" s="70"/>
      <c r="H324" s="70"/>
      <c r="I324" s="70"/>
      <c r="J324" s="115"/>
    </row>
    <row r="325" s="112" customFormat="1" spans="1:10">
      <c r="A325" s="114"/>
      <c r="B325" s="70"/>
      <c r="C325" s="70"/>
      <c r="D325" s="70"/>
      <c r="E325" s="70"/>
      <c r="F325" s="70"/>
      <c r="G325" s="70"/>
      <c r="H325" s="70"/>
      <c r="I325" s="70"/>
      <c r="J325" s="115"/>
    </row>
    <row r="326" s="112" customFormat="1" spans="1:10">
      <c r="A326" s="114"/>
      <c r="B326" s="70"/>
      <c r="C326" s="70"/>
      <c r="D326" s="70"/>
      <c r="E326" s="70"/>
      <c r="F326" s="70"/>
      <c r="G326" s="70"/>
      <c r="H326" s="70"/>
      <c r="I326" s="70"/>
      <c r="J326" s="115"/>
    </row>
    <row r="327" s="112" customFormat="1" spans="1:10">
      <c r="A327" s="114"/>
      <c r="B327" s="70"/>
      <c r="C327" s="70"/>
      <c r="D327" s="70"/>
      <c r="E327" s="70"/>
      <c r="F327" s="70"/>
      <c r="G327" s="70"/>
      <c r="H327" s="70"/>
      <c r="I327" s="70"/>
      <c r="J327" s="115"/>
    </row>
    <row r="328" s="112" customFormat="1" spans="1:10">
      <c r="A328" s="114"/>
      <c r="B328" s="70"/>
      <c r="C328" s="70"/>
      <c r="D328" s="70"/>
      <c r="E328" s="70"/>
      <c r="F328" s="70"/>
      <c r="G328" s="70"/>
      <c r="H328" s="70"/>
      <c r="I328" s="70"/>
      <c r="J328" s="115"/>
    </row>
    <row r="329" s="112" customFormat="1" spans="1:10">
      <c r="A329" s="114"/>
      <c r="B329" s="70"/>
      <c r="C329" s="70"/>
      <c r="D329" s="70"/>
      <c r="E329" s="70"/>
      <c r="F329" s="70"/>
      <c r="G329" s="70"/>
      <c r="H329" s="70"/>
      <c r="I329" s="70"/>
      <c r="J329" s="115"/>
    </row>
    <row r="330" s="112" customFormat="1" spans="1:10">
      <c r="A330" s="114"/>
      <c r="B330" s="70"/>
      <c r="C330" s="70"/>
      <c r="D330" s="70"/>
      <c r="E330" s="70"/>
      <c r="F330" s="70"/>
      <c r="G330" s="70"/>
      <c r="H330" s="70"/>
      <c r="I330" s="70"/>
      <c r="J330" s="115"/>
    </row>
    <row r="331" s="112" customFormat="1" spans="1:10">
      <c r="A331" s="114"/>
      <c r="B331" s="70"/>
      <c r="C331" s="70"/>
      <c r="D331" s="70"/>
      <c r="E331" s="70"/>
      <c r="F331" s="70"/>
      <c r="G331" s="70"/>
      <c r="H331" s="70"/>
      <c r="I331" s="70"/>
      <c r="J331" s="115"/>
    </row>
    <row r="332" s="112" customFormat="1" spans="1:10">
      <c r="A332" s="114"/>
      <c r="B332" s="70"/>
      <c r="C332" s="70"/>
      <c r="D332" s="70"/>
      <c r="E332" s="70"/>
      <c r="F332" s="70"/>
      <c r="G332" s="70"/>
      <c r="H332" s="70"/>
      <c r="I332" s="70"/>
      <c r="J332" s="115"/>
    </row>
    <row r="333" s="112" customFormat="1" spans="1:10">
      <c r="A333" s="114"/>
      <c r="B333" s="70"/>
      <c r="C333" s="70"/>
      <c r="D333" s="70"/>
      <c r="E333" s="70"/>
      <c r="F333" s="70"/>
      <c r="G333" s="70"/>
      <c r="H333" s="70"/>
      <c r="I333" s="70"/>
      <c r="J333" s="115"/>
    </row>
    <row r="334" s="112" customFormat="1" spans="1:10">
      <c r="A334" s="114"/>
      <c r="B334" s="70"/>
      <c r="C334" s="70"/>
      <c r="D334" s="70"/>
      <c r="E334" s="70"/>
      <c r="F334" s="70"/>
      <c r="G334" s="70"/>
      <c r="H334" s="70"/>
      <c r="I334" s="70"/>
      <c r="J334" s="115"/>
    </row>
    <row r="335" s="112" customFormat="1" spans="1:10">
      <c r="A335" s="114"/>
      <c r="B335" s="70"/>
      <c r="C335" s="70"/>
      <c r="D335" s="70"/>
      <c r="E335" s="70"/>
      <c r="F335" s="70"/>
      <c r="G335" s="70"/>
      <c r="H335" s="70"/>
      <c r="I335" s="70"/>
      <c r="J335" s="115"/>
    </row>
    <row r="336" s="112" customFormat="1" spans="1:10">
      <c r="A336" s="114"/>
      <c r="B336" s="70"/>
      <c r="C336" s="70"/>
      <c r="D336" s="70"/>
      <c r="E336" s="70"/>
      <c r="F336" s="70"/>
      <c r="G336" s="70"/>
      <c r="H336" s="70"/>
      <c r="I336" s="70"/>
      <c r="J336" s="115"/>
    </row>
    <row r="337" s="112" customFormat="1" spans="1:10">
      <c r="A337" s="114"/>
      <c r="B337" s="70"/>
      <c r="C337" s="70"/>
      <c r="D337" s="70"/>
      <c r="E337" s="70"/>
      <c r="F337" s="70"/>
      <c r="G337" s="70"/>
      <c r="H337" s="70"/>
      <c r="I337" s="70"/>
      <c r="J337" s="115"/>
    </row>
    <row r="338" s="112" customFormat="1" spans="1:10">
      <c r="A338" s="114"/>
      <c r="B338" s="70"/>
      <c r="C338" s="70"/>
      <c r="D338" s="70"/>
      <c r="E338" s="70"/>
      <c r="F338" s="70"/>
      <c r="G338" s="70"/>
      <c r="H338" s="70"/>
      <c r="I338" s="70"/>
      <c r="J338" s="115"/>
    </row>
    <row r="339" s="112" customFormat="1" spans="1:10">
      <c r="A339" s="114"/>
      <c r="B339" s="70"/>
      <c r="C339" s="70"/>
      <c r="D339" s="70"/>
      <c r="E339" s="70"/>
      <c r="F339" s="70"/>
      <c r="G339" s="70"/>
      <c r="H339" s="70"/>
      <c r="I339" s="70"/>
      <c r="J339" s="115"/>
    </row>
    <row r="340" s="112" customFormat="1" spans="1:10">
      <c r="A340" s="114"/>
      <c r="B340" s="70"/>
      <c r="C340" s="70"/>
      <c r="D340" s="70"/>
      <c r="E340" s="70"/>
      <c r="F340" s="70"/>
      <c r="G340" s="70"/>
      <c r="H340" s="70"/>
      <c r="I340" s="70"/>
      <c r="J340" s="115"/>
    </row>
    <row r="341" s="112" customFormat="1" spans="1:10">
      <c r="A341" s="114"/>
      <c r="B341" s="70"/>
      <c r="C341" s="70"/>
      <c r="D341" s="70"/>
      <c r="E341" s="70"/>
      <c r="F341" s="70"/>
      <c r="G341" s="70"/>
      <c r="H341" s="70"/>
      <c r="I341" s="70"/>
      <c r="J341" s="115"/>
    </row>
    <row r="342" s="112" customFormat="1" spans="1:10">
      <c r="A342" s="114"/>
      <c r="B342" s="70"/>
      <c r="C342" s="70"/>
      <c r="D342" s="70"/>
      <c r="E342" s="70"/>
      <c r="F342" s="70"/>
      <c r="G342" s="70"/>
      <c r="H342" s="70"/>
      <c r="I342" s="70"/>
      <c r="J342" s="115"/>
    </row>
    <row r="343" s="112" customFormat="1" spans="1:10">
      <c r="A343" s="114"/>
      <c r="B343" s="70"/>
      <c r="C343" s="70"/>
      <c r="D343" s="70"/>
      <c r="E343" s="70"/>
      <c r="F343" s="70"/>
      <c r="G343" s="70"/>
      <c r="H343" s="70"/>
      <c r="I343" s="70"/>
      <c r="J343" s="115"/>
    </row>
    <row r="344" s="112" customFormat="1" spans="1:10">
      <c r="A344" s="114"/>
      <c r="B344" s="70"/>
      <c r="C344" s="70"/>
      <c r="D344" s="70"/>
      <c r="E344" s="70"/>
      <c r="F344" s="70"/>
      <c r="G344" s="70"/>
      <c r="H344" s="70"/>
      <c r="I344" s="70"/>
      <c r="J344" s="115"/>
    </row>
    <row r="345" s="112" customFormat="1" spans="1:10">
      <c r="A345" s="114"/>
      <c r="B345" s="70"/>
      <c r="C345" s="70"/>
      <c r="D345" s="70"/>
      <c r="E345" s="70"/>
      <c r="F345" s="70"/>
      <c r="G345" s="70"/>
      <c r="H345" s="70"/>
      <c r="I345" s="70"/>
      <c r="J345" s="115"/>
    </row>
    <row r="346" s="112" customFormat="1" spans="1:10">
      <c r="A346" s="114"/>
      <c r="B346" s="70"/>
      <c r="C346" s="70"/>
      <c r="D346" s="70"/>
      <c r="E346" s="70"/>
      <c r="F346" s="70"/>
      <c r="G346" s="70"/>
      <c r="H346" s="70"/>
      <c r="I346" s="70"/>
      <c r="J346" s="115"/>
    </row>
    <row r="347" s="112" customFormat="1" spans="1:10">
      <c r="A347" s="114"/>
      <c r="B347" s="70"/>
      <c r="C347" s="70"/>
      <c r="D347" s="70"/>
      <c r="E347" s="70"/>
      <c r="F347" s="70"/>
      <c r="G347" s="70"/>
      <c r="H347" s="70"/>
      <c r="I347" s="70"/>
      <c r="J347" s="115"/>
    </row>
    <row r="348" s="112" customFormat="1" spans="1:10">
      <c r="A348" s="114"/>
      <c r="B348" s="70"/>
      <c r="C348" s="70"/>
      <c r="D348" s="70"/>
      <c r="E348" s="70"/>
      <c r="F348" s="70"/>
      <c r="G348" s="70"/>
      <c r="H348" s="70"/>
      <c r="I348" s="70"/>
      <c r="J348" s="115"/>
    </row>
    <row r="349" s="112" customFormat="1" spans="1:10">
      <c r="A349" s="114"/>
      <c r="B349" s="70"/>
      <c r="C349" s="70"/>
      <c r="D349" s="70"/>
      <c r="E349" s="70"/>
      <c r="F349" s="70"/>
      <c r="G349" s="70"/>
      <c r="H349" s="70"/>
      <c r="I349" s="70"/>
      <c r="J349" s="115"/>
    </row>
    <row r="350" s="112" customFormat="1" spans="1:10">
      <c r="A350" s="114"/>
      <c r="B350" s="70"/>
      <c r="C350" s="70"/>
      <c r="D350" s="70"/>
      <c r="E350" s="70"/>
      <c r="F350" s="70"/>
      <c r="G350" s="70"/>
      <c r="H350" s="70"/>
      <c r="I350" s="70"/>
      <c r="J350" s="115"/>
    </row>
    <row r="351" s="112" customFormat="1" spans="1:10">
      <c r="A351" s="114"/>
      <c r="B351" s="70"/>
      <c r="C351" s="70"/>
      <c r="D351" s="70"/>
      <c r="E351" s="70"/>
      <c r="F351" s="70"/>
      <c r="G351" s="70"/>
      <c r="H351" s="70"/>
      <c r="I351" s="70"/>
      <c r="J351" s="115"/>
    </row>
    <row r="352" s="112" customFormat="1" spans="1:10">
      <c r="A352" s="114"/>
      <c r="B352" s="70"/>
      <c r="C352" s="70"/>
      <c r="D352" s="70"/>
      <c r="E352" s="70"/>
      <c r="F352" s="70"/>
      <c r="G352" s="70"/>
      <c r="H352" s="70"/>
      <c r="I352" s="70"/>
      <c r="J352" s="115"/>
    </row>
    <row r="353" s="112" customFormat="1" spans="1:10">
      <c r="A353" s="114"/>
      <c r="B353" s="70"/>
      <c r="C353" s="70"/>
      <c r="D353" s="70"/>
      <c r="E353" s="70"/>
      <c r="F353" s="70"/>
      <c r="G353" s="70"/>
      <c r="H353" s="70"/>
      <c r="I353" s="70"/>
      <c r="J353" s="115"/>
    </row>
    <row r="354" s="112" customFormat="1" spans="1:10">
      <c r="A354" s="114"/>
      <c r="B354" s="70"/>
      <c r="C354" s="70"/>
      <c r="D354" s="70"/>
      <c r="E354" s="70"/>
      <c r="F354" s="70"/>
      <c r="G354" s="70"/>
      <c r="H354" s="70"/>
      <c r="I354" s="70"/>
      <c r="J354" s="115"/>
    </row>
    <row r="355" s="112" customFormat="1" spans="1:10">
      <c r="A355" s="114"/>
      <c r="B355" s="70"/>
      <c r="C355" s="70"/>
      <c r="D355" s="70"/>
      <c r="E355" s="70"/>
      <c r="F355" s="70"/>
      <c r="G355" s="70"/>
      <c r="H355" s="70"/>
      <c r="I355" s="70"/>
      <c r="J355" s="115"/>
    </row>
    <row r="356" s="112" customFormat="1" spans="1:10">
      <c r="A356" s="114"/>
      <c r="B356" s="70"/>
      <c r="C356" s="70"/>
      <c r="D356" s="70"/>
      <c r="E356" s="70"/>
      <c r="F356" s="70"/>
      <c r="G356" s="70"/>
      <c r="H356" s="70"/>
      <c r="I356" s="70"/>
      <c r="J356" s="115"/>
    </row>
    <row r="357" s="112" customFormat="1" spans="1:10">
      <c r="A357" s="114"/>
      <c r="B357" s="70"/>
      <c r="C357" s="70"/>
      <c r="D357" s="70"/>
      <c r="E357" s="70"/>
      <c r="F357" s="70"/>
      <c r="G357" s="70"/>
      <c r="H357" s="70"/>
      <c r="I357" s="70"/>
      <c r="J357" s="115"/>
    </row>
    <row r="358" s="112" customFormat="1" spans="1:10">
      <c r="A358" s="114"/>
      <c r="B358" s="70"/>
      <c r="C358" s="70"/>
      <c r="D358" s="70"/>
      <c r="E358" s="70"/>
      <c r="F358" s="70"/>
      <c r="G358" s="70"/>
      <c r="H358" s="70"/>
      <c r="I358" s="70"/>
      <c r="J358" s="115"/>
    </row>
    <row r="359" s="112" customFormat="1" spans="1:10">
      <c r="A359" s="114"/>
      <c r="B359" s="70"/>
      <c r="C359" s="70"/>
      <c r="D359" s="70"/>
      <c r="E359" s="70"/>
      <c r="F359" s="70"/>
      <c r="G359" s="70"/>
      <c r="H359" s="70"/>
      <c r="I359" s="70"/>
      <c r="J359" s="115"/>
    </row>
    <row r="360" s="112" customFormat="1" spans="1:10">
      <c r="A360" s="114"/>
      <c r="B360" s="70"/>
      <c r="C360" s="70"/>
      <c r="D360" s="70"/>
      <c r="E360" s="70"/>
      <c r="F360" s="70"/>
      <c r="G360" s="70"/>
      <c r="H360" s="70"/>
      <c r="I360" s="70"/>
      <c r="J360" s="115"/>
    </row>
    <row r="361" s="112" customFormat="1" spans="1:10">
      <c r="A361" s="114"/>
      <c r="B361" s="70"/>
      <c r="C361" s="70"/>
      <c r="D361" s="70"/>
      <c r="E361" s="70"/>
      <c r="F361" s="70"/>
      <c r="G361" s="70"/>
      <c r="H361" s="70"/>
      <c r="I361" s="70"/>
      <c r="J361" s="115"/>
    </row>
    <row r="362" s="112" customFormat="1" spans="1:10">
      <c r="A362" s="114"/>
      <c r="B362" s="70"/>
      <c r="C362" s="70"/>
      <c r="D362" s="70"/>
      <c r="E362" s="70"/>
      <c r="F362" s="70"/>
      <c r="G362" s="70"/>
      <c r="H362" s="70"/>
      <c r="I362" s="70"/>
      <c r="J362" s="115"/>
    </row>
    <row r="363" s="112" customFormat="1" spans="1:10">
      <c r="A363" s="114"/>
      <c r="B363" s="70"/>
      <c r="C363" s="70"/>
      <c r="D363" s="70"/>
      <c r="E363" s="70"/>
      <c r="F363" s="70"/>
      <c r="G363" s="70"/>
      <c r="H363" s="70"/>
      <c r="I363" s="70"/>
      <c r="J363" s="115"/>
    </row>
    <row r="364" s="112" customFormat="1" spans="1:10">
      <c r="A364" s="114"/>
      <c r="B364" s="70"/>
      <c r="C364" s="70"/>
      <c r="D364" s="70"/>
      <c r="E364" s="70"/>
      <c r="F364" s="70"/>
      <c r="G364" s="70"/>
      <c r="H364" s="70"/>
      <c r="I364" s="70"/>
      <c r="J364" s="115"/>
    </row>
    <row r="365" s="112" customFormat="1" spans="1:10">
      <c r="A365" s="114"/>
      <c r="B365" s="70"/>
      <c r="C365" s="70"/>
      <c r="D365" s="70"/>
      <c r="E365" s="70"/>
      <c r="F365" s="70"/>
      <c r="G365" s="70"/>
      <c r="H365" s="70"/>
      <c r="I365" s="70"/>
      <c r="J365" s="115"/>
    </row>
    <row r="366" s="112" customFormat="1" spans="1:10">
      <c r="A366" s="114"/>
      <c r="B366" s="70"/>
      <c r="C366" s="70"/>
      <c r="D366" s="70"/>
      <c r="E366" s="70"/>
      <c r="F366" s="70"/>
      <c r="G366" s="70"/>
      <c r="H366" s="70"/>
      <c r="I366" s="70"/>
      <c r="J366" s="115"/>
    </row>
    <row r="367" s="112" customFormat="1" spans="1:10">
      <c r="A367" s="114"/>
      <c r="B367" s="70"/>
      <c r="C367" s="70"/>
      <c r="D367" s="70"/>
      <c r="E367" s="70"/>
      <c r="F367" s="70"/>
      <c r="G367" s="70"/>
      <c r="H367" s="70"/>
      <c r="I367" s="70"/>
      <c r="J367" s="115"/>
    </row>
    <row r="368" s="112" customFormat="1" spans="1:10">
      <c r="A368" s="114"/>
      <c r="B368" s="70"/>
      <c r="C368" s="70"/>
      <c r="D368" s="70"/>
      <c r="E368" s="70"/>
      <c r="F368" s="70"/>
      <c r="G368" s="70"/>
      <c r="H368" s="70"/>
      <c r="I368" s="70"/>
      <c r="J368" s="115"/>
    </row>
    <row r="369" s="112" customFormat="1" spans="1:10">
      <c r="A369" s="114"/>
      <c r="B369" s="70"/>
      <c r="C369" s="70"/>
      <c r="D369" s="70"/>
      <c r="E369" s="70"/>
      <c r="F369" s="70"/>
      <c r="G369" s="70"/>
      <c r="H369" s="70"/>
      <c r="I369" s="70"/>
      <c r="J369" s="115"/>
    </row>
    <row r="370" s="112" customFormat="1" spans="1:10">
      <c r="A370" s="114"/>
      <c r="B370" s="70"/>
      <c r="C370" s="70"/>
      <c r="D370" s="70"/>
      <c r="E370" s="70"/>
      <c r="F370" s="70"/>
      <c r="G370" s="70"/>
      <c r="H370" s="70"/>
      <c r="I370" s="70"/>
      <c r="J370" s="115"/>
    </row>
    <row r="371" s="112" customFormat="1" spans="1:10">
      <c r="A371" s="114"/>
      <c r="B371" s="70"/>
      <c r="C371" s="70"/>
      <c r="D371" s="70"/>
      <c r="E371" s="70"/>
      <c r="F371" s="70"/>
      <c r="G371" s="70"/>
      <c r="H371" s="70"/>
      <c r="I371" s="70"/>
      <c r="J371" s="115"/>
    </row>
    <row r="372" s="112" customFormat="1" spans="1:10">
      <c r="A372" s="114"/>
      <c r="B372" s="70"/>
      <c r="C372" s="70"/>
      <c r="D372" s="70"/>
      <c r="E372" s="70"/>
      <c r="F372" s="70"/>
      <c r="G372" s="70"/>
      <c r="H372" s="70"/>
      <c r="I372" s="70"/>
      <c r="J372" s="115"/>
    </row>
    <row r="373" s="112" customFormat="1" spans="1:10">
      <c r="A373" s="114"/>
      <c r="B373" s="70"/>
      <c r="C373" s="70"/>
      <c r="D373" s="70"/>
      <c r="E373" s="70"/>
      <c r="F373" s="70"/>
      <c r="G373" s="70"/>
      <c r="H373" s="70"/>
      <c r="I373" s="70"/>
      <c r="J373" s="115"/>
    </row>
    <row r="374" s="112" customFormat="1" spans="1:10">
      <c r="A374" s="114"/>
      <c r="B374" s="70"/>
      <c r="C374" s="70"/>
      <c r="D374" s="70"/>
      <c r="E374" s="70"/>
      <c r="F374" s="70"/>
      <c r="G374" s="70"/>
      <c r="H374" s="70"/>
      <c r="I374" s="70"/>
      <c r="J374" s="115"/>
    </row>
    <row r="375" s="112" customFormat="1" spans="1:10">
      <c r="A375" s="114"/>
      <c r="B375" s="70"/>
      <c r="C375" s="70"/>
      <c r="D375" s="70"/>
      <c r="E375" s="70"/>
      <c r="F375" s="70"/>
      <c r="G375" s="70"/>
      <c r="H375" s="70"/>
      <c r="I375" s="70"/>
      <c r="J375" s="115"/>
    </row>
    <row r="376" s="112" customFormat="1" spans="1:10">
      <c r="A376" s="114"/>
      <c r="B376" s="70"/>
      <c r="C376" s="70"/>
      <c r="D376" s="70"/>
      <c r="E376" s="70"/>
      <c r="F376" s="70"/>
      <c r="G376" s="70"/>
      <c r="H376" s="70"/>
      <c r="I376" s="70"/>
      <c r="J376" s="115"/>
    </row>
    <row r="377" s="112" customFormat="1" spans="1:10">
      <c r="A377" s="114"/>
      <c r="B377" s="70"/>
      <c r="C377" s="70"/>
      <c r="D377" s="70"/>
      <c r="E377" s="70"/>
      <c r="F377" s="70"/>
      <c r="G377" s="70"/>
      <c r="H377" s="70"/>
      <c r="I377" s="70"/>
      <c r="J377" s="115"/>
    </row>
    <row r="378" s="112" customFormat="1" spans="1:10">
      <c r="A378" s="114"/>
      <c r="B378" s="70"/>
      <c r="C378" s="70"/>
      <c r="D378" s="70"/>
      <c r="E378" s="70"/>
      <c r="F378" s="70"/>
      <c r="G378" s="70"/>
      <c r="H378" s="70"/>
      <c r="I378" s="70"/>
      <c r="J378" s="115"/>
    </row>
    <row r="379" s="112" customFormat="1" spans="1:10">
      <c r="A379" s="114"/>
      <c r="B379" s="70"/>
      <c r="C379" s="70"/>
      <c r="D379" s="70"/>
      <c r="E379" s="70"/>
      <c r="F379" s="70"/>
      <c r="G379" s="70"/>
      <c r="H379" s="70"/>
      <c r="I379" s="70"/>
      <c r="J379" s="115"/>
    </row>
    <row r="380" s="112" customFormat="1" spans="1:10">
      <c r="A380" s="114"/>
      <c r="B380" s="70"/>
      <c r="C380" s="70"/>
      <c r="D380" s="70"/>
      <c r="E380" s="70"/>
      <c r="F380" s="70"/>
      <c r="G380" s="70"/>
      <c r="H380" s="70"/>
      <c r="I380" s="70"/>
      <c r="J380" s="115"/>
    </row>
    <row r="381" s="112" customFormat="1" spans="1:10">
      <c r="A381" s="114"/>
      <c r="B381" s="70"/>
      <c r="C381" s="70"/>
      <c r="D381" s="70"/>
      <c r="E381" s="70"/>
      <c r="F381" s="70"/>
      <c r="G381" s="70"/>
      <c r="H381" s="70"/>
      <c r="I381" s="70"/>
      <c r="J381" s="115"/>
    </row>
    <row r="382" s="112" customFormat="1" spans="1:10">
      <c r="A382" s="114"/>
      <c r="B382" s="70"/>
      <c r="C382" s="70"/>
      <c r="D382" s="70"/>
      <c r="E382" s="70"/>
      <c r="F382" s="70"/>
      <c r="G382" s="70"/>
      <c r="H382" s="70"/>
      <c r="I382" s="70"/>
      <c r="J382" s="115"/>
    </row>
    <row r="383" s="112" customFormat="1" spans="1:10">
      <c r="A383" s="114"/>
      <c r="B383" s="70"/>
      <c r="C383" s="70"/>
      <c r="D383" s="70"/>
      <c r="E383" s="70"/>
      <c r="F383" s="70"/>
      <c r="G383" s="70"/>
      <c r="H383" s="70"/>
      <c r="I383" s="70"/>
      <c r="J383" s="115"/>
    </row>
    <row r="384" s="112" customFormat="1" spans="1:10">
      <c r="A384" s="114"/>
      <c r="B384" s="70"/>
      <c r="C384" s="70"/>
      <c r="D384" s="70"/>
      <c r="E384" s="70"/>
      <c r="F384" s="70"/>
      <c r="G384" s="70"/>
      <c r="H384" s="70"/>
      <c r="I384" s="70"/>
      <c r="J384" s="115"/>
    </row>
    <row r="385" s="112" customFormat="1" spans="1:10">
      <c r="A385" s="114"/>
      <c r="B385" s="70"/>
      <c r="C385" s="70"/>
      <c r="D385" s="70"/>
      <c r="E385" s="70"/>
      <c r="F385" s="70"/>
      <c r="G385" s="70"/>
      <c r="H385" s="70"/>
      <c r="I385" s="70"/>
      <c r="J385" s="115"/>
    </row>
    <row r="386" s="112" customFormat="1" spans="1:10">
      <c r="A386" s="114"/>
      <c r="B386" s="70"/>
      <c r="C386" s="70"/>
      <c r="D386" s="70"/>
      <c r="E386" s="70"/>
      <c r="F386" s="70"/>
      <c r="G386" s="70"/>
      <c r="H386" s="70"/>
      <c r="I386" s="70"/>
      <c r="J386" s="115"/>
    </row>
    <row r="387" s="112" customFormat="1" spans="1:10">
      <c r="A387" s="114"/>
      <c r="B387" s="70"/>
      <c r="C387" s="70"/>
      <c r="D387" s="70"/>
      <c r="E387" s="70"/>
      <c r="F387" s="70"/>
      <c r="G387" s="70"/>
      <c r="H387" s="70"/>
      <c r="I387" s="70"/>
      <c r="J387" s="115"/>
    </row>
    <row r="388" s="112" customFormat="1" spans="1:10">
      <c r="A388" s="114"/>
      <c r="B388" s="70"/>
      <c r="C388" s="70"/>
      <c r="D388" s="70"/>
      <c r="E388" s="70"/>
      <c r="F388" s="70"/>
      <c r="G388" s="70"/>
      <c r="H388" s="70"/>
      <c r="I388" s="70"/>
      <c r="J388" s="115"/>
    </row>
    <row r="389" s="112" customFormat="1" spans="1:10">
      <c r="A389" s="114"/>
      <c r="B389" s="70"/>
      <c r="C389" s="70"/>
      <c r="D389" s="70"/>
      <c r="E389" s="70"/>
      <c r="F389" s="70"/>
      <c r="G389" s="70"/>
      <c r="H389" s="70"/>
      <c r="I389" s="70"/>
      <c r="J389" s="115"/>
    </row>
    <row r="390" s="112" customFormat="1" spans="1:10">
      <c r="A390" s="114"/>
      <c r="B390" s="70"/>
      <c r="C390" s="70"/>
      <c r="D390" s="70"/>
      <c r="E390" s="70"/>
      <c r="F390" s="70"/>
      <c r="G390" s="70"/>
      <c r="H390" s="70"/>
      <c r="I390" s="70"/>
      <c r="J390" s="115"/>
    </row>
    <row r="391" s="112" customFormat="1" spans="1:10">
      <c r="A391" s="114"/>
      <c r="B391" s="70"/>
      <c r="C391" s="70"/>
      <c r="D391" s="70"/>
      <c r="E391" s="70"/>
      <c r="F391" s="70"/>
      <c r="G391" s="70"/>
      <c r="H391" s="70"/>
      <c r="I391" s="70"/>
      <c r="J391" s="115"/>
    </row>
    <row r="392" s="112" customFormat="1" spans="1:10">
      <c r="A392" s="114"/>
      <c r="B392" s="70"/>
      <c r="C392" s="70"/>
      <c r="D392" s="70"/>
      <c r="E392" s="70"/>
      <c r="F392" s="70"/>
      <c r="G392" s="70"/>
      <c r="H392" s="70"/>
      <c r="I392" s="70"/>
      <c r="J392" s="115"/>
    </row>
    <row r="393" s="112" customFormat="1" spans="1:10">
      <c r="A393" s="114"/>
      <c r="B393" s="70"/>
      <c r="C393" s="70"/>
      <c r="D393" s="70"/>
      <c r="E393" s="70"/>
      <c r="F393" s="70"/>
      <c r="G393" s="70"/>
      <c r="H393" s="70"/>
      <c r="I393" s="70"/>
      <c r="J393" s="115"/>
    </row>
    <row r="394" s="112" customFormat="1" spans="1:10">
      <c r="A394" s="114"/>
      <c r="B394" s="70"/>
      <c r="C394" s="70"/>
      <c r="D394" s="70"/>
      <c r="E394" s="70"/>
      <c r="F394" s="70"/>
      <c r="G394" s="70"/>
      <c r="H394" s="70"/>
      <c r="I394" s="70"/>
      <c r="J394" s="115"/>
    </row>
    <row r="395" s="112" customFormat="1" spans="1:10">
      <c r="A395" s="114"/>
      <c r="B395" s="70"/>
      <c r="C395" s="70"/>
      <c r="D395" s="70"/>
      <c r="E395" s="70"/>
      <c r="F395" s="70"/>
      <c r="G395" s="70"/>
      <c r="H395" s="70"/>
      <c r="I395" s="70"/>
      <c r="J395" s="115"/>
    </row>
    <row r="396" s="112" customFormat="1" spans="1:10">
      <c r="A396" s="114"/>
      <c r="B396" s="70"/>
      <c r="C396" s="70"/>
      <c r="D396" s="70"/>
      <c r="E396" s="70"/>
      <c r="F396" s="70"/>
      <c r="G396" s="70"/>
      <c r="H396" s="70"/>
      <c r="I396" s="70"/>
      <c r="J396" s="115"/>
    </row>
    <row r="397" s="112" customFormat="1" spans="1:10">
      <c r="A397" s="114"/>
      <c r="B397" s="70"/>
      <c r="C397" s="70"/>
      <c r="D397" s="70"/>
      <c r="E397" s="70"/>
      <c r="F397" s="70"/>
      <c r="G397" s="70"/>
      <c r="H397" s="70"/>
      <c r="I397" s="70"/>
      <c r="J397" s="115"/>
    </row>
    <row r="398" s="112" customFormat="1" spans="1:10">
      <c r="A398" s="114"/>
      <c r="B398" s="70"/>
      <c r="C398" s="70"/>
      <c r="D398" s="70"/>
      <c r="E398" s="70"/>
      <c r="F398" s="70"/>
      <c r="G398" s="70"/>
      <c r="H398" s="70"/>
      <c r="I398" s="70"/>
      <c r="J398" s="115"/>
    </row>
    <row r="399" s="112" customFormat="1" spans="1:10">
      <c r="A399" s="114"/>
      <c r="B399" s="70"/>
      <c r="C399" s="70"/>
      <c r="D399" s="70"/>
      <c r="E399" s="70"/>
      <c r="F399" s="70"/>
      <c r="G399" s="70"/>
      <c r="H399" s="70"/>
      <c r="I399" s="70"/>
      <c r="J399" s="115"/>
    </row>
    <row r="400" s="112" customFormat="1" spans="1:10">
      <c r="A400" s="114"/>
      <c r="B400" s="70"/>
      <c r="C400" s="70"/>
      <c r="D400" s="70"/>
      <c r="E400" s="70"/>
      <c r="F400" s="70"/>
      <c r="G400" s="70"/>
      <c r="H400" s="70"/>
      <c r="I400" s="70"/>
      <c r="J400" s="115"/>
    </row>
    <row r="401" s="112" customFormat="1" spans="1:10">
      <c r="A401" s="114"/>
      <c r="B401" s="70"/>
      <c r="C401" s="70"/>
      <c r="D401" s="70"/>
      <c r="E401" s="70"/>
      <c r="F401" s="70"/>
      <c r="G401" s="70"/>
      <c r="H401" s="70"/>
      <c r="I401" s="70"/>
      <c r="J401" s="115"/>
    </row>
    <row r="402" s="112" customFormat="1" spans="1:10">
      <c r="A402" s="114"/>
      <c r="B402" s="70"/>
      <c r="C402" s="70"/>
      <c r="D402" s="70"/>
      <c r="E402" s="70"/>
      <c r="F402" s="70"/>
      <c r="G402" s="70"/>
      <c r="H402" s="70"/>
      <c r="I402" s="70"/>
      <c r="J402" s="115"/>
    </row>
    <row r="403" s="112" customFormat="1" spans="1:10">
      <c r="A403" s="114"/>
      <c r="B403" s="70"/>
      <c r="C403" s="70"/>
      <c r="D403" s="70"/>
      <c r="E403" s="70"/>
      <c r="F403" s="70"/>
      <c r="G403" s="70"/>
      <c r="H403" s="70"/>
      <c r="I403" s="70"/>
      <c r="J403" s="115"/>
    </row>
    <row r="404" s="112" customFormat="1" spans="1:10">
      <c r="A404" s="114"/>
      <c r="B404" s="70"/>
      <c r="C404" s="70"/>
      <c r="D404" s="70"/>
      <c r="E404" s="70"/>
      <c r="F404" s="70"/>
      <c r="G404" s="70"/>
      <c r="H404" s="70"/>
      <c r="I404" s="70"/>
      <c r="J404" s="115"/>
    </row>
    <row r="405" s="112" customFormat="1" spans="1:10">
      <c r="A405" s="114"/>
      <c r="B405" s="70"/>
      <c r="C405" s="70"/>
      <c r="D405" s="70"/>
      <c r="E405" s="70"/>
      <c r="F405" s="70"/>
      <c r="G405" s="70"/>
      <c r="H405" s="70"/>
      <c r="I405" s="70"/>
      <c r="J405" s="115"/>
    </row>
    <row r="406" s="112" customFormat="1" spans="1:10">
      <c r="A406" s="114"/>
      <c r="B406" s="70"/>
      <c r="C406" s="70"/>
      <c r="D406" s="70"/>
      <c r="E406" s="70"/>
      <c r="F406" s="70"/>
      <c r="G406" s="70"/>
      <c r="H406" s="70"/>
      <c r="I406" s="70"/>
      <c r="J406" s="115"/>
    </row>
    <row r="407" s="112" customFormat="1" spans="1:10">
      <c r="A407" s="114"/>
      <c r="B407" s="70"/>
      <c r="C407" s="70"/>
      <c r="D407" s="70"/>
      <c r="E407" s="70"/>
      <c r="F407" s="70"/>
      <c r="G407" s="70"/>
      <c r="H407" s="70"/>
      <c r="I407" s="70"/>
      <c r="J407" s="115"/>
    </row>
    <row r="408" s="112" customFormat="1" spans="1:10">
      <c r="A408" s="114"/>
      <c r="B408" s="70"/>
      <c r="C408" s="70"/>
      <c r="D408" s="70"/>
      <c r="E408" s="70"/>
      <c r="F408" s="70"/>
      <c r="G408" s="70"/>
      <c r="H408" s="70"/>
      <c r="I408" s="70"/>
      <c r="J408" s="115"/>
    </row>
    <row r="409" s="112" customFormat="1" spans="1:10">
      <c r="A409" s="114"/>
      <c r="B409" s="70"/>
      <c r="C409" s="70"/>
      <c r="D409" s="70"/>
      <c r="E409" s="70"/>
      <c r="F409" s="70"/>
      <c r="G409" s="70"/>
      <c r="H409" s="70"/>
      <c r="I409" s="70"/>
      <c r="J409" s="115"/>
    </row>
    <row r="410" s="112" customFormat="1" spans="1:10">
      <c r="A410" s="114"/>
      <c r="B410" s="70"/>
      <c r="C410" s="70"/>
      <c r="D410" s="70"/>
      <c r="E410" s="70"/>
      <c r="F410" s="70"/>
      <c r="G410" s="70"/>
      <c r="H410" s="70"/>
      <c r="I410" s="70"/>
      <c r="J410" s="115"/>
    </row>
    <row r="411" s="112" customFormat="1" spans="1:10">
      <c r="A411" s="114"/>
      <c r="B411" s="70"/>
      <c r="C411" s="70"/>
      <c r="D411" s="70"/>
      <c r="E411" s="70"/>
      <c r="F411" s="70"/>
      <c r="G411" s="70"/>
      <c r="H411" s="70"/>
      <c r="I411" s="70"/>
      <c r="J411" s="115"/>
    </row>
    <row r="412" s="112" customFormat="1" spans="1:10">
      <c r="A412" s="114"/>
      <c r="B412" s="70"/>
      <c r="C412" s="70"/>
      <c r="D412" s="70"/>
      <c r="E412" s="70"/>
      <c r="F412" s="70"/>
      <c r="G412" s="70"/>
      <c r="H412" s="70"/>
      <c r="I412" s="70"/>
      <c r="J412" s="115"/>
    </row>
    <row r="413" s="112" customFormat="1" spans="1:10">
      <c r="A413" s="114"/>
      <c r="B413" s="70"/>
      <c r="C413" s="70"/>
      <c r="D413" s="70"/>
      <c r="E413" s="70"/>
      <c r="F413" s="70"/>
      <c r="G413" s="70"/>
      <c r="H413" s="70"/>
      <c r="I413" s="70"/>
      <c r="J413" s="115"/>
    </row>
    <row r="414" s="112" customFormat="1" spans="1:10">
      <c r="A414" s="114"/>
      <c r="B414" s="70"/>
      <c r="C414" s="70"/>
      <c r="D414" s="70"/>
      <c r="E414" s="70"/>
      <c r="F414" s="70"/>
      <c r="G414" s="70"/>
      <c r="H414" s="70"/>
      <c r="I414" s="70"/>
      <c r="J414" s="115"/>
    </row>
    <row r="415" s="112" customFormat="1" spans="1:10">
      <c r="A415" s="114"/>
      <c r="B415" s="70"/>
      <c r="C415" s="70"/>
      <c r="D415" s="70"/>
      <c r="E415" s="70"/>
      <c r="F415" s="70"/>
      <c r="G415" s="70"/>
      <c r="H415" s="70"/>
      <c r="I415" s="70"/>
      <c r="J415" s="115"/>
    </row>
    <row r="416" s="112" customFormat="1" spans="1:10">
      <c r="A416" s="114"/>
      <c r="B416" s="70"/>
      <c r="C416" s="70"/>
      <c r="D416" s="70"/>
      <c r="E416" s="70"/>
      <c r="F416" s="70"/>
      <c r="G416" s="70"/>
      <c r="H416" s="70"/>
      <c r="I416" s="70"/>
      <c r="J416" s="115"/>
    </row>
    <row r="417" s="112" customFormat="1" spans="1:10">
      <c r="A417" s="114"/>
      <c r="B417" s="70"/>
      <c r="C417" s="70"/>
      <c r="D417" s="70"/>
      <c r="E417" s="70"/>
      <c r="F417" s="70"/>
      <c r="G417" s="70"/>
      <c r="H417" s="70"/>
      <c r="I417" s="70"/>
      <c r="J417" s="115"/>
    </row>
    <row r="418" s="112" customFormat="1" spans="1:10">
      <c r="A418" s="114"/>
      <c r="B418" s="70"/>
      <c r="C418" s="70"/>
      <c r="D418" s="70"/>
      <c r="E418" s="70"/>
      <c r="F418" s="70"/>
      <c r="G418" s="70"/>
      <c r="H418" s="70"/>
      <c r="I418" s="70"/>
      <c r="J418" s="115"/>
    </row>
    <row r="419" s="112" customFormat="1" spans="1:10">
      <c r="A419" s="114"/>
      <c r="B419" s="70"/>
      <c r="C419" s="70"/>
      <c r="D419" s="70"/>
      <c r="E419" s="70"/>
      <c r="F419" s="70"/>
      <c r="G419" s="70"/>
      <c r="H419" s="70"/>
      <c r="I419" s="70"/>
      <c r="J419" s="115"/>
    </row>
    <row r="420" s="112" customFormat="1" spans="1:10">
      <c r="A420" s="114"/>
      <c r="B420" s="70"/>
      <c r="C420" s="70"/>
      <c r="D420" s="70"/>
      <c r="E420" s="70"/>
      <c r="F420" s="70"/>
      <c r="G420" s="70"/>
      <c r="H420" s="70"/>
      <c r="I420" s="70"/>
      <c r="J420" s="115"/>
    </row>
    <row r="421" s="112" customFormat="1" spans="1:10">
      <c r="A421" s="114"/>
      <c r="B421" s="70"/>
      <c r="C421" s="70"/>
      <c r="D421" s="70"/>
      <c r="E421" s="70"/>
      <c r="F421" s="70"/>
      <c r="G421" s="70"/>
      <c r="H421" s="70"/>
      <c r="I421" s="70"/>
      <c r="J421" s="115"/>
    </row>
    <row r="422" s="112" customFormat="1" spans="1:10">
      <c r="A422" s="114"/>
      <c r="B422" s="70"/>
      <c r="C422" s="70"/>
      <c r="D422" s="70"/>
      <c r="E422" s="70"/>
      <c r="F422" s="70"/>
      <c r="G422" s="70"/>
      <c r="H422" s="70"/>
      <c r="I422" s="70"/>
      <c r="J422" s="115"/>
    </row>
    <row r="423" s="112" customFormat="1" spans="1:10">
      <c r="A423" s="114"/>
      <c r="B423" s="70"/>
      <c r="C423" s="70"/>
      <c r="D423" s="70"/>
      <c r="E423" s="70"/>
      <c r="F423" s="70"/>
      <c r="G423" s="70"/>
      <c r="H423" s="70"/>
      <c r="I423" s="70"/>
      <c r="J423" s="115"/>
    </row>
    <row r="424" s="112" customFormat="1" spans="1:10">
      <c r="A424" s="114"/>
      <c r="B424" s="70"/>
      <c r="C424" s="70"/>
      <c r="D424" s="70"/>
      <c r="E424" s="70"/>
      <c r="F424" s="70"/>
      <c r="G424" s="70"/>
      <c r="H424" s="70"/>
      <c r="I424" s="70"/>
      <c r="J424" s="115"/>
    </row>
    <row r="425" s="112" customFormat="1" spans="1:10">
      <c r="A425" s="114"/>
      <c r="B425" s="70"/>
      <c r="C425" s="70"/>
      <c r="D425" s="70"/>
      <c r="E425" s="70"/>
      <c r="F425" s="70"/>
      <c r="G425" s="70"/>
      <c r="H425" s="70"/>
      <c r="I425" s="70"/>
      <c r="J425" s="115"/>
    </row>
    <row r="426" s="112" customFormat="1" spans="1:10">
      <c r="A426" s="114"/>
      <c r="B426" s="70"/>
      <c r="C426" s="70"/>
      <c r="D426" s="70"/>
      <c r="E426" s="70"/>
      <c r="F426" s="70"/>
      <c r="G426" s="70"/>
      <c r="H426" s="70"/>
      <c r="I426" s="70"/>
      <c r="J426" s="115"/>
    </row>
    <row r="427" s="112" customFormat="1" spans="1:10">
      <c r="A427" s="114"/>
      <c r="B427" s="70"/>
      <c r="C427" s="70"/>
      <c r="D427" s="70"/>
      <c r="E427" s="70"/>
      <c r="F427" s="70"/>
      <c r="G427" s="70"/>
      <c r="H427" s="70"/>
      <c r="I427" s="70"/>
      <c r="J427" s="115"/>
    </row>
    <row r="428" s="112" customFormat="1" spans="1:10">
      <c r="A428" s="114"/>
      <c r="B428" s="70"/>
      <c r="C428" s="70"/>
      <c r="D428" s="70"/>
      <c r="E428" s="70"/>
      <c r="F428" s="70"/>
      <c r="G428" s="70"/>
      <c r="H428" s="70"/>
      <c r="I428" s="70"/>
      <c r="J428" s="115"/>
    </row>
    <row r="429" s="112" customFormat="1" spans="1:10">
      <c r="A429" s="114"/>
      <c r="B429" s="70"/>
      <c r="C429" s="70"/>
      <c r="D429" s="70"/>
      <c r="E429" s="70"/>
      <c r="F429" s="70"/>
      <c r="G429" s="70"/>
      <c r="H429" s="70"/>
      <c r="I429" s="70"/>
      <c r="J429" s="115"/>
    </row>
    <row r="430" s="112" customFormat="1" spans="1:10">
      <c r="A430" s="114"/>
      <c r="B430" s="70"/>
      <c r="C430" s="70"/>
      <c r="D430" s="70"/>
      <c r="E430" s="70"/>
      <c r="F430" s="70"/>
      <c r="G430" s="70"/>
      <c r="H430" s="70"/>
      <c r="I430" s="70"/>
      <c r="J430" s="115"/>
    </row>
    <row r="431" s="112" customFormat="1" spans="1:10">
      <c r="A431" s="114"/>
      <c r="B431" s="70"/>
      <c r="C431" s="70"/>
      <c r="D431" s="70"/>
      <c r="E431" s="70"/>
      <c r="F431" s="70"/>
      <c r="G431" s="70"/>
      <c r="H431" s="70"/>
      <c r="I431" s="70"/>
      <c r="J431" s="115"/>
    </row>
    <row r="432" s="112" customFormat="1" spans="1:10">
      <c r="A432" s="114"/>
      <c r="B432" s="70"/>
      <c r="C432" s="70"/>
      <c r="D432" s="70"/>
      <c r="E432" s="70"/>
      <c r="F432" s="70"/>
      <c r="G432" s="70"/>
      <c r="H432" s="70"/>
      <c r="I432" s="70"/>
      <c r="J432" s="115"/>
    </row>
    <row r="433" s="112" customFormat="1" spans="1:10">
      <c r="A433" s="114"/>
      <c r="B433" s="70"/>
      <c r="C433" s="70"/>
      <c r="D433" s="70"/>
      <c r="E433" s="70"/>
      <c r="F433" s="70"/>
      <c r="G433" s="70"/>
      <c r="H433" s="70"/>
      <c r="I433" s="70"/>
      <c r="J433" s="115"/>
    </row>
    <row r="434" s="112" customFormat="1" spans="1:10">
      <c r="A434" s="114"/>
      <c r="B434" s="70"/>
      <c r="C434" s="70"/>
      <c r="D434" s="70"/>
      <c r="E434" s="70"/>
      <c r="F434" s="70"/>
      <c r="G434" s="70"/>
      <c r="H434" s="70"/>
      <c r="I434" s="70"/>
      <c r="J434" s="115"/>
    </row>
    <row r="435" s="112" customFormat="1" spans="1:10">
      <c r="A435" s="114"/>
      <c r="B435" s="70"/>
      <c r="C435" s="70"/>
      <c r="D435" s="70"/>
      <c r="E435" s="70"/>
      <c r="F435" s="70"/>
      <c r="G435" s="70"/>
      <c r="H435" s="70"/>
      <c r="I435" s="70"/>
      <c r="J435" s="115"/>
    </row>
    <row r="436" s="112" customFormat="1" spans="1:10">
      <c r="A436" s="114"/>
      <c r="B436" s="70"/>
      <c r="C436" s="70"/>
      <c r="D436" s="70"/>
      <c r="E436" s="70"/>
      <c r="F436" s="70"/>
      <c r="G436" s="70"/>
      <c r="H436" s="70"/>
      <c r="I436" s="70"/>
      <c r="J436" s="115"/>
    </row>
    <row r="437" s="112" customFormat="1" spans="1:10">
      <c r="A437" s="114"/>
      <c r="B437" s="70"/>
      <c r="C437" s="70"/>
      <c r="D437" s="70"/>
      <c r="E437" s="70"/>
      <c r="F437" s="70"/>
      <c r="G437" s="70"/>
      <c r="H437" s="70"/>
      <c r="I437" s="70"/>
      <c r="J437" s="115"/>
    </row>
    <row r="438" s="112" customFormat="1" spans="1:10">
      <c r="A438" s="114"/>
      <c r="B438" s="70"/>
      <c r="C438" s="70"/>
      <c r="D438" s="70"/>
      <c r="E438" s="70"/>
      <c r="F438" s="70"/>
      <c r="G438" s="70"/>
      <c r="H438" s="70"/>
      <c r="I438" s="70"/>
      <c r="J438" s="115"/>
    </row>
    <row r="439" s="112" customFormat="1" spans="1:10">
      <c r="A439" s="114"/>
      <c r="B439" s="70"/>
      <c r="C439" s="70"/>
      <c r="D439" s="70"/>
      <c r="E439" s="70"/>
      <c r="F439" s="70"/>
      <c r="G439" s="70"/>
      <c r="H439" s="70"/>
      <c r="I439" s="70"/>
      <c r="J439" s="115"/>
    </row>
    <row r="440" s="112" customFormat="1" spans="1:10">
      <c r="A440" s="114"/>
      <c r="B440" s="70"/>
      <c r="C440" s="70"/>
      <c r="D440" s="70"/>
      <c r="E440" s="70"/>
      <c r="F440" s="70"/>
      <c r="G440" s="70"/>
      <c r="H440" s="70"/>
      <c r="I440" s="70"/>
      <c r="J440" s="115"/>
    </row>
    <row r="441" s="112" customFormat="1" spans="1:10">
      <c r="A441" s="114"/>
      <c r="B441" s="70"/>
      <c r="C441" s="70"/>
      <c r="D441" s="70"/>
      <c r="E441" s="70"/>
      <c r="F441" s="70"/>
      <c r="G441" s="70"/>
      <c r="H441" s="70"/>
      <c r="I441" s="70"/>
      <c r="J441" s="115"/>
    </row>
    <row r="442" s="112" customFormat="1" spans="1:10">
      <c r="A442" s="114"/>
      <c r="B442" s="70"/>
      <c r="C442" s="70"/>
      <c r="D442" s="70"/>
      <c r="E442" s="70"/>
      <c r="F442" s="70"/>
      <c r="G442" s="70"/>
      <c r="H442" s="70"/>
      <c r="I442" s="70"/>
      <c r="J442" s="115"/>
    </row>
    <row r="443" s="112" customFormat="1" spans="1:10">
      <c r="A443" s="114"/>
      <c r="B443" s="70"/>
      <c r="C443" s="70"/>
      <c r="D443" s="70"/>
      <c r="E443" s="70"/>
      <c r="F443" s="70"/>
      <c r="G443" s="70"/>
      <c r="H443" s="70"/>
      <c r="I443" s="70"/>
      <c r="J443" s="115"/>
    </row>
    <row r="444" s="112" customFormat="1" spans="1:10">
      <c r="A444" s="114"/>
      <c r="B444" s="70"/>
      <c r="C444" s="70"/>
      <c r="D444" s="70"/>
      <c r="E444" s="70"/>
      <c r="F444" s="70"/>
      <c r="G444" s="70"/>
      <c r="H444" s="70"/>
      <c r="I444" s="70"/>
      <c r="J444" s="115"/>
    </row>
    <row r="445" s="112" customFormat="1" spans="1:10">
      <c r="A445" s="114"/>
      <c r="B445" s="70"/>
      <c r="C445" s="70"/>
      <c r="D445" s="70"/>
      <c r="E445" s="70"/>
      <c r="F445" s="70"/>
      <c r="G445" s="70"/>
      <c r="H445" s="70"/>
      <c r="I445" s="70"/>
      <c r="J445" s="115"/>
    </row>
    <row r="446" s="112" customFormat="1" spans="1:10">
      <c r="A446" s="114"/>
      <c r="B446" s="70"/>
      <c r="C446" s="70"/>
      <c r="D446" s="70"/>
      <c r="E446" s="70"/>
      <c r="F446" s="70"/>
      <c r="G446" s="70"/>
      <c r="H446" s="70"/>
      <c r="I446" s="70"/>
      <c r="J446" s="115"/>
    </row>
    <row r="447" s="112" customFormat="1" spans="1:10">
      <c r="A447" s="114"/>
      <c r="B447" s="70"/>
      <c r="C447" s="70"/>
      <c r="D447" s="70"/>
      <c r="E447" s="70"/>
      <c r="F447" s="70"/>
      <c r="G447" s="70"/>
      <c r="H447" s="70"/>
      <c r="I447" s="70"/>
      <c r="J447" s="115"/>
    </row>
    <row r="448" s="112" customFormat="1" spans="1:10">
      <c r="A448" s="114"/>
      <c r="B448" s="70"/>
      <c r="C448" s="70"/>
      <c r="D448" s="70"/>
      <c r="E448" s="70"/>
      <c r="F448" s="70"/>
      <c r="G448" s="70"/>
      <c r="H448" s="70"/>
      <c r="I448" s="70"/>
      <c r="J448" s="115"/>
    </row>
    <row r="449" s="112" customFormat="1" spans="1:10">
      <c r="A449" s="114"/>
      <c r="B449" s="70"/>
      <c r="C449" s="70"/>
      <c r="D449" s="70"/>
      <c r="E449" s="70"/>
      <c r="F449" s="70"/>
      <c r="G449" s="70"/>
      <c r="H449" s="70"/>
      <c r="I449" s="70"/>
      <c r="J449" s="115"/>
    </row>
    <row r="450" s="112" customFormat="1" spans="1:10">
      <c r="A450" s="114"/>
      <c r="B450" s="70"/>
      <c r="C450" s="70"/>
      <c r="D450" s="70"/>
      <c r="E450" s="70"/>
      <c r="F450" s="70"/>
      <c r="G450" s="70"/>
      <c r="H450" s="70"/>
      <c r="I450" s="70"/>
      <c r="J450" s="115"/>
    </row>
    <row r="451" s="112" customFormat="1" spans="1:10">
      <c r="A451" s="114"/>
      <c r="B451" s="70"/>
      <c r="C451" s="70"/>
      <c r="D451" s="70"/>
      <c r="E451" s="70"/>
      <c r="F451" s="70"/>
      <c r="G451" s="70"/>
      <c r="H451" s="70"/>
      <c r="I451" s="70"/>
      <c r="J451" s="115"/>
    </row>
    <row r="452" s="112" customFormat="1" spans="1:10">
      <c r="A452" s="114"/>
      <c r="B452" s="70"/>
      <c r="C452" s="70"/>
      <c r="D452" s="70"/>
      <c r="E452" s="70"/>
      <c r="F452" s="70"/>
      <c r="G452" s="70"/>
      <c r="H452" s="70"/>
      <c r="I452" s="70"/>
      <c r="J452" s="115"/>
    </row>
    <row r="453" s="112" customFormat="1" spans="1:10">
      <c r="A453" s="114"/>
      <c r="B453" s="70"/>
      <c r="C453" s="70"/>
      <c r="D453" s="70"/>
      <c r="E453" s="70"/>
      <c r="F453" s="70"/>
      <c r="G453" s="70"/>
      <c r="H453" s="70"/>
      <c r="I453" s="70"/>
      <c r="J453" s="115"/>
    </row>
    <row r="454" s="112" customFormat="1" spans="1:10">
      <c r="A454" s="114"/>
      <c r="B454" s="70"/>
      <c r="C454" s="70"/>
      <c r="D454" s="70"/>
      <c r="E454" s="70"/>
      <c r="F454" s="70"/>
      <c r="G454" s="70"/>
      <c r="H454" s="70"/>
      <c r="I454" s="70"/>
      <c r="J454" s="115"/>
    </row>
    <row r="455" s="112" customFormat="1" spans="1:10">
      <c r="A455" s="114"/>
      <c r="B455" s="70"/>
      <c r="C455" s="70"/>
      <c r="D455" s="70"/>
      <c r="E455" s="70"/>
      <c r="F455" s="70"/>
      <c r="G455" s="70"/>
      <c r="H455" s="70"/>
      <c r="I455" s="70"/>
      <c r="J455" s="115"/>
    </row>
    <row r="456" s="112" customFormat="1" spans="1:10">
      <c r="A456" s="114"/>
      <c r="B456" s="70"/>
      <c r="C456" s="70"/>
      <c r="D456" s="70"/>
      <c r="E456" s="70"/>
      <c r="F456" s="70"/>
      <c r="G456" s="70"/>
      <c r="H456" s="70"/>
      <c r="I456" s="70"/>
      <c r="J456" s="115"/>
    </row>
    <row r="457" s="112" customFormat="1" spans="1:10">
      <c r="A457" s="114"/>
      <c r="B457" s="70"/>
      <c r="C457" s="70"/>
      <c r="D457" s="70"/>
      <c r="E457" s="70"/>
      <c r="F457" s="70"/>
      <c r="G457" s="70"/>
      <c r="H457" s="70"/>
      <c r="I457" s="70"/>
      <c r="J457" s="115"/>
    </row>
    <row r="458" s="112" customFormat="1" spans="1:10">
      <c r="A458" s="114"/>
      <c r="B458" s="70"/>
      <c r="C458" s="70"/>
      <c r="D458" s="70"/>
      <c r="E458" s="70"/>
      <c r="F458" s="70"/>
      <c r="G458" s="70"/>
      <c r="H458" s="70"/>
      <c r="I458" s="70"/>
      <c r="J458" s="115"/>
    </row>
    <row r="459" s="112" customFormat="1" spans="1:10">
      <c r="A459" s="114"/>
      <c r="B459" s="70"/>
      <c r="C459" s="70"/>
      <c r="D459" s="70"/>
      <c r="E459" s="70"/>
      <c r="F459" s="70"/>
      <c r="G459" s="70"/>
      <c r="H459" s="70"/>
      <c r="I459" s="70"/>
      <c r="J459" s="115"/>
    </row>
    <row r="460" s="112" customFormat="1" spans="1:10">
      <c r="A460" s="114"/>
      <c r="B460" s="70"/>
      <c r="C460" s="70"/>
      <c r="D460" s="70"/>
      <c r="E460" s="70"/>
      <c r="F460" s="70"/>
      <c r="G460" s="70"/>
      <c r="H460" s="70"/>
      <c r="I460" s="70"/>
      <c r="J460" s="115"/>
    </row>
    <row r="461" s="112" customFormat="1" spans="1:10">
      <c r="A461" s="114"/>
      <c r="B461" s="70"/>
      <c r="C461" s="70"/>
      <c r="D461" s="70"/>
      <c r="E461" s="70"/>
      <c r="F461" s="70"/>
      <c r="G461" s="70"/>
      <c r="H461" s="70"/>
      <c r="I461" s="70"/>
      <c r="J461" s="115"/>
    </row>
    <row r="462" s="112" customFormat="1" spans="1:10">
      <c r="A462" s="114"/>
      <c r="B462" s="70"/>
      <c r="C462" s="70"/>
      <c r="D462" s="70"/>
      <c r="E462" s="70"/>
      <c r="F462" s="70"/>
      <c r="G462" s="70"/>
      <c r="H462" s="70"/>
      <c r="I462" s="70"/>
      <c r="J462" s="115"/>
    </row>
    <row r="463" s="112" customFormat="1" spans="1:10">
      <c r="A463" s="114"/>
      <c r="B463" s="70"/>
      <c r="C463" s="70"/>
      <c r="D463" s="70"/>
      <c r="E463" s="70"/>
      <c r="F463" s="70"/>
      <c r="G463" s="70"/>
      <c r="H463" s="70"/>
      <c r="I463" s="70"/>
      <c r="J463" s="115"/>
    </row>
    <row r="464" s="112" customFormat="1" spans="1:10">
      <c r="A464" s="114"/>
      <c r="B464" s="70"/>
      <c r="C464" s="70"/>
      <c r="D464" s="70"/>
      <c r="E464" s="70"/>
      <c r="F464" s="70"/>
      <c r="G464" s="70"/>
      <c r="H464" s="70"/>
      <c r="I464" s="70"/>
      <c r="J464" s="115"/>
    </row>
    <row r="465" s="112" customFormat="1" spans="1:10">
      <c r="A465" s="114"/>
      <c r="B465" s="70"/>
      <c r="C465" s="70"/>
      <c r="D465" s="70"/>
      <c r="E465" s="70"/>
      <c r="F465" s="70"/>
      <c r="G465" s="70"/>
      <c r="H465" s="70"/>
      <c r="I465" s="70"/>
      <c r="J465" s="115"/>
    </row>
    <row r="466" s="112" customFormat="1" spans="1:10">
      <c r="A466" s="114"/>
      <c r="B466" s="70"/>
      <c r="C466" s="70"/>
      <c r="D466" s="70"/>
      <c r="E466" s="70"/>
      <c r="F466" s="70"/>
      <c r="G466" s="70"/>
      <c r="H466" s="70"/>
      <c r="I466" s="70"/>
      <c r="J466" s="115"/>
    </row>
    <row r="467" s="112" customFormat="1" spans="1:10">
      <c r="A467" s="114"/>
      <c r="B467" s="70"/>
      <c r="C467" s="70"/>
      <c r="D467" s="70"/>
      <c r="E467" s="70"/>
      <c r="F467" s="70"/>
      <c r="G467" s="70"/>
      <c r="H467" s="70"/>
      <c r="I467" s="70"/>
      <c r="J467" s="115"/>
    </row>
    <row r="468" s="112" customFormat="1" spans="1:10">
      <c r="A468" s="114"/>
      <c r="B468" s="70"/>
      <c r="C468" s="70"/>
      <c r="D468" s="70"/>
      <c r="E468" s="70"/>
      <c r="F468" s="70"/>
      <c r="G468" s="70"/>
      <c r="H468" s="70"/>
      <c r="I468" s="70"/>
      <c r="J468" s="115"/>
    </row>
    <row r="469" s="112" customFormat="1" spans="1:10">
      <c r="A469" s="114"/>
      <c r="B469" s="70"/>
      <c r="C469" s="70"/>
      <c r="D469" s="70"/>
      <c r="E469" s="70"/>
      <c r="F469" s="70"/>
      <c r="G469" s="70"/>
      <c r="H469" s="70"/>
      <c r="I469" s="70"/>
      <c r="J469" s="115"/>
    </row>
    <row r="470" s="112" customFormat="1" spans="1:10">
      <c r="A470" s="114"/>
      <c r="B470" s="70"/>
      <c r="C470" s="70"/>
      <c r="D470" s="70"/>
      <c r="E470" s="70"/>
      <c r="F470" s="70"/>
      <c r="G470" s="70"/>
      <c r="H470" s="70"/>
      <c r="I470" s="70"/>
      <c r="J470" s="115"/>
    </row>
    <row r="471" s="112" customFormat="1" spans="1:10">
      <c r="A471" s="114"/>
      <c r="B471" s="70"/>
      <c r="C471" s="70"/>
      <c r="D471" s="70"/>
      <c r="E471" s="70"/>
      <c r="F471" s="70"/>
      <c r="G471" s="70"/>
      <c r="H471" s="70"/>
      <c r="I471" s="70"/>
      <c r="J471" s="115"/>
    </row>
    <row r="472" s="112" customFormat="1" spans="1:10">
      <c r="A472" s="114"/>
      <c r="B472" s="70"/>
      <c r="C472" s="70"/>
      <c r="D472" s="70"/>
      <c r="E472" s="70"/>
      <c r="F472" s="70"/>
      <c r="G472" s="70"/>
      <c r="H472" s="70"/>
      <c r="I472" s="70"/>
      <c r="J472" s="115"/>
    </row>
    <row r="473" s="112" customFormat="1" spans="1:10">
      <c r="A473" s="114"/>
      <c r="B473" s="70"/>
      <c r="C473" s="70"/>
      <c r="D473" s="70"/>
      <c r="E473" s="70"/>
      <c r="F473" s="70"/>
      <c r="G473" s="70"/>
      <c r="H473" s="70"/>
      <c r="I473" s="70"/>
      <c r="J473" s="115"/>
    </row>
    <row r="474" s="112" customFormat="1" spans="1:10">
      <c r="A474" s="114"/>
      <c r="B474" s="70"/>
      <c r="C474" s="70"/>
      <c r="D474" s="70"/>
      <c r="E474" s="70"/>
      <c r="F474" s="70"/>
      <c r="G474" s="70"/>
      <c r="H474" s="70"/>
      <c r="I474" s="70"/>
      <c r="J474" s="115"/>
    </row>
    <row r="475" s="112" customFormat="1" spans="1:10">
      <c r="A475" s="114"/>
      <c r="B475" s="70"/>
      <c r="C475" s="70"/>
      <c r="D475" s="70"/>
      <c r="E475" s="70"/>
      <c r="F475" s="70"/>
      <c r="G475" s="70"/>
      <c r="H475" s="70"/>
      <c r="I475" s="70"/>
      <c r="J475" s="115"/>
    </row>
    <row r="476" s="112" customFormat="1" spans="1:10">
      <c r="A476" s="114"/>
      <c r="B476" s="70"/>
      <c r="C476" s="70"/>
      <c r="D476" s="70"/>
      <c r="E476" s="70"/>
      <c r="F476" s="70"/>
      <c r="G476" s="70"/>
      <c r="H476" s="70"/>
      <c r="I476" s="70"/>
      <c r="J476" s="115"/>
    </row>
    <row r="477" s="112" customFormat="1" spans="1:10">
      <c r="A477" s="114"/>
      <c r="B477" s="70"/>
      <c r="C477" s="70"/>
      <c r="D477" s="70"/>
      <c r="E477" s="70"/>
      <c r="F477" s="70"/>
      <c r="G477" s="70"/>
      <c r="H477" s="70"/>
      <c r="I477" s="70"/>
      <c r="J477" s="115"/>
    </row>
    <row r="478" s="112" customFormat="1" spans="1:10">
      <c r="A478" s="114"/>
      <c r="B478" s="70"/>
      <c r="C478" s="70"/>
      <c r="D478" s="70"/>
      <c r="E478" s="70"/>
      <c r="F478" s="70"/>
      <c r="G478" s="70"/>
      <c r="H478" s="70"/>
      <c r="I478" s="70"/>
      <c r="J478" s="115"/>
    </row>
    <row r="479" s="112" customFormat="1" spans="1:10">
      <c r="A479" s="114"/>
      <c r="B479" s="70"/>
      <c r="C479" s="70"/>
      <c r="D479" s="70"/>
      <c r="E479" s="70"/>
      <c r="F479" s="70"/>
      <c r="G479" s="70"/>
      <c r="H479" s="70"/>
      <c r="I479" s="70"/>
      <c r="J479" s="115"/>
    </row>
    <row r="480" s="112" customFormat="1" spans="1:10">
      <c r="A480" s="114"/>
      <c r="B480" s="70"/>
      <c r="C480" s="70"/>
      <c r="D480" s="70"/>
      <c r="E480" s="70"/>
      <c r="F480" s="70"/>
      <c r="G480" s="70"/>
      <c r="H480" s="70"/>
      <c r="I480" s="70"/>
      <c r="J480" s="115"/>
    </row>
    <row r="481" s="112" customFormat="1" spans="1:10">
      <c r="A481" s="114"/>
      <c r="B481" s="70"/>
      <c r="C481" s="70"/>
      <c r="D481" s="70"/>
      <c r="E481" s="70"/>
      <c r="F481" s="70"/>
      <c r="G481" s="70"/>
      <c r="H481" s="70"/>
      <c r="I481" s="70"/>
      <c r="J481" s="115"/>
    </row>
    <row r="482" s="112" customFormat="1" spans="1:10">
      <c r="A482" s="114"/>
      <c r="B482" s="70"/>
      <c r="C482" s="70"/>
      <c r="D482" s="70"/>
      <c r="E482" s="70"/>
      <c r="F482" s="70"/>
      <c r="G482" s="70"/>
      <c r="H482" s="70"/>
      <c r="I482" s="70"/>
      <c r="J482" s="115"/>
    </row>
    <row r="483" s="112" customFormat="1" spans="1:10">
      <c r="A483" s="114"/>
      <c r="B483" s="70"/>
      <c r="C483" s="70"/>
      <c r="D483" s="70"/>
      <c r="E483" s="70"/>
      <c r="F483" s="70"/>
      <c r="G483" s="70"/>
      <c r="H483" s="70"/>
      <c r="I483" s="70"/>
      <c r="J483" s="115"/>
    </row>
    <row r="484" s="112" customFormat="1" spans="1:10">
      <c r="A484" s="114"/>
      <c r="B484" s="70"/>
      <c r="C484" s="70"/>
      <c r="D484" s="70"/>
      <c r="E484" s="70"/>
      <c r="F484" s="70"/>
      <c r="G484" s="70"/>
      <c r="H484" s="70"/>
      <c r="I484" s="70"/>
      <c r="J484" s="115"/>
    </row>
    <row r="485" s="112" customFormat="1" spans="1:10">
      <c r="A485" s="114"/>
      <c r="B485" s="70"/>
      <c r="C485" s="70"/>
      <c r="D485" s="70"/>
      <c r="E485" s="70"/>
      <c r="F485" s="70"/>
      <c r="G485" s="70"/>
      <c r="H485" s="70"/>
      <c r="I485" s="70"/>
      <c r="J485" s="115"/>
    </row>
    <row r="486" s="112" customFormat="1" spans="1:10">
      <c r="A486" s="114"/>
      <c r="B486" s="70"/>
      <c r="C486" s="70"/>
      <c r="D486" s="70"/>
      <c r="E486" s="70"/>
      <c r="F486" s="70"/>
      <c r="G486" s="70"/>
      <c r="H486" s="70"/>
      <c r="I486" s="70"/>
      <c r="J486" s="115"/>
    </row>
    <row r="487" s="112" customFormat="1" spans="1:10">
      <c r="A487" s="114"/>
      <c r="B487" s="70"/>
      <c r="C487" s="70"/>
      <c r="D487" s="70"/>
      <c r="E487" s="70"/>
      <c r="F487" s="70"/>
      <c r="G487" s="70"/>
      <c r="H487" s="70"/>
      <c r="I487" s="70"/>
      <c r="J487" s="115"/>
    </row>
    <row r="488" s="112" customFormat="1" spans="1:10">
      <c r="A488" s="114"/>
      <c r="B488" s="70"/>
      <c r="C488" s="70"/>
      <c r="D488" s="70"/>
      <c r="E488" s="70"/>
      <c r="F488" s="70"/>
      <c r="G488" s="70"/>
      <c r="H488" s="70"/>
      <c r="I488" s="70"/>
      <c r="J488" s="115"/>
    </row>
    <row r="489" s="112" customFormat="1" spans="1:10">
      <c r="A489" s="114"/>
      <c r="B489" s="70"/>
      <c r="C489" s="70"/>
      <c r="D489" s="70"/>
      <c r="E489" s="70"/>
      <c r="F489" s="70"/>
      <c r="G489" s="70"/>
      <c r="H489" s="70"/>
      <c r="I489" s="70"/>
      <c r="J489" s="115"/>
    </row>
    <row r="490" s="112" customFormat="1" spans="1:10">
      <c r="A490" s="114"/>
      <c r="B490" s="70"/>
      <c r="C490" s="70"/>
      <c r="D490" s="70"/>
      <c r="E490" s="70"/>
      <c r="F490" s="70"/>
      <c r="G490" s="70"/>
      <c r="H490" s="70"/>
      <c r="I490" s="70"/>
      <c r="J490" s="115"/>
    </row>
    <row r="491" s="112" customFormat="1" spans="1:10">
      <c r="A491" s="114"/>
      <c r="B491" s="70"/>
      <c r="C491" s="70"/>
      <c r="D491" s="70"/>
      <c r="E491" s="70"/>
      <c r="F491" s="70"/>
      <c r="G491" s="70"/>
      <c r="H491" s="70"/>
      <c r="I491" s="70"/>
      <c r="J491" s="115"/>
    </row>
    <row r="492" s="112" customFormat="1" spans="1:10">
      <c r="A492" s="114"/>
      <c r="B492" s="70"/>
      <c r="C492" s="70"/>
      <c r="D492" s="70"/>
      <c r="E492" s="70"/>
      <c r="F492" s="70"/>
      <c r="G492" s="70"/>
      <c r="H492" s="70"/>
      <c r="I492" s="70"/>
      <c r="J492" s="115"/>
    </row>
    <row r="493" s="112" customFormat="1" spans="1:10">
      <c r="A493" s="114"/>
      <c r="B493" s="70"/>
      <c r="C493" s="70"/>
      <c r="D493" s="70"/>
      <c r="E493" s="70"/>
      <c r="F493" s="70"/>
      <c r="G493" s="70"/>
      <c r="H493" s="70"/>
      <c r="I493" s="70"/>
      <c r="J493" s="115"/>
    </row>
    <row r="494" s="112" customFormat="1" spans="1:10">
      <c r="A494" s="114"/>
      <c r="B494" s="70"/>
      <c r="C494" s="70"/>
      <c r="D494" s="70"/>
      <c r="E494" s="70"/>
      <c r="F494" s="70"/>
      <c r="G494" s="70"/>
      <c r="H494" s="70"/>
      <c r="I494" s="70"/>
      <c r="J494" s="115"/>
    </row>
    <row r="495" s="112" customFormat="1" spans="1:10">
      <c r="A495" s="114"/>
      <c r="B495" s="70"/>
      <c r="C495" s="70"/>
      <c r="D495" s="70"/>
      <c r="E495" s="70"/>
      <c r="F495" s="70"/>
      <c r="G495" s="70"/>
      <c r="H495" s="70"/>
      <c r="I495" s="70"/>
      <c r="J495" s="115"/>
    </row>
    <row r="496" s="112" customFormat="1" spans="1:10">
      <c r="A496" s="114"/>
      <c r="B496" s="70"/>
      <c r="C496" s="70"/>
      <c r="D496" s="70"/>
      <c r="E496" s="70"/>
      <c r="F496" s="70"/>
      <c r="G496" s="70"/>
      <c r="H496" s="70"/>
      <c r="I496" s="70"/>
      <c r="J496" s="115"/>
    </row>
    <row r="497" s="112" customFormat="1" spans="1:10">
      <c r="A497" s="114"/>
      <c r="B497" s="70"/>
      <c r="C497" s="70"/>
      <c r="D497" s="70"/>
      <c r="E497" s="70"/>
      <c r="F497" s="70"/>
      <c r="G497" s="70"/>
      <c r="H497" s="70"/>
      <c r="I497" s="70"/>
      <c r="J497" s="115"/>
    </row>
    <row r="498" s="112" customFormat="1" spans="1:10">
      <c r="A498" s="114"/>
      <c r="B498" s="70"/>
      <c r="C498" s="70"/>
      <c r="D498" s="70"/>
      <c r="E498" s="70"/>
      <c r="F498" s="70"/>
      <c r="G498" s="70"/>
      <c r="H498" s="70"/>
      <c r="I498" s="70"/>
      <c r="J498" s="115"/>
    </row>
    <row r="499" s="112" customFormat="1" spans="1:10">
      <c r="A499" s="114"/>
      <c r="B499" s="70"/>
      <c r="C499" s="70"/>
      <c r="D499" s="70"/>
      <c r="E499" s="70"/>
      <c r="F499" s="70"/>
      <c r="G499" s="70"/>
      <c r="H499" s="70"/>
      <c r="I499" s="70"/>
      <c r="J499" s="115"/>
    </row>
    <row r="500" s="112" customFormat="1" spans="1:10">
      <c r="A500" s="114"/>
      <c r="B500" s="70"/>
      <c r="C500" s="70"/>
      <c r="D500" s="70"/>
      <c r="E500" s="70"/>
      <c r="F500" s="70"/>
      <c r="G500" s="70"/>
      <c r="H500" s="70"/>
      <c r="I500" s="70"/>
      <c r="J500" s="115"/>
    </row>
    <row r="501" s="112" customFormat="1" spans="1:10">
      <c r="A501" s="114"/>
      <c r="B501" s="70"/>
      <c r="C501" s="70"/>
      <c r="D501" s="70"/>
      <c r="E501" s="70"/>
      <c r="F501" s="70"/>
      <c r="G501" s="70"/>
      <c r="H501" s="70"/>
      <c r="I501" s="70"/>
      <c r="J501" s="115"/>
    </row>
    <row r="502" s="112" customFormat="1" spans="1:10">
      <c r="A502" s="114"/>
      <c r="B502" s="70"/>
      <c r="C502" s="70"/>
      <c r="D502" s="70"/>
      <c r="E502" s="70"/>
      <c r="F502" s="70"/>
      <c r="G502" s="70"/>
      <c r="H502" s="70"/>
      <c r="I502" s="70"/>
      <c r="J502" s="115"/>
    </row>
    <row r="503" s="112" customFormat="1" spans="1:10">
      <c r="A503" s="114"/>
      <c r="B503" s="70"/>
      <c r="C503" s="70"/>
      <c r="D503" s="70"/>
      <c r="E503" s="70"/>
      <c r="F503" s="70"/>
      <c r="G503" s="70"/>
      <c r="H503" s="70"/>
      <c r="I503" s="70"/>
      <c r="J503" s="115"/>
    </row>
    <row r="504" s="112" customFormat="1" spans="1:10">
      <c r="A504" s="114"/>
      <c r="B504" s="70"/>
      <c r="C504" s="70"/>
      <c r="D504" s="70"/>
      <c r="E504" s="70"/>
      <c r="F504" s="70"/>
      <c r="G504" s="70"/>
      <c r="H504" s="70"/>
      <c r="I504" s="70"/>
      <c r="J504" s="115"/>
    </row>
    <row r="505" s="112" customFormat="1" spans="1:10">
      <c r="A505" s="114"/>
      <c r="B505" s="70"/>
      <c r="C505" s="70"/>
      <c r="D505" s="70"/>
      <c r="E505" s="70"/>
      <c r="F505" s="70"/>
      <c r="G505" s="70"/>
      <c r="H505" s="70"/>
      <c r="I505" s="70"/>
      <c r="J505" s="115"/>
    </row>
    <row r="506" s="112" customFormat="1" spans="1:10">
      <c r="A506" s="114"/>
      <c r="B506" s="70"/>
      <c r="C506" s="70"/>
      <c r="D506" s="70"/>
      <c r="E506" s="70"/>
      <c r="F506" s="70"/>
      <c r="G506" s="70"/>
      <c r="H506" s="70"/>
      <c r="I506" s="70"/>
      <c r="J506" s="115"/>
    </row>
    <row r="507" s="112" customFormat="1" spans="1:10">
      <c r="A507" s="114"/>
      <c r="B507" s="70"/>
      <c r="C507" s="70"/>
      <c r="D507" s="70"/>
      <c r="E507" s="70"/>
      <c r="F507" s="70"/>
      <c r="G507" s="70"/>
      <c r="H507" s="70"/>
      <c r="I507" s="70"/>
      <c r="J507" s="115"/>
    </row>
    <row r="508" s="112" customFormat="1" spans="1:10">
      <c r="A508" s="114"/>
      <c r="B508" s="70"/>
      <c r="C508" s="70"/>
      <c r="D508" s="70"/>
      <c r="E508" s="70"/>
      <c r="F508" s="70"/>
      <c r="G508" s="70"/>
      <c r="H508" s="70"/>
      <c r="I508" s="70"/>
      <c r="J508" s="115"/>
    </row>
    <row r="509" s="112" customFormat="1" spans="1:10">
      <c r="A509" s="114"/>
      <c r="B509" s="70"/>
      <c r="C509" s="70"/>
      <c r="D509" s="70"/>
      <c r="E509" s="70"/>
      <c r="F509" s="70"/>
      <c r="G509" s="70"/>
      <c r="H509" s="70"/>
      <c r="I509" s="70"/>
      <c r="J509" s="115"/>
    </row>
    <row r="510" s="112" customFormat="1" spans="1:10">
      <c r="A510" s="114"/>
      <c r="B510" s="70"/>
      <c r="C510" s="70"/>
      <c r="D510" s="70"/>
      <c r="E510" s="70"/>
      <c r="F510" s="70"/>
      <c r="G510" s="70"/>
      <c r="H510" s="70"/>
      <c r="I510" s="70"/>
      <c r="J510" s="115"/>
    </row>
    <row r="511" s="112" customFormat="1" spans="1:10">
      <c r="A511" s="114"/>
      <c r="B511" s="70"/>
      <c r="C511" s="70"/>
      <c r="D511" s="70"/>
      <c r="E511" s="70"/>
      <c r="F511" s="70"/>
      <c r="G511" s="70"/>
      <c r="H511" s="70"/>
      <c r="I511" s="70"/>
      <c r="J511" s="115"/>
    </row>
    <row r="512" s="112" customFormat="1" spans="1:10">
      <c r="A512" s="114"/>
      <c r="B512" s="70"/>
      <c r="C512" s="70"/>
      <c r="D512" s="70"/>
      <c r="E512" s="70"/>
      <c r="F512" s="70"/>
      <c r="G512" s="70"/>
      <c r="H512" s="70"/>
      <c r="I512" s="70"/>
      <c r="J512" s="115"/>
    </row>
    <row r="513" s="112" customFormat="1" spans="1:10">
      <c r="A513" s="114"/>
      <c r="B513" s="70"/>
      <c r="C513" s="70"/>
      <c r="D513" s="70"/>
      <c r="E513" s="70"/>
      <c r="F513" s="70"/>
      <c r="G513" s="70"/>
      <c r="H513" s="70"/>
      <c r="I513" s="70"/>
      <c r="J513" s="115"/>
    </row>
    <row r="514" s="112" customFormat="1" spans="1:10">
      <c r="A514" s="114"/>
      <c r="B514" s="70"/>
      <c r="C514" s="70"/>
      <c r="D514" s="70"/>
      <c r="E514" s="70"/>
      <c r="F514" s="70"/>
      <c r="G514" s="70"/>
      <c r="H514" s="70"/>
      <c r="I514" s="70"/>
      <c r="J514" s="115"/>
    </row>
    <row r="515" s="112" customFormat="1" spans="1:10">
      <c r="A515" s="114"/>
      <c r="B515" s="70"/>
      <c r="C515" s="70"/>
      <c r="D515" s="70"/>
      <c r="E515" s="70"/>
      <c r="F515" s="70"/>
      <c r="G515" s="70"/>
      <c r="H515" s="70"/>
      <c r="I515" s="70"/>
      <c r="J515" s="115"/>
    </row>
    <row r="516" s="112" customFormat="1" spans="1:10">
      <c r="A516" s="114"/>
      <c r="B516" s="70"/>
      <c r="C516" s="70"/>
      <c r="D516" s="70"/>
      <c r="E516" s="70"/>
      <c r="F516" s="70"/>
      <c r="G516" s="70"/>
      <c r="H516" s="70"/>
      <c r="I516" s="70"/>
      <c r="J516" s="115"/>
    </row>
    <row r="517" s="112" customFormat="1" spans="1:10">
      <c r="A517" s="114"/>
      <c r="B517" s="70"/>
      <c r="C517" s="70"/>
      <c r="D517" s="70"/>
      <c r="E517" s="70"/>
      <c r="F517" s="70"/>
      <c r="G517" s="70"/>
      <c r="H517" s="70"/>
      <c r="I517" s="70"/>
      <c r="J517" s="115"/>
    </row>
    <row r="518" s="112" customFormat="1" spans="1:10">
      <c r="A518" s="114"/>
      <c r="B518" s="70"/>
      <c r="C518" s="70"/>
      <c r="D518" s="70"/>
      <c r="E518" s="70"/>
      <c r="F518" s="70"/>
      <c r="G518" s="70"/>
      <c r="H518" s="70"/>
      <c r="I518" s="70"/>
      <c r="J518" s="115"/>
    </row>
    <row r="519" s="112" customFormat="1" spans="1:10">
      <c r="A519" s="114"/>
      <c r="B519" s="70"/>
      <c r="C519" s="70"/>
      <c r="D519" s="70"/>
      <c r="E519" s="70"/>
      <c r="F519" s="70"/>
      <c r="G519" s="70"/>
      <c r="H519" s="70"/>
      <c r="I519" s="70"/>
      <c r="J519" s="115"/>
    </row>
    <row r="520" s="112" customFormat="1" spans="1:10">
      <c r="A520" s="114"/>
      <c r="B520" s="70"/>
      <c r="C520" s="70"/>
      <c r="D520" s="70"/>
      <c r="E520" s="70"/>
      <c r="F520" s="70"/>
      <c r="G520" s="70"/>
      <c r="H520" s="70"/>
      <c r="I520" s="70"/>
      <c r="J520" s="115"/>
    </row>
    <row r="521" s="112" customFormat="1" spans="1:10">
      <c r="A521" s="114"/>
      <c r="B521" s="70"/>
      <c r="C521" s="70"/>
      <c r="D521" s="70"/>
      <c r="E521" s="70"/>
      <c r="F521" s="70"/>
      <c r="G521" s="70"/>
      <c r="H521" s="70"/>
      <c r="I521" s="70"/>
      <c r="J521" s="115"/>
    </row>
    <row r="522" s="112" customFormat="1" spans="1:10">
      <c r="A522" s="114"/>
      <c r="B522" s="70"/>
      <c r="C522" s="70"/>
      <c r="D522" s="70"/>
      <c r="E522" s="70"/>
      <c r="F522" s="70"/>
      <c r="G522" s="70"/>
      <c r="H522" s="70"/>
      <c r="I522" s="70"/>
      <c r="J522" s="115"/>
    </row>
    <row r="523" s="112" customFormat="1" spans="1:10">
      <c r="A523" s="114"/>
      <c r="B523" s="70"/>
      <c r="C523" s="70"/>
      <c r="D523" s="70"/>
      <c r="E523" s="70"/>
      <c r="F523" s="70"/>
      <c r="G523" s="70"/>
      <c r="H523" s="70"/>
      <c r="I523" s="70"/>
      <c r="J523" s="115"/>
    </row>
    <row r="524" s="112" customFormat="1" spans="1:10">
      <c r="A524" s="114"/>
      <c r="B524" s="70"/>
      <c r="C524" s="70"/>
      <c r="D524" s="70"/>
      <c r="E524" s="70"/>
      <c r="F524" s="70"/>
      <c r="G524" s="70"/>
      <c r="H524" s="70"/>
      <c r="I524" s="70"/>
      <c r="J524" s="115"/>
    </row>
    <row r="525" s="112" customFormat="1" spans="1:10">
      <c r="A525" s="114"/>
      <c r="B525" s="70"/>
      <c r="C525" s="70"/>
      <c r="D525" s="70"/>
      <c r="E525" s="70"/>
      <c r="F525" s="70"/>
      <c r="G525" s="70"/>
      <c r="H525" s="70"/>
      <c r="I525" s="70"/>
      <c r="J525" s="115"/>
    </row>
    <row r="526" s="112" customFormat="1" spans="1:10">
      <c r="A526" s="114"/>
      <c r="B526" s="70"/>
      <c r="C526" s="70"/>
      <c r="D526" s="70"/>
      <c r="E526" s="70"/>
      <c r="F526" s="70"/>
      <c r="G526" s="70"/>
      <c r="H526" s="70"/>
      <c r="I526" s="70"/>
      <c r="J526" s="115"/>
    </row>
    <row r="527" s="112" customFormat="1" spans="1:10">
      <c r="A527" s="114"/>
      <c r="B527" s="70"/>
      <c r="C527" s="70"/>
      <c r="D527" s="70"/>
      <c r="E527" s="70"/>
      <c r="F527" s="70"/>
      <c r="G527" s="70"/>
      <c r="H527" s="70"/>
      <c r="I527" s="70"/>
      <c r="J527" s="115"/>
    </row>
    <row r="528" s="112" customFormat="1" spans="1:10">
      <c r="A528" s="114"/>
      <c r="B528" s="70"/>
      <c r="C528" s="70"/>
      <c r="D528" s="70"/>
      <c r="E528" s="70"/>
      <c r="F528" s="70"/>
      <c r="G528" s="70"/>
      <c r="H528" s="70"/>
      <c r="I528" s="70"/>
      <c r="J528" s="115"/>
    </row>
    <row r="529" s="112" customFormat="1" spans="1:10">
      <c r="A529" s="114"/>
      <c r="B529" s="70"/>
      <c r="C529" s="70"/>
      <c r="D529" s="70"/>
      <c r="E529" s="70"/>
      <c r="F529" s="70"/>
      <c r="G529" s="70"/>
      <c r="H529" s="70"/>
      <c r="I529" s="70"/>
      <c r="J529" s="115"/>
    </row>
    <row r="530" s="112" customFormat="1" spans="1:10">
      <c r="A530" s="114"/>
      <c r="B530" s="70"/>
      <c r="C530" s="70"/>
      <c r="D530" s="70"/>
      <c r="E530" s="70"/>
      <c r="F530" s="70"/>
      <c r="G530" s="70"/>
      <c r="H530" s="70"/>
      <c r="I530" s="70"/>
      <c r="J530" s="115"/>
    </row>
    <row r="531" s="112" customFormat="1" spans="1:10">
      <c r="A531" s="114"/>
      <c r="B531" s="70"/>
      <c r="C531" s="70"/>
      <c r="D531" s="70"/>
      <c r="E531" s="70"/>
      <c r="F531" s="70"/>
      <c r="G531" s="70"/>
      <c r="H531" s="70"/>
      <c r="I531" s="70"/>
      <c r="J531" s="115"/>
    </row>
    <row r="532" s="112" customFormat="1" spans="1:10">
      <c r="A532" s="114"/>
      <c r="B532" s="70"/>
      <c r="C532" s="70"/>
      <c r="D532" s="70"/>
      <c r="E532" s="70"/>
      <c r="F532" s="70"/>
      <c r="G532" s="70"/>
      <c r="H532" s="70"/>
      <c r="I532" s="70"/>
      <c r="J532" s="115"/>
    </row>
    <row r="533" s="112" customFormat="1" spans="1:10">
      <c r="A533" s="114"/>
      <c r="B533" s="70"/>
      <c r="C533" s="70"/>
      <c r="D533" s="70"/>
      <c r="E533" s="70"/>
      <c r="F533" s="70"/>
      <c r="G533" s="70"/>
      <c r="H533" s="70"/>
      <c r="I533" s="70"/>
      <c r="J533" s="115"/>
    </row>
    <row r="534" s="112" customFormat="1" spans="1:10">
      <c r="A534" s="114"/>
      <c r="B534" s="70"/>
      <c r="C534" s="70"/>
      <c r="D534" s="70"/>
      <c r="E534" s="70"/>
      <c r="F534" s="70"/>
      <c r="G534" s="70"/>
      <c r="H534" s="70"/>
      <c r="I534" s="70"/>
      <c r="J534" s="115"/>
    </row>
    <row r="535" s="112" customFormat="1" spans="1:10">
      <c r="A535" s="114"/>
      <c r="B535" s="70"/>
      <c r="C535" s="70"/>
      <c r="D535" s="70"/>
      <c r="E535" s="70"/>
      <c r="F535" s="70"/>
      <c r="G535" s="70"/>
      <c r="H535" s="70"/>
      <c r="I535" s="70"/>
      <c r="J535" s="115"/>
    </row>
    <row r="536" s="112" customFormat="1" spans="1:10">
      <c r="A536" s="114"/>
      <c r="B536" s="70"/>
      <c r="C536" s="70"/>
      <c r="D536" s="70"/>
      <c r="E536" s="70"/>
      <c r="F536" s="70"/>
      <c r="G536" s="70"/>
      <c r="H536" s="70"/>
      <c r="I536" s="70"/>
      <c r="J536" s="115"/>
    </row>
    <row r="537" s="112" customFormat="1" spans="1:10">
      <c r="A537" s="114"/>
      <c r="B537" s="70"/>
      <c r="C537" s="70"/>
      <c r="D537" s="70"/>
      <c r="E537" s="70"/>
      <c r="F537" s="70"/>
      <c r="G537" s="70"/>
      <c r="H537" s="70"/>
      <c r="I537" s="70"/>
      <c r="J537" s="115"/>
    </row>
    <row r="538" s="112" customFormat="1" spans="1:10">
      <c r="A538" s="114"/>
      <c r="B538" s="70"/>
      <c r="C538" s="70"/>
      <c r="D538" s="70"/>
      <c r="E538" s="70"/>
      <c r="F538" s="70"/>
      <c r="G538" s="70"/>
      <c r="H538" s="70"/>
      <c r="I538" s="70"/>
      <c r="J538" s="115"/>
    </row>
    <row r="539" s="112" customFormat="1" spans="1:10">
      <c r="A539" s="114"/>
      <c r="B539" s="70"/>
      <c r="C539" s="70"/>
      <c r="D539" s="70"/>
      <c r="E539" s="70"/>
      <c r="F539" s="70"/>
      <c r="G539" s="70"/>
      <c r="H539" s="70"/>
      <c r="I539" s="70"/>
      <c r="J539" s="115"/>
    </row>
    <row r="540" s="112" customFormat="1" spans="1:10">
      <c r="A540" s="114"/>
      <c r="B540" s="70"/>
      <c r="C540" s="70"/>
      <c r="D540" s="70"/>
      <c r="E540" s="70"/>
      <c r="F540" s="70"/>
      <c r="G540" s="70"/>
      <c r="H540" s="70"/>
      <c r="I540" s="70"/>
      <c r="J540" s="115"/>
    </row>
    <row r="541" s="112" customFormat="1" spans="1:10">
      <c r="A541" s="114"/>
      <c r="B541" s="70"/>
      <c r="C541" s="70"/>
      <c r="D541" s="70"/>
      <c r="E541" s="70"/>
      <c r="F541" s="70"/>
      <c r="G541" s="70"/>
      <c r="H541" s="70"/>
      <c r="I541" s="70"/>
      <c r="J541" s="115"/>
    </row>
    <row r="542" s="112" customFormat="1" spans="1:10">
      <c r="A542" s="114"/>
      <c r="B542" s="70"/>
      <c r="C542" s="70"/>
      <c r="D542" s="70"/>
      <c r="E542" s="70"/>
      <c r="F542" s="70"/>
      <c r="G542" s="70"/>
      <c r="H542" s="70"/>
      <c r="I542" s="70"/>
      <c r="J542" s="115"/>
    </row>
    <row r="543" s="112" customFormat="1" spans="1:10">
      <c r="A543" s="114"/>
      <c r="B543" s="70"/>
      <c r="C543" s="70"/>
      <c r="D543" s="70"/>
      <c r="E543" s="70"/>
      <c r="F543" s="70"/>
      <c r="G543" s="70"/>
      <c r="H543" s="70"/>
      <c r="I543" s="70"/>
      <c r="J543" s="115"/>
    </row>
    <row r="544" s="112" customFormat="1" spans="1:10">
      <c r="A544" s="114"/>
      <c r="B544" s="70"/>
      <c r="C544" s="70"/>
      <c r="D544" s="70"/>
      <c r="E544" s="70"/>
      <c r="F544" s="70"/>
      <c r="G544" s="70"/>
      <c r="H544" s="70"/>
      <c r="I544" s="70"/>
      <c r="J544" s="115"/>
    </row>
    <row r="545" s="112" customFormat="1" spans="1:10">
      <c r="A545" s="114"/>
      <c r="B545" s="70"/>
      <c r="C545" s="70"/>
      <c r="D545" s="70"/>
      <c r="E545" s="70"/>
      <c r="F545" s="70"/>
      <c r="G545" s="70"/>
      <c r="H545" s="70"/>
      <c r="I545" s="70"/>
      <c r="J545" s="115"/>
    </row>
    <row r="546" s="112" customFormat="1" spans="1:10">
      <c r="A546" s="114"/>
      <c r="B546" s="70"/>
      <c r="C546" s="70"/>
      <c r="D546" s="70"/>
      <c r="E546" s="70"/>
      <c r="F546" s="70"/>
      <c r="G546" s="70"/>
      <c r="H546" s="70"/>
      <c r="I546" s="70"/>
      <c r="J546" s="115"/>
    </row>
    <row r="547" s="112" customFormat="1" spans="1:10">
      <c r="A547" s="114"/>
      <c r="B547" s="70"/>
      <c r="C547" s="70"/>
      <c r="D547" s="70"/>
      <c r="E547" s="70"/>
      <c r="F547" s="70"/>
      <c r="G547" s="70"/>
      <c r="H547" s="70"/>
      <c r="I547" s="70"/>
      <c r="J547" s="115"/>
    </row>
    <row r="548" s="112" customFormat="1" spans="1:10">
      <c r="A548" s="114"/>
      <c r="B548" s="70"/>
      <c r="C548" s="70"/>
      <c r="D548" s="70"/>
      <c r="E548" s="70"/>
      <c r="F548" s="70"/>
      <c r="G548" s="70"/>
      <c r="H548" s="70"/>
      <c r="I548" s="70"/>
      <c r="J548" s="115"/>
    </row>
    <row r="549" s="112" customFormat="1" spans="1:10">
      <c r="A549" s="114"/>
      <c r="B549" s="70"/>
      <c r="C549" s="70"/>
      <c r="D549" s="70"/>
      <c r="E549" s="70"/>
      <c r="F549" s="70"/>
      <c r="G549" s="70"/>
      <c r="H549" s="70"/>
      <c r="I549" s="70"/>
      <c r="J549" s="115"/>
    </row>
    <row r="550" s="112" customFormat="1" spans="1:10">
      <c r="A550" s="114"/>
      <c r="B550" s="70"/>
      <c r="C550" s="70"/>
      <c r="D550" s="70"/>
      <c r="E550" s="70"/>
      <c r="F550" s="70"/>
      <c r="G550" s="70"/>
      <c r="H550" s="70"/>
      <c r="I550" s="70"/>
      <c r="J550" s="115"/>
    </row>
    <row r="551" s="112" customFormat="1" spans="1:10">
      <c r="A551" s="114"/>
      <c r="B551" s="70"/>
      <c r="C551" s="70"/>
      <c r="D551" s="70"/>
      <c r="E551" s="70"/>
      <c r="F551" s="70"/>
      <c r="G551" s="70"/>
      <c r="H551" s="70"/>
      <c r="I551" s="70"/>
      <c r="J551" s="115"/>
    </row>
    <row r="552" s="112" customFormat="1" spans="1:10">
      <c r="A552" s="114"/>
      <c r="B552" s="70"/>
      <c r="C552" s="70"/>
      <c r="D552" s="70"/>
      <c r="E552" s="70"/>
      <c r="F552" s="70"/>
      <c r="G552" s="70"/>
      <c r="H552" s="70"/>
      <c r="I552" s="70"/>
      <c r="J552" s="115"/>
    </row>
    <row r="553" s="112" customFormat="1" spans="1:10">
      <c r="A553" s="114"/>
      <c r="B553" s="70"/>
      <c r="C553" s="70"/>
      <c r="D553" s="70"/>
      <c r="E553" s="70"/>
      <c r="F553" s="70"/>
      <c r="G553" s="70"/>
      <c r="H553" s="70"/>
      <c r="I553" s="70"/>
      <c r="J553" s="115"/>
    </row>
    <row r="554" s="112" customFormat="1" spans="1:10">
      <c r="A554" s="114"/>
      <c r="B554" s="70"/>
      <c r="C554" s="70"/>
      <c r="D554" s="70"/>
      <c r="E554" s="70"/>
      <c r="F554" s="70"/>
      <c r="G554" s="70"/>
      <c r="H554" s="70"/>
      <c r="I554" s="70"/>
      <c r="J554" s="115"/>
    </row>
    <row r="555" s="112" customFormat="1" spans="1:10">
      <c r="A555" s="114"/>
      <c r="B555" s="70"/>
      <c r="C555" s="70"/>
      <c r="D555" s="70"/>
      <c r="E555" s="70"/>
      <c r="F555" s="70"/>
      <c r="G555" s="70"/>
      <c r="H555" s="70"/>
      <c r="I555" s="70"/>
      <c r="J555" s="115"/>
    </row>
    <row r="556" s="112" customFormat="1" spans="1:10">
      <c r="A556" s="114"/>
      <c r="B556" s="70"/>
      <c r="C556" s="70"/>
      <c r="D556" s="70"/>
      <c r="E556" s="70"/>
      <c r="F556" s="70"/>
      <c r="G556" s="70"/>
      <c r="H556" s="70"/>
      <c r="I556" s="70"/>
      <c r="J556" s="115"/>
    </row>
    <row r="557" s="112" customFormat="1" spans="1:10">
      <c r="A557" s="114"/>
      <c r="B557" s="70"/>
      <c r="C557" s="70"/>
      <c r="D557" s="70"/>
      <c r="E557" s="70"/>
      <c r="F557" s="70"/>
      <c r="G557" s="70"/>
      <c r="H557" s="70"/>
      <c r="I557" s="70"/>
      <c r="J557" s="115"/>
    </row>
    <row r="558" s="112" customFormat="1" spans="1:10">
      <c r="A558" s="114"/>
      <c r="B558" s="70"/>
      <c r="C558" s="70"/>
      <c r="D558" s="70"/>
      <c r="E558" s="70"/>
      <c r="F558" s="70"/>
      <c r="G558" s="70"/>
      <c r="H558" s="70"/>
      <c r="I558" s="70"/>
      <c r="J558" s="115"/>
    </row>
    <row r="559" s="112" customFormat="1" spans="1:10">
      <c r="A559" s="114"/>
      <c r="B559" s="70"/>
      <c r="C559" s="70"/>
      <c r="D559" s="70"/>
      <c r="E559" s="70"/>
      <c r="F559" s="70"/>
      <c r="G559" s="70"/>
      <c r="H559" s="70"/>
      <c r="I559" s="70"/>
      <c r="J559" s="115"/>
    </row>
    <row r="560" s="112" customFormat="1" spans="1:10">
      <c r="A560" s="114"/>
      <c r="B560" s="70"/>
      <c r="C560" s="70"/>
      <c r="D560" s="70"/>
      <c r="E560" s="70"/>
      <c r="F560" s="70"/>
      <c r="G560" s="70"/>
      <c r="H560" s="70"/>
      <c r="I560" s="70"/>
      <c r="J560" s="115"/>
    </row>
    <row r="561" s="112" customFormat="1" spans="1:10">
      <c r="A561" s="114"/>
      <c r="B561" s="70"/>
      <c r="C561" s="70"/>
      <c r="D561" s="70"/>
      <c r="E561" s="70"/>
      <c r="F561" s="70"/>
      <c r="G561" s="70"/>
      <c r="H561" s="70"/>
      <c r="I561" s="70"/>
      <c r="J561" s="115"/>
    </row>
    <row r="562" s="112" customFormat="1" spans="1:10">
      <c r="A562" s="114"/>
      <c r="B562" s="70"/>
      <c r="C562" s="70"/>
      <c r="D562" s="70"/>
      <c r="E562" s="70"/>
      <c r="F562" s="70"/>
      <c r="G562" s="70"/>
      <c r="H562" s="70"/>
      <c r="I562" s="70"/>
      <c r="J562" s="115"/>
    </row>
    <row r="563" s="112" customFormat="1" spans="1:10">
      <c r="A563" s="114"/>
      <c r="B563" s="70"/>
      <c r="C563" s="70"/>
      <c r="D563" s="70"/>
      <c r="E563" s="70"/>
      <c r="F563" s="70"/>
      <c r="G563" s="70"/>
      <c r="H563" s="70"/>
      <c r="I563" s="70"/>
      <c r="J563" s="115"/>
    </row>
    <row r="564" s="112" customFormat="1" spans="1:10">
      <c r="A564" s="114"/>
      <c r="B564" s="70"/>
      <c r="C564" s="70"/>
      <c r="D564" s="70"/>
      <c r="E564" s="70"/>
      <c r="F564" s="70"/>
      <c r="G564" s="70"/>
      <c r="H564" s="70"/>
      <c r="I564" s="70"/>
      <c r="J564" s="115"/>
    </row>
    <row r="565" s="112" customFormat="1" spans="1:10">
      <c r="A565" s="114"/>
      <c r="B565" s="70"/>
      <c r="C565" s="70"/>
      <c r="D565" s="70"/>
      <c r="E565" s="70"/>
      <c r="F565" s="70"/>
      <c r="G565" s="70"/>
      <c r="H565" s="70"/>
      <c r="I565" s="70"/>
      <c r="J565" s="115"/>
    </row>
    <row r="566" s="112" customFormat="1" spans="1:10">
      <c r="A566" s="114"/>
      <c r="B566" s="70"/>
      <c r="C566" s="70"/>
      <c r="D566" s="70"/>
      <c r="E566" s="70"/>
      <c r="F566" s="70"/>
      <c r="G566" s="70"/>
      <c r="H566" s="70"/>
      <c r="I566" s="70"/>
      <c r="J566" s="115"/>
    </row>
    <row r="567" s="112" customFormat="1" spans="1:10">
      <c r="A567" s="114"/>
      <c r="B567" s="70"/>
      <c r="C567" s="70"/>
      <c r="D567" s="70"/>
      <c r="E567" s="70"/>
      <c r="F567" s="70"/>
      <c r="G567" s="70"/>
      <c r="H567" s="70"/>
      <c r="I567" s="70"/>
      <c r="J567" s="115"/>
    </row>
    <row r="568" s="112" customFormat="1" spans="1:10">
      <c r="A568" s="114"/>
      <c r="B568" s="70"/>
      <c r="C568" s="70"/>
      <c r="D568" s="70"/>
      <c r="E568" s="70"/>
      <c r="F568" s="70"/>
      <c r="G568" s="70"/>
      <c r="H568" s="70"/>
      <c r="I568" s="70"/>
      <c r="J568" s="115"/>
    </row>
    <row r="569" s="112" customFormat="1" spans="1:10">
      <c r="A569" s="114"/>
      <c r="B569" s="70"/>
      <c r="C569" s="70"/>
      <c r="D569" s="70"/>
      <c r="E569" s="70"/>
      <c r="F569" s="70"/>
      <c r="G569" s="70"/>
      <c r="H569" s="70"/>
      <c r="I569" s="70"/>
      <c r="J569" s="115"/>
    </row>
    <row r="570" s="112" customFormat="1" spans="1:10">
      <c r="A570" s="114"/>
      <c r="B570" s="70"/>
      <c r="C570" s="70"/>
      <c r="D570" s="70"/>
      <c r="E570" s="70"/>
      <c r="F570" s="70"/>
      <c r="G570" s="70"/>
      <c r="H570" s="70"/>
      <c r="I570" s="70"/>
      <c r="J570" s="115"/>
    </row>
    <row r="571" s="112" customFormat="1" spans="1:10">
      <c r="A571" s="114"/>
      <c r="B571" s="70"/>
      <c r="C571" s="70"/>
      <c r="D571" s="70"/>
      <c r="E571" s="70"/>
      <c r="F571" s="70"/>
      <c r="G571" s="70"/>
      <c r="H571" s="70"/>
      <c r="I571" s="70"/>
      <c r="J571" s="115"/>
    </row>
    <row r="572" s="112" customFormat="1" spans="1:10">
      <c r="A572" s="114"/>
      <c r="B572" s="70"/>
      <c r="C572" s="70"/>
      <c r="D572" s="70"/>
      <c r="E572" s="70"/>
      <c r="F572" s="70"/>
      <c r="G572" s="70"/>
      <c r="H572" s="70"/>
      <c r="I572" s="70"/>
      <c r="J572" s="115"/>
    </row>
    <row r="573" s="112" customFormat="1" spans="1:10">
      <c r="A573" s="114"/>
      <c r="B573" s="70"/>
      <c r="C573" s="70"/>
      <c r="D573" s="70"/>
      <c r="E573" s="70"/>
      <c r="F573" s="70"/>
      <c r="G573" s="70"/>
      <c r="H573" s="70"/>
      <c r="I573" s="70"/>
      <c r="J573" s="115"/>
    </row>
    <row r="574" s="112" customFormat="1" spans="1:10">
      <c r="A574" s="114"/>
      <c r="B574" s="70"/>
      <c r="C574" s="70"/>
      <c r="D574" s="70"/>
      <c r="E574" s="70"/>
      <c r="F574" s="70"/>
      <c r="G574" s="70"/>
      <c r="H574" s="70"/>
      <c r="I574" s="70"/>
      <c r="J574" s="115"/>
    </row>
    <row r="575" s="112" customFormat="1" spans="1:10">
      <c r="A575" s="114"/>
      <c r="B575" s="70"/>
      <c r="C575" s="70"/>
      <c r="D575" s="70"/>
      <c r="E575" s="70"/>
      <c r="F575" s="70"/>
      <c r="G575" s="70"/>
      <c r="H575" s="70"/>
      <c r="I575" s="70"/>
      <c r="J575" s="115"/>
    </row>
    <row r="576" s="112" customFormat="1" spans="1:10">
      <c r="A576" s="114"/>
      <c r="B576" s="70"/>
      <c r="C576" s="70"/>
      <c r="D576" s="70"/>
      <c r="E576" s="70"/>
      <c r="F576" s="70"/>
      <c r="G576" s="70"/>
      <c r="H576" s="70"/>
      <c r="I576" s="70"/>
      <c r="J576" s="115"/>
    </row>
    <row r="577" s="112" customFormat="1" spans="1:10">
      <c r="A577" s="114"/>
      <c r="B577" s="70"/>
      <c r="C577" s="70"/>
      <c r="D577" s="70"/>
      <c r="E577" s="70"/>
      <c r="F577" s="70"/>
      <c r="G577" s="70"/>
      <c r="H577" s="70"/>
      <c r="I577" s="70"/>
      <c r="J577" s="115"/>
    </row>
    <row r="578" s="112" customFormat="1" spans="1:10">
      <c r="A578" s="114"/>
      <c r="B578" s="70"/>
      <c r="C578" s="70"/>
      <c r="D578" s="70"/>
      <c r="E578" s="70"/>
      <c r="F578" s="70"/>
      <c r="G578" s="70"/>
      <c r="H578" s="70"/>
      <c r="I578" s="70"/>
      <c r="J578" s="115"/>
    </row>
    <row r="579" s="112" customFormat="1" spans="1:10">
      <c r="A579" s="114"/>
      <c r="B579" s="70"/>
      <c r="C579" s="70"/>
      <c r="D579" s="70"/>
      <c r="E579" s="70"/>
      <c r="F579" s="70"/>
      <c r="G579" s="70"/>
      <c r="H579" s="70"/>
      <c r="I579" s="70"/>
      <c r="J579" s="115"/>
    </row>
    <row r="580" s="112" customFormat="1" spans="1:10">
      <c r="A580" s="114"/>
      <c r="B580" s="70"/>
      <c r="C580" s="70"/>
      <c r="D580" s="70"/>
      <c r="E580" s="70"/>
      <c r="F580" s="70"/>
      <c r="G580" s="70"/>
      <c r="H580" s="70"/>
      <c r="I580" s="70"/>
      <c r="J580" s="115"/>
    </row>
    <row r="581" s="112" customFormat="1" spans="1:10">
      <c r="A581" s="114"/>
      <c r="B581" s="70"/>
      <c r="C581" s="70"/>
      <c r="D581" s="70"/>
      <c r="E581" s="70"/>
      <c r="F581" s="70"/>
      <c r="G581" s="70"/>
      <c r="H581" s="70"/>
      <c r="I581" s="70"/>
      <c r="J581" s="115"/>
    </row>
    <row r="582" s="112" customFormat="1" spans="1:10">
      <c r="A582" s="114"/>
      <c r="B582" s="70"/>
      <c r="C582" s="70"/>
      <c r="D582" s="70"/>
      <c r="E582" s="70"/>
      <c r="F582" s="70"/>
      <c r="G582" s="70"/>
      <c r="H582" s="70"/>
      <c r="I582" s="70"/>
      <c r="J582" s="115"/>
    </row>
    <row r="583" s="112" customFormat="1" spans="1:10">
      <c r="A583" s="114"/>
      <c r="B583" s="70"/>
      <c r="C583" s="70"/>
      <c r="D583" s="70"/>
      <c r="E583" s="70"/>
      <c r="F583" s="70"/>
      <c r="G583" s="70"/>
      <c r="H583" s="70"/>
      <c r="I583" s="70"/>
      <c r="J583" s="115"/>
    </row>
    <row r="584" s="112" customFormat="1" spans="1:10">
      <c r="A584" s="114"/>
      <c r="B584" s="70"/>
      <c r="C584" s="70"/>
      <c r="D584" s="70"/>
      <c r="E584" s="70"/>
      <c r="F584" s="70"/>
      <c r="G584" s="70"/>
      <c r="H584" s="70"/>
      <c r="I584" s="70"/>
      <c r="J584" s="115"/>
    </row>
    <row r="585" s="112" customFormat="1" spans="1:10">
      <c r="A585" s="114"/>
      <c r="B585" s="70"/>
      <c r="C585" s="70"/>
      <c r="D585" s="70"/>
      <c r="E585" s="70"/>
      <c r="F585" s="70"/>
      <c r="G585" s="70"/>
      <c r="H585" s="70"/>
      <c r="I585" s="70"/>
      <c r="J585" s="115"/>
    </row>
    <row r="586" s="112" customFormat="1" spans="1:10">
      <c r="A586" s="114"/>
      <c r="B586" s="70"/>
      <c r="C586" s="70"/>
      <c r="D586" s="70"/>
      <c r="E586" s="70"/>
      <c r="F586" s="70"/>
      <c r="G586" s="70"/>
      <c r="H586" s="70"/>
      <c r="I586" s="70"/>
      <c r="J586" s="115"/>
    </row>
    <row r="587" s="112" customFormat="1" spans="1:10">
      <c r="A587" s="114"/>
      <c r="B587" s="70"/>
      <c r="C587" s="70"/>
      <c r="D587" s="70"/>
      <c r="E587" s="70"/>
      <c r="F587" s="70"/>
      <c r="G587" s="70"/>
      <c r="H587" s="70"/>
      <c r="I587" s="70"/>
      <c r="J587" s="115"/>
    </row>
    <row r="588" s="112" customFormat="1" spans="1:10">
      <c r="A588" s="114"/>
      <c r="B588" s="70"/>
      <c r="C588" s="70"/>
      <c r="D588" s="70"/>
      <c r="E588" s="70"/>
      <c r="F588" s="70"/>
      <c r="G588" s="70"/>
      <c r="H588" s="70"/>
      <c r="I588" s="70"/>
      <c r="J588" s="115"/>
    </row>
    <row r="589" s="112" customFormat="1" spans="1:10">
      <c r="A589" s="114"/>
      <c r="B589" s="70"/>
      <c r="C589" s="70"/>
      <c r="D589" s="70"/>
      <c r="E589" s="70"/>
      <c r="F589" s="70"/>
      <c r="G589" s="70"/>
      <c r="H589" s="70"/>
      <c r="I589" s="70"/>
      <c r="J589" s="115"/>
    </row>
    <row r="590" s="112" customFormat="1" spans="1:10">
      <c r="A590" s="114"/>
      <c r="B590" s="70"/>
      <c r="C590" s="70"/>
      <c r="D590" s="70"/>
      <c r="E590" s="70"/>
      <c r="F590" s="70"/>
      <c r="G590" s="70"/>
      <c r="H590" s="70"/>
      <c r="I590" s="70"/>
      <c r="J590" s="115"/>
    </row>
    <row r="591" s="112" customFormat="1" spans="1:10">
      <c r="A591" s="114"/>
      <c r="B591" s="70"/>
      <c r="C591" s="70"/>
      <c r="D591" s="70"/>
      <c r="E591" s="70"/>
      <c r="F591" s="70"/>
      <c r="G591" s="70"/>
      <c r="H591" s="70"/>
      <c r="I591" s="70"/>
      <c r="J591" s="115"/>
    </row>
    <row r="592" s="112" customFormat="1" spans="1:10">
      <c r="A592" s="114"/>
      <c r="B592" s="70"/>
      <c r="C592" s="70"/>
      <c r="D592" s="70"/>
      <c r="E592" s="70"/>
      <c r="F592" s="70"/>
      <c r="G592" s="70"/>
      <c r="H592" s="70"/>
      <c r="I592" s="70"/>
      <c r="J592" s="115"/>
    </row>
    <row r="593" s="112" customFormat="1" spans="1:10">
      <c r="A593" s="114"/>
      <c r="B593" s="70"/>
      <c r="C593" s="70"/>
      <c r="D593" s="70"/>
      <c r="E593" s="70"/>
      <c r="F593" s="70"/>
      <c r="G593" s="70"/>
      <c r="H593" s="70"/>
      <c r="I593" s="70"/>
      <c r="J593" s="115"/>
    </row>
    <row r="594" s="112" customFormat="1" spans="1:10">
      <c r="A594" s="114"/>
      <c r="B594" s="70"/>
      <c r="C594" s="70"/>
      <c r="D594" s="70"/>
      <c r="E594" s="70"/>
      <c r="F594" s="70"/>
      <c r="G594" s="70"/>
      <c r="H594" s="70"/>
      <c r="I594" s="70"/>
      <c r="J594" s="115"/>
    </row>
    <row r="595" s="112" customFormat="1" spans="1:10">
      <c r="A595" s="114"/>
      <c r="B595" s="70"/>
      <c r="C595" s="70"/>
      <c r="D595" s="70"/>
      <c r="E595" s="70"/>
      <c r="F595" s="70"/>
      <c r="G595" s="70"/>
      <c r="H595" s="70"/>
      <c r="I595" s="70"/>
      <c r="J595" s="115"/>
    </row>
    <row r="596" s="112" customFormat="1" spans="1:10">
      <c r="A596" s="114"/>
      <c r="B596" s="70"/>
      <c r="C596" s="70"/>
      <c r="D596" s="70"/>
      <c r="E596" s="70"/>
      <c r="F596" s="70"/>
      <c r="G596" s="70"/>
      <c r="H596" s="70"/>
      <c r="I596" s="70"/>
      <c r="J596" s="115"/>
    </row>
    <row r="597" s="112" customFormat="1" spans="1:10">
      <c r="A597" s="114"/>
      <c r="B597" s="70"/>
      <c r="C597" s="70"/>
      <c r="D597" s="70"/>
      <c r="E597" s="70"/>
      <c r="F597" s="70"/>
      <c r="G597" s="70"/>
      <c r="H597" s="70"/>
      <c r="I597" s="70"/>
      <c r="J597" s="115"/>
    </row>
    <row r="598" s="112" customFormat="1" spans="1:10">
      <c r="A598" s="114"/>
      <c r="B598" s="70"/>
      <c r="C598" s="70"/>
      <c r="D598" s="70"/>
      <c r="E598" s="70"/>
      <c r="F598" s="70"/>
      <c r="G598" s="70"/>
      <c r="H598" s="70"/>
      <c r="I598" s="70"/>
      <c r="J598" s="115"/>
    </row>
    <row r="599" s="112" customFormat="1" spans="1:10">
      <c r="A599" s="114"/>
      <c r="B599" s="70"/>
      <c r="C599" s="70"/>
      <c r="D599" s="70"/>
      <c r="E599" s="70"/>
      <c r="F599" s="70"/>
      <c r="G599" s="70"/>
      <c r="H599" s="70"/>
      <c r="I599" s="70"/>
      <c r="J599" s="115"/>
    </row>
    <row r="600" s="112" customFormat="1" spans="1:10">
      <c r="A600" s="114"/>
      <c r="B600" s="70"/>
      <c r="C600" s="70"/>
      <c r="D600" s="70"/>
      <c r="E600" s="70"/>
      <c r="F600" s="70"/>
      <c r="G600" s="70"/>
      <c r="H600" s="70"/>
      <c r="I600" s="70"/>
      <c r="J600" s="115"/>
    </row>
    <row r="601" s="112" customFormat="1" spans="1:10">
      <c r="A601" s="114"/>
      <c r="B601" s="70"/>
      <c r="C601" s="70"/>
      <c r="D601" s="70"/>
      <c r="E601" s="70"/>
      <c r="F601" s="70"/>
      <c r="G601" s="70"/>
      <c r="H601" s="70"/>
      <c r="I601" s="70"/>
      <c r="J601" s="115"/>
    </row>
    <row r="602" s="112" customFormat="1" spans="1:10">
      <c r="A602" s="114"/>
      <c r="B602" s="70"/>
      <c r="C602" s="70"/>
      <c r="D602" s="70"/>
      <c r="E602" s="70"/>
      <c r="F602" s="70"/>
      <c r="G602" s="70"/>
      <c r="H602" s="70"/>
      <c r="I602" s="70"/>
      <c r="J602" s="115"/>
    </row>
    <row r="603" s="112" customFormat="1" spans="1:10">
      <c r="A603" s="114"/>
      <c r="B603" s="70"/>
      <c r="C603" s="70"/>
      <c r="D603" s="70"/>
      <c r="E603" s="70"/>
      <c r="F603" s="70"/>
      <c r="G603" s="70"/>
      <c r="H603" s="70"/>
      <c r="I603" s="70"/>
      <c r="J603" s="115"/>
    </row>
    <row r="604" s="112" customFormat="1" spans="1:10">
      <c r="A604" s="114"/>
      <c r="B604" s="70"/>
      <c r="C604" s="70"/>
      <c r="D604" s="70"/>
      <c r="E604" s="70"/>
      <c r="F604" s="70"/>
      <c r="G604" s="70"/>
      <c r="H604" s="70"/>
      <c r="I604" s="70"/>
      <c r="J604" s="115"/>
    </row>
    <row r="605" s="112" customFormat="1" spans="1:10">
      <c r="A605" s="114"/>
      <c r="B605" s="70"/>
      <c r="C605" s="70"/>
      <c r="D605" s="70"/>
      <c r="E605" s="70"/>
      <c r="F605" s="70"/>
      <c r="G605" s="70"/>
      <c r="H605" s="70"/>
      <c r="I605" s="70"/>
      <c r="J605" s="115"/>
    </row>
    <row r="606" s="112" customFormat="1" spans="1:10">
      <c r="A606" s="114"/>
      <c r="B606" s="70"/>
      <c r="C606" s="70"/>
      <c r="D606" s="70"/>
      <c r="E606" s="70"/>
      <c r="F606" s="70"/>
      <c r="G606" s="70"/>
      <c r="H606" s="70"/>
      <c r="I606" s="70"/>
      <c r="J606" s="115"/>
    </row>
    <row r="607" s="112" customFormat="1" spans="1:10">
      <c r="A607" s="114"/>
      <c r="B607" s="70"/>
      <c r="C607" s="70"/>
      <c r="D607" s="70"/>
      <c r="E607" s="70"/>
      <c r="F607" s="70"/>
      <c r="G607" s="70"/>
      <c r="H607" s="70"/>
      <c r="I607" s="70"/>
      <c r="J607" s="115"/>
    </row>
    <row r="608" s="112" customFormat="1" spans="1:10">
      <c r="A608" s="114"/>
      <c r="B608" s="70"/>
      <c r="C608" s="70"/>
      <c r="D608" s="70"/>
      <c r="E608" s="70"/>
      <c r="F608" s="70"/>
      <c r="G608" s="70"/>
      <c r="H608" s="70"/>
      <c r="I608" s="70"/>
      <c r="J608" s="115"/>
    </row>
    <row r="609" s="112" customFormat="1" spans="1:10">
      <c r="A609" s="114"/>
      <c r="B609" s="70"/>
      <c r="C609" s="70"/>
      <c r="D609" s="70"/>
      <c r="E609" s="70"/>
      <c r="F609" s="70"/>
      <c r="G609" s="70"/>
      <c r="H609" s="70"/>
      <c r="I609" s="70"/>
      <c r="J609" s="115"/>
    </row>
    <row r="610" s="112" customFormat="1" spans="1:10">
      <c r="A610" s="114"/>
      <c r="B610" s="70"/>
      <c r="C610" s="70"/>
      <c r="D610" s="70"/>
      <c r="E610" s="70"/>
      <c r="F610" s="70"/>
      <c r="G610" s="70"/>
      <c r="H610" s="70"/>
      <c r="I610" s="70"/>
      <c r="J610" s="115"/>
    </row>
    <row r="611" s="112" customFormat="1" spans="1:10">
      <c r="A611" s="114"/>
      <c r="B611" s="70"/>
      <c r="C611" s="70"/>
      <c r="D611" s="70"/>
      <c r="E611" s="70"/>
      <c r="F611" s="70"/>
      <c r="G611" s="70"/>
      <c r="H611" s="70"/>
      <c r="I611" s="70"/>
      <c r="J611" s="115"/>
    </row>
    <row r="612" s="112" customFormat="1" spans="1:10">
      <c r="A612" s="114"/>
      <c r="B612" s="70"/>
      <c r="C612" s="70"/>
      <c r="D612" s="70"/>
      <c r="E612" s="70"/>
      <c r="F612" s="70"/>
      <c r="G612" s="70"/>
      <c r="H612" s="70"/>
      <c r="I612" s="70"/>
      <c r="J612" s="115"/>
    </row>
    <row r="613" s="112" customFormat="1" spans="1:10">
      <c r="A613" s="114"/>
      <c r="B613" s="70"/>
      <c r="C613" s="70"/>
      <c r="D613" s="70"/>
      <c r="E613" s="70"/>
      <c r="F613" s="70"/>
      <c r="G613" s="70"/>
      <c r="H613" s="70"/>
      <c r="I613" s="70"/>
      <c r="J613" s="115"/>
    </row>
    <row r="614" s="112" customFormat="1" spans="1:10">
      <c r="A614" s="114"/>
      <c r="B614" s="70"/>
      <c r="C614" s="70"/>
      <c r="D614" s="70"/>
      <c r="E614" s="70"/>
      <c r="F614" s="70"/>
      <c r="G614" s="70"/>
      <c r="H614" s="70"/>
      <c r="I614" s="70"/>
      <c r="J614" s="115"/>
    </row>
    <row r="615" s="112" customFormat="1" spans="1:10">
      <c r="A615" s="114"/>
      <c r="B615" s="70"/>
      <c r="C615" s="70"/>
      <c r="D615" s="70"/>
      <c r="E615" s="70"/>
      <c r="F615" s="70"/>
      <c r="G615" s="70"/>
      <c r="H615" s="70"/>
      <c r="I615" s="70"/>
      <c r="J615" s="115"/>
    </row>
    <row r="616" s="112" customFormat="1" spans="1:10">
      <c r="A616" s="114"/>
      <c r="B616" s="70"/>
      <c r="C616" s="70"/>
      <c r="D616" s="70"/>
      <c r="E616" s="70"/>
      <c r="F616" s="70"/>
      <c r="G616" s="70"/>
      <c r="H616" s="70"/>
      <c r="I616" s="70"/>
      <c r="J616" s="115"/>
    </row>
    <row r="617" s="112" customFormat="1" spans="1:10">
      <c r="A617" s="114"/>
      <c r="B617" s="70"/>
      <c r="C617" s="70"/>
      <c r="D617" s="70"/>
      <c r="E617" s="70"/>
      <c r="F617" s="70"/>
      <c r="G617" s="70"/>
      <c r="H617" s="70"/>
      <c r="I617" s="70"/>
      <c r="J617" s="115"/>
    </row>
    <row r="618" s="112" customFormat="1" spans="1:10">
      <c r="A618" s="114"/>
      <c r="B618" s="70"/>
      <c r="C618" s="70"/>
      <c r="D618" s="70"/>
      <c r="E618" s="70"/>
      <c r="F618" s="70"/>
      <c r="G618" s="70"/>
      <c r="H618" s="70"/>
      <c r="I618" s="70"/>
      <c r="J618" s="115"/>
    </row>
    <row r="619" s="112" customFormat="1" spans="1:10">
      <c r="A619" s="114"/>
      <c r="B619" s="70"/>
      <c r="C619" s="70"/>
      <c r="D619" s="70"/>
      <c r="E619" s="70"/>
      <c r="F619" s="70"/>
      <c r="G619" s="70"/>
      <c r="H619" s="70"/>
      <c r="I619" s="70"/>
      <c r="J619" s="115"/>
    </row>
    <row r="620" s="112" customFormat="1" spans="1:10">
      <c r="A620" s="114"/>
      <c r="B620" s="70"/>
      <c r="C620" s="70"/>
      <c r="D620" s="70"/>
      <c r="E620" s="70"/>
      <c r="F620" s="70"/>
      <c r="G620" s="70"/>
      <c r="H620" s="70"/>
      <c r="I620" s="70"/>
      <c r="J620" s="115"/>
    </row>
    <row r="621" s="112" customFormat="1" spans="1:10">
      <c r="A621" s="114"/>
      <c r="B621" s="70"/>
      <c r="C621" s="70"/>
      <c r="D621" s="70"/>
      <c r="E621" s="70"/>
      <c r="F621" s="70"/>
      <c r="G621" s="70"/>
      <c r="H621" s="70"/>
      <c r="I621" s="70"/>
      <c r="J621" s="115"/>
    </row>
    <row r="622" s="112" customFormat="1" spans="1:10">
      <c r="A622" s="114"/>
      <c r="B622" s="70"/>
      <c r="C622" s="70"/>
      <c r="D622" s="70"/>
      <c r="E622" s="70"/>
      <c r="F622" s="70"/>
      <c r="G622" s="70"/>
      <c r="H622" s="70"/>
      <c r="I622" s="70"/>
      <c r="J622" s="115"/>
    </row>
    <row r="623" s="112" customFormat="1" spans="1:10">
      <c r="A623" s="114"/>
      <c r="B623" s="70"/>
      <c r="C623" s="70"/>
      <c r="D623" s="70"/>
      <c r="E623" s="70"/>
      <c r="F623" s="70"/>
      <c r="G623" s="70"/>
      <c r="H623" s="70"/>
      <c r="I623" s="70"/>
      <c r="J623" s="115"/>
    </row>
    <row r="624" s="112" customFormat="1" spans="1:10">
      <c r="A624" s="114"/>
      <c r="B624" s="70"/>
      <c r="C624" s="70"/>
      <c r="D624" s="70"/>
      <c r="E624" s="70"/>
      <c r="F624" s="70"/>
      <c r="G624" s="70"/>
      <c r="H624" s="70"/>
      <c r="I624" s="70"/>
      <c r="J624" s="115"/>
    </row>
    <row r="625" s="112" customFormat="1" spans="1:10">
      <c r="A625" s="114"/>
      <c r="B625" s="70"/>
      <c r="C625" s="70"/>
      <c r="D625" s="70"/>
      <c r="E625" s="70"/>
      <c r="F625" s="70"/>
      <c r="G625" s="70"/>
      <c r="H625" s="70"/>
      <c r="I625" s="70"/>
      <c r="J625" s="115"/>
    </row>
    <row r="626" s="112" customFormat="1" spans="1:10">
      <c r="A626" s="114"/>
      <c r="B626" s="70"/>
      <c r="C626" s="70"/>
      <c r="D626" s="70"/>
      <c r="E626" s="70"/>
      <c r="F626" s="70"/>
      <c r="G626" s="70"/>
      <c r="H626" s="70"/>
      <c r="I626" s="70"/>
      <c r="J626" s="115"/>
    </row>
    <row r="627" s="112" customFormat="1" spans="1:10">
      <c r="A627" s="114"/>
      <c r="B627" s="70"/>
      <c r="C627" s="70"/>
      <c r="D627" s="70"/>
      <c r="E627" s="70"/>
      <c r="F627" s="70"/>
      <c r="G627" s="70"/>
      <c r="H627" s="70"/>
      <c r="I627" s="70"/>
      <c r="J627" s="115"/>
    </row>
    <row r="628" s="112" customFormat="1" spans="1:10">
      <c r="A628" s="114"/>
      <c r="B628" s="70"/>
      <c r="C628" s="70"/>
      <c r="D628" s="70"/>
      <c r="E628" s="70"/>
      <c r="F628" s="70"/>
      <c r="G628" s="70"/>
      <c r="H628" s="70"/>
      <c r="I628" s="70"/>
      <c r="J628" s="115"/>
    </row>
    <row r="629" s="112" customFormat="1" spans="1:10">
      <c r="A629" s="114"/>
      <c r="B629" s="70"/>
      <c r="C629" s="70"/>
      <c r="D629" s="70"/>
      <c r="E629" s="70"/>
      <c r="F629" s="70"/>
      <c r="G629" s="70"/>
      <c r="H629" s="70"/>
      <c r="I629" s="70"/>
      <c r="J629" s="115"/>
    </row>
    <row r="630" s="112" customFormat="1" spans="1:10">
      <c r="A630" s="114"/>
      <c r="B630" s="70"/>
      <c r="C630" s="70"/>
      <c r="D630" s="70"/>
      <c r="E630" s="70"/>
      <c r="F630" s="70"/>
      <c r="G630" s="70"/>
      <c r="H630" s="70"/>
      <c r="I630" s="70"/>
      <c r="J630" s="115"/>
    </row>
    <row r="631" s="112" customFormat="1" spans="1:10">
      <c r="A631" s="114"/>
      <c r="B631" s="70"/>
      <c r="C631" s="70"/>
      <c r="D631" s="70"/>
      <c r="E631" s="70"/>
      <c r="F631" s="70"/>
      <c r="G631" s="70"/>
      <c r="H631" s="70"/>
      <c r="I631" s="70"/>
      <c r="J631" s="115"/>
    </row>
    <row r="632" s="112" customFormat="1" spans="1:10">
      <c r="A632" s="114"/>
      <c r="B632" s="70"/>
      <c r="C632" s="70"/>
      <c r="D632" s="70"/>
      <c r="E632" s="70"/>
      <c r="F632" s="70"/>
      <c r="G632" s="70"/>
      <c r="H632" s="70"/>
      <c r="I632" s="70"/>
      <c r="J632" s="115"/>
    </row>
    <row r="633" s="112" customFormat="1" spans="1:10">
      <c r="A633" s="114"/>
      <c r="B633" s="70"/>
      <c r="C633" s="70"/>
      <c r="D633" s="70"/>
      <c r="E633" s="70"/>
      <c r="F633" s="70"/>
      <c r="G633" s="70"/>
      <c r="H633" s="70"/>
      <c r="I633" s="70"/>
      <c r="J633" s="115"/>
    </row>
    <row r="634" s="112" customFormat="1" spans="1:10">
      <c r="A634" s="114"/>
      <c r="B634" s="70"/>
      <c r="C634" s="70"/>
      <c r="D634" s="70"/>
      <c r="E634" s="70"/>
      <c r="F634" s="70"/>
      <c r="G634" s="70"/>
      <c r="H634" s="70"/>
      <c r="I634" s="70"/>
      <c r="J634" s="115"/>
    </row>
    <row r="635" s="112" customFormat="1" spans="1:10">
      <c r="A635" s="114"/>
      <c r="B635" s="70"/>
      <c r="C635" s="70"/>
      <c r="D635" s="70"/>
      <c r="E635" s="70"/>
      <c r="F635" s="70"/>
      <c r="G635" s="70"/>
      <c r="H635" s="70"/>
      <c r="I635" s="70"/>
      <c r="J635" s="115"/>
    </row>
    <row r="636" s="112" customFormat="1" spans="1:10">
      <c r="A636" s="114"/>
      <c r="B636" s="70"/>
      <c r="C636" s="70"/>
      <c r="D636" s="70"/>
      <c r="E636" s="70"/>
      <c r="F636" s="70"/>
      <c r="G636" s="70"/>
      <c r="H636" s="70"/>
      <c r="I636" s="70"/>
      <c r="J636" s="115"/>
    </row>
    <row r="637" s="112" customFormat="1" spans="1:10">
      <c r="A637" s="114"/>
      <c r="B637" s="70"/>
      <c r="C637" s="70"/>
      <c r="D637" s="70"/>
      <c r="E637" s="70"/>
      <c r="F637" s="70"/>
      <c r="G637" s="70"/>
      <c r="H637" s="70"/>
      <c r="I637" s="70"/>
      <c r="J637" s="115"/>
    </row>
    <row r="638" s="112" customFormat="1" spans="1:10">
      <c r="A638" s="114"/>
      <c r="B638" s="70"/>
      <c r="C638" s="70"/>
      <c r="D638" s="70"/>
      <c r="E638" s="70"/>
      <c r="F638" s="70"/>
      <c r="G638" s="70"/>
      <c r="H638" s="70"/>
      <c r="I638" s="70"/>
      <c r="J638" s="115"/>
    </row>
    <row r="639" s="112" customFormat="1" spans="1:10">
      <c r="A639" s="114"/>
      <c r="B639" s="70"/>
      <c r="C639" s="70"/>
      <c r="D639" s="70"/>
      <c r="E639" s="70"/>
      <c r="F639" s="70"/>
      <c r="G639" s="70"/>
      <c r="H639" s="70"/>
      <c r="I639" s="70"/>
      <c r="J639" s="115"/>
    </row>
    <row r="640" s="112" customFormat="1" spans="1:10">
      <c r="A640" s="114"/>
      <c r="B640" s="70"/>
      <c r="C640" s="70"/>
      <c r="D640" s="70"/>
      <c r="E640" s="70"/>
      <c r="F640" s="70"/>
      <c r="G640" s="70"/>
      <c r="H640" s="70"/>
      <c r="I640" s="70"/>
      <c r="J640" s="115"/>
    </row>
    <row r="641" s="112" customFormat="1" spans="1:10">
      <c r="A641" s="114"/>
      <c r="B641" s="70"/>
      <c r="C641" s="70"/>
      <c r="D641" s="70"/>
      <c r="E641" s="70"/>
      <c r="F641" s="70"/>
      <c r="G641" s="70"/>
      <c r="H641" s="70"/>
      <c r="I641" s="70"/>
      <c r="J641" s="115"/>
    </row>
    <row r="642" s="112" customFormat="1" spans="1:10">
      <c r="A642" s="114"/>
      <c r="B642" s="70"/>
      <c r="C642" s="70"/>
      <c r="D642" s="70"/>
      <c r="E642" s="70"/>
      <c r="F642" s="70"/>
      <c r="G642" s="70"/>
      <c r="H642" s="70"/>
      <c r="I642" s="70"/>
      <c r="J642" s="115"/>
    </row>
    <row r="643" s="112" customFormat="1" spans="1:10">
      <c r="A643" s="114"/>
      <c r="B643" s="70"/>
      <c r="C643" s="70"/>
      <c r="D643" s="70"/>
      <c r="E643" s="70"/>
      <c r="F643" s="70"/>
      <c r="G643" s="70"/>
      <c r="H643" s="70"/>
      <c r="I643" s="70"/>
      <c r="J643" s="115"/>
    </row>
    <row r="644" s="112" customFormat="1" spans="1:10">
      <c r="A644" s="114"/>
      <c r="B644" s="70"/>
      <c r="C644" s="70"/>
      <c r="D644" s="70"/>
      <c r="E644" s="70"/>
      <c r="F644" s="70"/>
      <c r="G644" s="70"/>
      <c r="H644" s="70"/>
      <c r="I644" s="70"/>
      <c r="J644" s="115"/>
    </row>
    <row r="645" s="112" customFormat="1" spans="1:10">
      <c r="A645" s="114"/>
      <c r="B645" s="70"/>
      <c r="C645" s="70"/>
      <c r="D645" s="70"/>
      <c r="E645" s="70"/>
      <c r="F645" s="70"/>
      <c r="G645" s="70"/>
      <c r="H645" s="70"/>
      <c r="I645" s="70"/>
      <c r="J645" s="115"/>
    </row>
    <row r="646" s="112" customFormat="1" spans="1:10">
      <c r="A646" s="114"/>
      <c r="B646" s="70"/>
      <c r="C646" s="70"/>
      <c r="D646" s="70"/>
      <c r="E646" s="70"/>
      <c r="F646" s="70"/>
      <c r="G646" s="70"/>
      <c r="H646" s="70"/>
      <c r="I646" s="70"/>
      <c r="J646" s="115"/>
    </row>
    <row r="647" s="112" customFormat="1" spans="1:10">
      <c r="A647" s="114"/>
      <c r="B647" s="70"/>
      <c r="C647" s="70"/>
      <c r="D647" s="70"/>
      <c r="E647" s="70"/>
      <c r="F647" s="70"/>
      <c r="G647" s="70"/>
      <c r="H647" s="70"/>
      <c r="I647" s="70"/>
      <c r="J647" s="115"/>
    </row>
    <row r="648" s="112" customFormat="1" spans="1:10">
      <c r="A648" s="114"/>
      <c r="B648" s="70"/>
      <c r="C648" s="70"/>
      <c r="D648" s="70"/>
      <c r="E648" s="70"/>
      <c r="F648" s="70"/>
      <c r="G648" s="70"/>
      <c r="H648" s="70"/>
      <c r="I648" s="70"/>
      <c r="J648" s="115"/>
    </row>
    <row r="649" s="112" customFormat="1" spans="1:10">
      <c r="A649" s="114"/>
      <c r="B649" s="70"/>
      <c r="C649" s="70"/>
      <c r="D649" s="70"/>
      <c r="E649" s="70"/>
      <c r="F649" s="70"/>
      <c r="G649" s="70"/>
      <c r="H649" s="70"/>
      <c r="I649" s="70"/>
      <c r="J649" s="115"/>
    </row>
    <row r="650" s="112" customFormat="1" spans="1:10">
      <c r="A650" s="114"/>
      <c r="B650" s="70"/>
      <c r="C650" s="70"/>
      <c r="D650" s="70"/>
      <c r="E650" s="70"/>
      <c r="F650" s="70"/>
      <c r="G650" s="70"/>
      <c r="H650" s="70"/>
      <c r="I650" s="70"/>
      <c r="J650" s="115"/>
    </row>
    <row r="651" s="112" customFormat="1" spans="1:10">
      <c r="A651" s="114"/>
      <c r="B651" s="70"/>
      <c r="C651" s="70"/>
      <c r="D651" s="70"/>
      <c r="E651" s="70"/>
      <c r="F651" s="70"/>
      <c r="G651" s="70"/>
      <c r="H651" s="70"/>
      <c r="I651" s="70"/>
      <c r="J651" s="115"/>
    </row>
    <row r="652" s="112" customFormat="1" spans="1:10">
      <c r="A652" s="114"/>
      <c r="B652" s="70"/>
      <c r="C652" s="70"/>
      <c r="D652" s="70"/>
      <c r="E652" s="70"/>
      <c r="F652" s="70"/>
      <c r="G652" s="70"/>
      <c r="H652" s="70"/>
      <c r="I652" s="70"/>
      <c r="J652" s="115"/>
    </row>
    <row r="653" s="112" customFormat="1" spans="1:10">
      <c r="A653" s="114"/>
      <c r="B653" s="70"/>
      <c r="C653" s="70"/>
      <c r="D653" s="70"/>
      <c r="E653" s="70"/>
      <c r="F653" s="70"/>
      <c r="G653" s="70"/>
      <c r="H653" s="70"/>
      <c r="I653" s="70"/>
      <c r="J653" s="115"/>
    </row>
    <row r="654" s="112" customFormat="1" spans="1:10">
      <c r="A654" s="114"/>
      <c r="B654" s="70"/>
      <c r="C654" s="70"/>
      <c r="D654" s="70"/>
      <c r="E654" s="70"/>
      <c r="F654" s="70"/>
      <c r="G654" s="70"/>
      <c r="H654" s="70"/>
      <c r="I654" s="70"/>
      <c r="J654" s="115"/>
    </row>
    <row r="655" s="112" customFormat="1" spans="1:10">
      <c r="A655" s="114"/>
      <c r="B655" s="70"/>
      <c r="C655" s="70"/>
      <c r="D655" s="70"/>
      <c r="E655" s="70"/>
      <c r="F655" s="70"/>
      <c r="G655" s="70"/>
      <c r="H655" s="70"/>
      <c r="I655" s="70"/>
      <c r="J655" s="115"/>
    </row>
    <row r="656" s="112" customFormat="1" spans="1:10">
      <c r="A656" s="114"/>
      <c r="B656" s="70"/>
      <c r="C656" s="70"/>
      <c r="D656" s="70"/>
      <c r="E656" s="70"/>
      <c r="F656" s="70"/>
      <c r="G656" s="70"/>
      <c r="H656" s="70"/>
      <c r="I656" s="70"/>
      <c r="J656" s="115"/>
    </row>
    <row r="657" s="112" customFormat="1" spans="1:10">
      <c r="A657" s="114"/>
      <c r="B657" s="70"/>
      <c r="C657" s="70"/>
      <c r="D657" s="70"/>
      <c r="E657" s="70"/>
      <c r="F657" s="70"/>
      <c r="G657" s="70"/>
      <c r="H657" s="70"/>
      <c r="I657" s="70"/>
      <c r="J657" s="115"/>
    </row>
    <row r="658" s="112" customFormat="1" spans="1:10">
      <c r="A658" s="114"/>
      <c r="B658" s="70"/>
      <c r="C658" s="70"/>
      <c r="D658" s="70"/>
      <c r="E658" s="70"/>
      <c r="F658" s="70"/>
      <c r="G658" s="70"/>
      <c r="H658" s="70"/>
      <c r="I658" s="70"/>
      <c r="J658" s="115"/>
    </row>
    <row r="659" s="112" customFormat="1" spans="1:10">
      <c r="A659" s="114"/>
      <c r="B659" s="70"/>
      <c r="C659" s="70"/>
      <c r="D659" s="70"/>
      <c r="E659" s="70"/>
      <c r="F659" s="70"/>
      <c r="G659" s="70"/>
      <c r="H659" s="70"/>
      <c r="I659" s="70"/>
      <c r="J659" s="115"/>
    </row>
    <row r="660" s="112" customFormat="1" spans="1:10">
      <c r="A660" s="114"/>
      <c r="B660" s="70"/>
      <c r="C660" s="70"/>
      <c r="D660" s="70"/>
      <c r="E660" s="70"/>
      <c r="F660" s="70"/>
      <c r="G660" s="70"/>
      <c r="H660" s="70"/>
      <c r="I660" s="70"/>
      <c r="J660" s="115"/>
    </row>
    <row r="661" s="112" customFormat="1" spans="1:10">
      <c r="A661" s="114"/>
      <c r="B661" s="70"/>
      <c r="C661" s="70"/>
      <c r="D661" s="70"/>
      <c r="E661" s="70"/>
      <c r="F661" s="70"/>
      <c r="G661" s="70"/>
      <c r="H661" s="70"/>
      <c r="I661" s="70"/>
      <c r="J661" s="115"/>
    </row>
    <row r="662" s="112" customFormat="1" spans="1:10">
      <c r="A662" s="114"/>
      <c r="B662" s="70"/>
      <c r="C662" s="70"/>
      <c r="D662" s="70"/>
      <c r="E662" s="70"/>
      <c r="F662" s="70"/>
      <c r="G662" s="70"/>
      <c r="H662" s="70"/>
      <c r="I662" s="70"/>
      <c r="J662" s="115"/>
    </row>
    <row r="663" s="112" customFormat="1" spans="1:10">
      <c r="A663" s="114"/>
      <c r="B663" s="70"/>
      <c r="C663" s="70"/>
      <c r="D663" s="70"/>
      <c r="E663" s="70"/>
      <c r="F663" s="70"/>
      <c r="G663" s="70"/>
      <c r="H663" s="70"/>
      <c r="I663" s="70"/>
      <c r="J663" s="115"/>
    </row>
    <row r="664" s="112" customFormat="1" spans="1:10">
      <c r="A664" s="114"/>
      <c r="B664" s="70"/>
      <c r="C664" s="70"/>
      <c r="D664" s="70"/>
      <c r="E664" s="70"/>
      <c r="F664" s="70"/>
      <c r="G664" s="70"/>
      <c r="H664" s="70"/>
      <c r="I664" s="70"/>
      <c r="J664" s="115"/>
    </row>
    <row r="665" s="112" customFormat="1" spans="1:10">
      <c r="A665" s="114"/>
      <c r="B665" s="70"/>
      <c r="C665" s="70"/>
      <c r="D665" s="70"/>
      <c r="E665" s="70"/>
      <c r="F665" s="70"/>
      <c r="G665" s="70"/>
      <c r="H665" s="70"/>
      <c r="I665" s="70"/>
      <c r="J665" s="115"/>
    </row>
    <row r="666" s="112" customFormat="1" spans="1:10">
      <c r="A666" s="114"/>
      <c r="B666" s="70"/>
      <c r="C666" s="70"/>
      <c r="D666" s="70"/>
      <c r="E666" s="70"/>
      <c r="F666" s="70"/>
      <c r="G666" s="70"/>
      <c r="H666" s="70"/>
      <c r="I666" s="70"/>
      <c r="J666" s="115"/>
    </row>
    <row r="667" s="112" customFormat="1" spans="1:10">
      <c r="A667" s="114"/>
      <c r="B667" s="70"/>
      <c r="C667" s="70"/>
      <c r="D667" s="70"/>
      <c r="E667" s="70"/>
      <c r="F667" s="70"/>
      <c r="G667" s="70"/>
      <c r="H667" s="70"/>
      <c r="I667" s="70"/>
      <c r="J667" s="115"/>
    </row>
    <row r="668" s="112" customFormat="1" spans="1:10">
      <c r="A668" s="114"/>
      <c r="B668" s="70"/>
      <c r="C668" s="70"/>
      <c r="D668" s="70"/>
      <c r="E668" s="70"/>
      <c r="F668" s="70"/>
      <c r="G668" s="70"/>
      <c r="H668" s="70"/>
      <c r="I668" s="70"/>
      <c r="J668" s="115"/>
    </row>
    <row r="669" s="112" customFormat="1" spans="1:10">
      <c r="A669" s="114"/>
      <c r="B669" s="70"/>
      <c r="C669" s="70"/>
      <c r="D669" s="70"/>
      <c r="E669" s="70"/>
      <c r="F669" s="70"/>
      <c r="G669" s="70"/>
      <c r="H669" s="70"/>
      <c r="I669" s="70"/>
      <c r="J669" s="115"/>
    </row>
    <row r="670" s="112" customFormat="1" spans="1:10">
      <c r="A670" s="114"/>
      <c r="B670" s="70"/>
      <c r="C670" s="70"/>
      <c r="D670" s="70"/>
      <c r="E670" s="70"/>
      <c r="F670" s="70"/>
      <c r="G670" s="70"/>
      <c r="H670" s="70"/>
      <c r="I670" s="70"/>
      <c r="J670" s="115"/>
    </row>
    <row r="671" s="112" customFormat="1" spans="1:10">
      <c r="A671" s="114"/>
      <c r="B671" s="70"/>
      <c r="C671" s="70"/>
      <c r="D671" s="70"/>
      <c r="E671" s="70"/>
      <c r="F671" s="70"/>
      <c r="G671" s="70"/>
      <c r="H671" s="70"/>
      <c r="I671" s="70"/>
      <c r="J671" s="115"/>
    </row>
    <row r="672" s="112" customFormat="1" spans="1:10">
      <c r="A672" s="114"/>
      <c r="B672" s="70"/>
      <c r="C672" s="70"/>
      <c r="D672" s="70"/>
      <c r="E672" s="70"/>
      <c r="F672" s="70"/>
      <c r="G672" s="70"/>
      <c r="H672" s="70"/>
      <c r="I672" s="70"/>
      <c r="J672" s="115"/>
    </row>
    <row r="673" s="112" customFormat="1" spans="1:10">
      <c r="A673" s="114"/>
      <c r="B673" s="70"/>
      <c r="C673" s="70"/>
      <c r="D673" s="70"/>
      <c r="E673" s="70"/>
      <c r="F673" s="70"/>
      <c r="G673" s="70"/>
      <c r="H673" s="70"/>
      <c r="I673" s="70"/>
      <c r="J673" s="115"/>
    </row>
    <row r="674" s="112" customFormat="1" spans="1:10">
      <c r="A674" s="114"/>
      <c r="B674" s="70"/>
      <c r="C674" s="70"/>
      <c r="D674" s="70"/>
      <c r="E674" s="70"/>
      <c r="F674" s="70"/>
      <c r="G674" s="70"/>
      <c r="H674" s="70"/>
      <c r="I674" s="70"/>
      <c r="J674" s="115"/>
    </row>
    <row r="675" s="112" customFormat="1" spans="1:10">
      <c r="A675" s="114"/>
      <c r="B675" s="70"/>
      <c r="C675" s="70"/>
      <c r="D675" s="70"/>
      <c r="E675" s="70"/>
      <c r="F675" s="70"/>
      <c r="G675" s="70"/>
      <c r="H675" s="70"/>
      <c r="I675" s="70"/>
      <c r="J675" s="115"/>
    </row>
    <row r="676" s="112" customFormat="1" spans="1:10">
      <c r="A676" s="114"/>
      <c r="B676" s="70"/>
      <c r="C676" s="70"/>
      <c r="D676" s="70"/>
      <c r="E676" s="70"/>
      <c r="F676" s="70"/>
      <c r="G676" s="70"/>
      <c r="H676" s="70"/>
      <c r="I676" s="70"/>
      <c r="J676" s="115"/>
    </row>
    <row r="677" s="112" customFormat="1" spans="1:10">
      <c r="A677" s="114"/>
      <c r="B677" s="70"/>
      <c r="C677" s="70"/>
      <c r="D677" s="70"/>
      <c r="E677" s="70"/>
      <c r="F677" s="70"/>
      <c r="G677" s="70"/>
      <c r="H677" s="70"/>
      <c r="I677" s="70"/>
      <c r="J677" s="115"/>
    </row>
    <row r="678" s="112" customFormat="1" spans="1:10">
      <c r="A678" s="114"/>
      <c r="B678" s="70"/>
      <c r="C678" s="70"/>
      <c r="D678" s="70"/>
      <c r="E678" s="70"/>
      <c r="F678" s="70"/>
      <c r="G678" s="70"/>
      <c r="H678" s="70"/>
      <c r="I678" s="70"/>
      <c r="J678" s="115"/>
    </row>
    <row r="679" s="112" customFormat="1" spans="1:10">
      <c r="A679" s="114"/>
      <c r="B679" s="70"/>
      <c r="C679" s="70"/>
      <c r="D679" s="70"/>
      <c r="E679" s="70"/>
      <c r="F679" s="70"/>
      <c r="G679" s="70"/>
      <c r="H679" s="70"/>
      <c r="I679" s="70"/>
      <c r="J679" s="115"/>
    </row>
    <row r="680" s="112" customFormat="1" spans="1:10">
      <c r="A680" s="114"/>
      <c r="B680" s="70"/>
      <c r="C680" s="70"/>
      <c r="D680" s="70"/>
      <c r="E680" s="70"/>
      <c r="F680" s="70"/>
      <c r="G680" s="70"/>
      <c r="H680" s="70"/>
      <c r="I680" s="70"/>
      <c r="J680" s="115"/>
    </row>
    <row r="681" s="112" customFormat="1" spans="1:10">
      <c r="A681" s="114"/>
      <c r="B681" s="70"/>
      <c r="C681" s="70"/>
      <c r="D681" s="70"/>
      <c r="E681" s="70"/>
      <c r="F681" s="70"/>
      <c r="G681" s="70"/>
      <c r="H681" s="70"/>
      <c r="I681" s="70"/>
      <c r="J681" s="115"/>
    </row>
    <row r="682" s="112" customFormat="1" spans="1:10">
      <c r="A682" s="114"/>
      <c r="B682" s="70"/>
      <c r="C682" s="70"/>
      <c r="D682" s="70"/>
      <c r="E682" s="70"/>
      <c r="F682" s="70"/>
      <c r="G682" s="70"/>
      <c r="H682" s="70"/>
      <c r="I682" s="70"/>
      <c r="J682" s="115"/>
    </row>
    <row r="683" s="112" customFormat="1" spans="1:10">
      <c r="A683" s="114"/>
      <c r="B683" s="70"/>
      <c r="C683" s="70"/>
      <c r="D683" s="70"/>
      <c r="E683" s="70"/>
      <c r="F683" s="70"/>
      <c r="G683" s="70"/>
      <c r="H683" s="70"/>
      <c r="I683" s="70"/>
      <c r="J683" s="115"/>
    </row>
    <row r="684" s="112" customFormat="1" spans="1:10">
      <c r="A684" s="114"/>
      <c r="B684" s="70"/>
      <c r="C684" s="70"/>
      <c r="D684" s="70"/>
      <c r="E684" s="70"/>
      <c r="F684" s="70"/>
      <c r="G684" s="70"/>
      <c r="H684" s="70"/>
      <c r="I684" s="70"/>
      <c r="J684" s="115"/>
    </row>
    <row r="685" s="112" customFormat="1" spans="1:10">
      <c r="A685" s="114"/>
      <c r="B685" s="70"/>
      <c r="C685" s="70"/>
      <c r="D685" s="70"/>
      <c r="E685" s="70"/>
      <c r="F685" s="70"/>
      <c r="G685" s="70"/>
      <c r="H685" s="70"/>
      <c r="I685" s="70"/>
      <c r="J685" s="115"/>
    </row>
    <row r="686" s="112" customFormat="1" spans="1:10">
      <c r="A686" s="114"/>
      <c r="B686" s="70"/>
      <c r="C686" s="70"/>
      <c r="D686" s="70"/>
      <c r="E686" s="70"/>
      <c r="F686" s="70"/>
      <c r="G686" s="70"/>
      <c r="H686" s="70"/>
      <c r="I686" s="70"/>
      <c r="J686" s="115"/>
    </row>
    <row r="687" s="112" customFormat="1" spans="1:10">
      <c r="A687" s="114"/>
      <c r="B687" s="70"/>
      <c r="C687" s="70"/>
      <c r="D687" s="70"/>
      <c r="E687" s="70"/>
      <c r="F687" s="70"/>
      <c r="G687" s="70"/>
      <c r="H687" s="70"/>
      <c r="I687" s="70"/>
      <c r="J687" s="115"/>
    </row>
    <row r="688" s="112" customFormat="1" spans="1:10">
      <c r="A688" s="114"/>
      <c r="B688" s="70"/>
      <c r="C688" s="70"/>
      <c r="D688" s="70"/>
      <c r="E688" s="70"/>
      <c r="F688" s="70"/>
      <c r="G688" s="70"/>
      <c r="H688" s="70"/>
      <c r="I688" s="70"/>
      <c r="J688" s="115"/>
    </row>
    <row r="689" s="112" customFormat="1" spans="1:10">
      <c r="A689" s="114"/>
      <c r="B689" s="70"/>
      <c r="C689" s="70"/>
      <c r="D689" s="70"/>
      <c r="E689" s="70"/>
      <c r="F689" s="70"/>
      <c r="G689" s="70"/>
      <c r="H689" s="70"/>
      <c r="I689" s="70"/>
      <c r="J689" s="115"/>
    </row>
    <row r="690" s="112" customFormat="1" spans="1:10">
      <c r="A690" s="114"/>
      <c r="B690" s="70"/>
      <c r="C690" s="70"/>
      <c r="D690" s="70"/>
      <c r="E690" s="70"/>
      <c r="F690" s="70"/>
      <c r="G690" s="70"/>
      <c r="H690" s="70"/>
      <c r="I690" s="70"/>
      <c r="J690" s="115"/>
    </row>
    <row r="691" s="112" customFormat="1" spans="1:10">
      <c r="A691" s="114"/>
      <c r="B691" s="70"/>
      <c r="C691" s="70"/>
      <c r="D691" s="70"/>
      <c r="E691" s="70"/>
      <c r="F691" s="70"/>
      <c r="G691" s="70"/>
      <c r="H691" s="70"/>
      <c r="I691" s="70"/>
      <c r="J691" s="115"/>
    </row>
    <row r="692" s="112" customFormat="1" spans="1:10">
      <c r="A692" s="114"/>
      <c r="B692" s="70"/>
      <c r="C692" s="70"/>
      <c r="D692" s="70"/>
      <c r="E692" s="70"/>
      <c r="F692" s="70"/>
      <c r="G692" s="70"/>
      <c r="H692" s="70"/>
      <c r="I692" s="70"/>
      <c r="J692" s="115"/>
    </row>
    <row r="693" s="112" customFormat="1" spans="1:10">
      <c r="A693" s="114"/>
      <c r="B693" s="70"/>
      <c r="C693" s="70"/>
      <c r="D693" s="70"/>
      <c r="E693" s="70"/>
      <c r="F693" s="70"/>
      <c r="G693" s="70"/>
      <c r="H693" s="70"/>
      <c r="I693" s="70"/>
      <c r="J693" s="115"/>
    </row>
    <row r="694" s="112" customFormat="1" spans="1:10">
      <c r="A694" s="114"/>
      <c r="B694" s="70"/>
      <c r="C694" s="70"/>
      <c r="D694" s="70"/>
      <c r="E694" s="70"/>
      <c r="F694" s="70"/>
      <c r="G694" s="70"/>
      <c r="H694" s="70"/>
      <c r="I694" s="70"/>
      <c r="J694" s="115"/>
    </row>
    <row r="695" s="112" customFormat="1" spans="1:10">
      <c r="A695" s="114"/>
      <c r="B695" s="70"/>
      <c r="C695" s="70"/>
      <c r="D695" s="70"/>
      <c r="E695" s="70"/>
      <c r="F695" s="70"/>
      <c r="G695" s="70"/>
      <c r="H695" s="70"/>
      <c r="I695" s="70"/>
      <c r="J695" s="115"/>
    </row>
    <row r="696" s="112" customFormat="1" spans="1:10">
      <c r="A696" s="114"/>
      <c r="B696" s="70"/>
      <c r="C696" s="70"/>
      <c r="D696" s="70"/>
      <c r="E696" s="70"/>
      <c r="F696" s="70"/>
      <c r="G696" s="70"/>
      <c r="H696" s="70"/>
      <c r="I696" s="70"/>
      <c r="J696" s="115"/>
    </row>
    <row r="697" s="112" customFormat="1" spans="1:10">
      <c r="A697" s="114"/>
      <c r="B697" s="70"/>
      <c r="C697" s="70"/>
      <c r="D697" s="70"/>
      <c r="E697" s="70"/>
      <c r="F697" s="70"/>
      <c r="G697" s="70"/>
      <c r="H697" s="70"/>
      <c r="I697" s="70"/>
      <c r="J697" s="115"/>
    </row>
    <row r="698" s="112" customFormat="1" spans="1:10">
      <c r="A698" s="114"/>
      <c r="B698" s="70"/>
      <c r="C698" s="70"/>
      <c r="D698" s="70"/>
      <c r="E698" s="70"/>
      <c r="F698" s="70"/>
      <c r="G698" s="70"/>
      <c r="H698" s="70"/>
      <c r="I698" s="70"/>
      <c r="J698" s="115"/>
    </row>
    <row r="699" s="112" customFormat="1" spans="1:10">
      <c r="A699" s="114"/>
      <c r="B699" s="70"/>
      <c r="C699" s="70"/>
      <c r="D699" s="70"/>
      <c r="E699" s="70"/>
      <c r="F699" s="70"/>
      <c r="G699" s="70"/>
      <c r="H699" s="70"/>
      <c r="I699" s="70"/>
      <c r="J699" s="115"/>
    </row>
    <row r="700" s="112" customFormat="1" spans="1:10">
      <c r="A700" s="114"/>
      <c r="B700" s="70"/>
      <c r="C700" s="70"/>
      <c r="D700" s="70"/>
      <c r="E700" s="70"/>
      <c r="F700" s="70"/>
      <c r="G700" s="70"/>
      <c r="H700" s="70"/>
      <c r="I700" s="70"/>
      <c r="J700" s="115"/>
    </row>
    <row r="701" s="112" customFormat="1" spans="1:10">
      <c r="A701" s="114"/>
      <c r="B701" s="70"/>
      <c r="C701" s="70"/>
      <c r="D701" s="70"/>
      <c r="E701" s="70"/>
      <c r="F701" s="70"/>
      <c r="G701" s="70"/>
      <c r="H701" s="70"/>
      <c r="I701" s="70"/>
      <c r="J701" s="115"/>
    </row>
    <row r="702" s="112" customFormat="1" spans="1:10">
      <c r="A702" s="114"/>
      <c r="B702" s="70"/>
      <c r="C702" s="70"/>
      <c r="D702" s="70"/>
      <c r="E702" s="70"/>
      <c r="F702" s="70"/>
      <c r="G702" s="70"/>
      <c r="H702" s="70"/>
      <c r="I702" s="70"/>
      <c r="J702" s="115"/>
    </row>
    <row r="703" s="112" customFormat="1" spans="1:10">
      <c r="A703" s="114"/>
      <c r="B703" s="70"/>
      <c r="C703" s="70"/>
      <c r="D703" s="70"/>
      <c r="E703" s="70"/>
      <c r="F703" s="70"/>
      <c r="G703" s="70"/>
      <c r="H703" s="70"/>
      <c r="I703" s="70"/>
      <c r="J703" s="115"/>
    </row>
    <row r="704" s="112" customFormat="1" spans="1:10">
      <c r="A704" s="114"/>
      <c r="B704" s="70"/>
      <c r="C704" s="70"/>
      <c r="D704" s="70"/>
      <c r="E704" s="70"/>
      <c r="F704" s="70"/>
      <c r="G704" s="70"/>
      <c r="H704" s="70"/>
      <c r="I704" s="70"/>
      <c r="J704" s="115"/>
    </row>
    <row r="705" s="112" customFormat="1" spans="1:10">
      <c r="A705" s="114"/>
      <c r="B705" s="70"/>
      <c r="C705" s="70"/>
      <c r="D705" s="70"/>
      <c r="E705" s="70"/>
      <c r="F705" s="70"/>
      <c r="G705" s="70"/>
      <c r="H705" s="70"/>
      <c r="I705" s="70"/>
      <c r="J705" s="115"/>
    </row>
    <row r="706" s="112" customFormat="1" spans="1:10">
      <c r="A706" s="114"/>
      <c r="B706" s="70"/>
      <c r="C706" s="70"/>
      <c r="D706" s="70"/>
      <c r="E706" s="70"/>
      <c r="F706" s="70"/>
      <c r="G706" s="70"/>
      <c r="H706" s="70"/>
      <c r="I706" s="70"/>
      <c r="J706" s="115"/>
    </row>
    <row r="707" s="112" customFormat="1" spans="1:10">
      <c r="A707" s="114"/>
      <c r="B707" s="70"/>
      <c r="C707" s="70"/>
      <c r="D707" s="70"/>
      <c r="E707" s="70"/>
      <c r="F707" s="70"/>
      <c r="G707" s="70"/>
      <c r="H707" s="70"/>
      <c r="I707" s="70"/>
      <c r="J707" s="115"/>
    </row>
    <row r="708" s="112" customFormat="1" spans="1:10">
      <c r="A708" s="114"/>
      <c r="B708" s="70"/>
      <c r="C708" s="70"/>
      <c r="D708" s="70"/>
      <c r="E708" s="70"/>
      <c r="F708" s="70"/>
      <c r="G708" s="70"/>
      <c r="H708" s="70"/>
      <c r="I708" s="70"/>
      <c r="J708" s="115"/>
    </row>
    <row r="709" s="112" customFormat="1" spans="1:10">
      <c r="A709" s="114"/>
      <c r="B709" s="70"/>
      <c r="C709" s="70"/>
      <c r="D709" s="70"/>
      <c r="E709" s="70"/>
      <c r="F709" s="70"/>
      <c r="G709" s="70"/>
      <c r="H709" s="70"/>
      <c r="I709" s="70"/>
      <c r="J709" s="115"/>
    </row>
    <row r="710" s="112" customFormat="1" spans="1:10">
      <c r="A710" s="114"/>
      <c r="B710" s="70"/>
      <c r="C710" s="70"/>
      <c r="D710" s="70"/>
      <c r="E710" s="70"/>
      <c r="F710" s="70"/>
      <c r="G710" s="70"/>
      <c r="H710" s="70"/>
      <c r="I710" s="70"/>
      <c r="J710" s="115"/>
    </row>
    <row r="711" s="112" customFormat="1" spans="1:10">
      <c r="A711" s="114"/>
      <c r="B711" s="70"/>
      <c r="C711" s="70"/>
      <c r="D711" s="70"/>
      <c r="E711" s="70"/>
      <c r="F711" s="70"/>
      <c r="G711" s="70"/>
      <c r="H711" s="70"/>
      <c r="I711" s="70"/>
      <c r="J711" s="115"/>
    </row>
    <row r="712" s="112" customFormat="1" spans="1:10">
      <c r="A712" s="114"/>
      <c r="B712" s="70"/>
      <c r="C712" s="70"/>
      <c r="D712" s="70"/>
      <c r="E712" s="70"/>
      <c r="F712" s="70"/>
      <c r="G712" s="70"/>
      <c r="H712" s="70"/>
      <c r="I712" s="70"/>
      <c r="J712" s="115"/>
    </row>
    <row r="713" s="112" customFormat="1" spans="1:10">
      <c r="A713" s="114"/>
      <c r="B713" s="70"/>
      <c r="C713" s="70"/>
      <c r="D713" s="70"/>
      <c r="E713" s="70"/>
      <c r="F713" s="70"/>
      <c r="G713" s="70"/>
      <c r="H713" s="70"/>
      <c r="I713" s="70"/>
      <c r="J713" s="115"/>
    </row>
    <row r="714" s="112" customFormat="1" spans="1:10">
      <c r="A714" s="114"/>
      <c r="B714" s="70"/>
      <c r="C714" s="70"/>
      <c r="D714" s="70"/>
      <c r="E714" s="70"/>
      <c r="F714" s="70"/>
      <c r="G714" s="70"/>
      <c r="H714" s="70"/>
      <c r="I714" s="70"/>
      <c r="J714" s="115"/>
    </row>
    <row r="715" s="112" customFormat="1" spans="1:10">
      <c r="A715" s="114"/>
      <c r="B715" s="70"/>
      <c r="C715" s="70"/>
      <c r="D715" s="70"/>
      <c r="E715" s="70"/>
      <c r="F715" s="70"/>
      <c r="G715" s="70"/>
      <c r="H715" s="70"/>
      <c r="I715" s="70"/>
      <c r="J715" s="115"/>
    </row>
    <row r="716" s="112" customFormat="1" spans="1:10">
      <c r="A716" s="114"/>
      <c r="B716" s="70"/>
      <c r="C716" s="70"/>
      <c r="D716" s="70"/>
      <c r="E716" s="70"/>
      <c r="F716" s="70"/>
      <c r="G716" s="70"/>
      <c r="H716" s="70"/>
      <c r="I716" s="70"/>
      <c r="J716" s="115"/>
    </row>
    <row r="717" s="112" customFormat="1" spans="1:10">
      <c r="A717" s="114"/>
      <c r="B717" s="70"/>
      <c r="C717" s="70"/>
      <c r="D717" s="70"/>
      <c r="E717" s="70"/>
      <c r="F717" s="70"/>
      <c r="G717" s="70"/>
      <c r="H717" s="70"/>
      <c r="I717" s="70"/>
      <c r="J717" s="115"/>
    </row>
    <row r="718" s="112" customFormat="1" spans="1:10">
      <c r="A718" s="114"/>
      <c r="B718" s="70"/>
      <c r="C718" s="70"/>
      <c r="D718" s="70"/>
      <c r="E718" s="70"/>
      <c r="F718" s="70"/>
      <c r="G718" s="70"/>
      <c r="H718" s="70"/>
      <c r="I718" s="70"/>
      <c r="J718" s="115"/>
    </row>
    <row r="719" s="112" customFormat="1" spans="1:10">
      <c r="A719" s="114"/>
      <c r="B719" s="70"/>
      <c r="C719" s="70"/>
      <c r="D719" s="70"/>
      <c r="E719" s="70"/>
      <c r="F719" s="70"/>
      <c r="G719" s="70"/>
      <c r="H719" s="70"/>
      <c r="I719" s="70"/>
      <c r="J719" s="115"/>
    </row>
    <row r="720" s="112" customFormat="1" spans="1:10">
      <c r="A720" s="114"/>
      <c r="B720" s="70"/>
      <c r="C720" s="70"/>
      <c r="D720" s="70"/>
      <c r="E720" s="70"/>
      <c r="F720" s="70"/>
      <c r="G720" s="70"/>
      <c r="H720" s="70"/>
      <c r="I720" s="70"/>
      <c r="J720" s="115"/>
    </row>
    <row r="721" s="112" customFormat="1" spans="1:10">
      <c r="A721" s="114"/>
      <c r="B721" s="70"/>
      <c r="C721" s="70"/>
      <c r="D721" s="70"/>
      <c r="E721" s="70"/>
      <c r="F721" s="70"/>
      <c r="G721" s="70"/>
      <c r="H721" s="70"/>
      <c r="I721" s="70"/>
      <c r="J721" s="115"/>
    </row>
    <row r="722" s="112" customFormat="1" spans="1:10">
      <c r="A722" s="114"/>
      <c r="B722" s="70"/>
      <c r="C722" s="70"/>
      <c r="D722" s="70"/>
      <c r="E722" s="70"/>
      <c r="F722" s="70"/>
      <c r="G722" s="70"/>
      <c r="H722" s="70"/>
      <c r="I722" s="70"/>
      <c r="J722" s="115"/>
    </row>
    <row r="723" s="112" customFormat="1" spans="1:10">
      <c r="A723" s="114"/>
      <c r="B723" s="70"/>
      <c r="C723" s="70"/>
      <c r="D723" s="70"/>
      <c r="E723" s="70"/>
      <c r="F723" s="70"/>
      <c r="G723" s="70"/>
      <c r="H723" s="70"/>
      <c r="I723" s="70"/>
      <c r="J723" s="115"/>
    </row>
    <row r="724" s="112" customFormat="1" spans="1:10">
      <c r="A724" s="114"/>
      <c r="B724" s="70"/>
      <c r="C724" s="70"/>
      <c r="D724" s="70"/>
      <c r="E724" s="70"/>
      <c r="F724" s="70"/>
      <c r="G724" s="70"/>
      <c r="H724" s="70"/>
      <c r="I724" s="70"/>
      <c r="J724" s="115"/>
    </row>
    <row r="725" s="112" customFormat="1" spans="1:10">
      <c r="A725" s="114"/>
      <c r="B725" s="70"/>
      <c r="C725" s="70"/>
      <c r="D725" s="70"/>
      <c r="E725" s="70"/>
      <c r="F725" s="70"/>
      <c r="G725" s="70"/>
      <c r="H725" s="70"/>
      <c r="I725" s="70"/>
      <c r="J725" s="115"/>
    </row>
    <row r="726" s="112" customFormat="1" spans="1:10">
      <c r="A726" s="114"/>
      <c r="B726" s="70"/>
      <c r="C726" s="70"/>
      <c r="D726" s="70"/>
      <c r="E726" s="70"/>
      <c r="F726" s="70"/>
      <c r="G726" s="70"/>
      <c r="H726" s="70"/>
      <c r="I726" s="70"/>
      <c r="J726" s="115"/>
    </row>
    <row r="727" s="112" customFormat="1" spans="1:10">
      <c r="A727" s="114"/>
      <c r="B727" s="70"/>
      <c r="C727" s="70"/>
      <c r="D727" s="70"/>
      <c r="E727" s="70"/>
      <c r="F727" s="70"/>
      <c r="G727" s="70"/>
      <c r="H727" s="70"/>
      <c r="I727" s="70"/>
      <c r="J727" s="115"/>
    </row>
    <row r="728" s="112" customFormat="1" spans="1:10">
      <c r="A728" s="114"/>
      <c r="B728" s="70"/>
      <c r="C728" s="70"/>
      <c r="D728" s="70"/>
      <c r="E728" s="70"/>
      <c r="F728" s="70"/>
      <c r="G728" s="70"/>
      <c r="H728" s="70"/>
      <c r="I728" s="70"/>
      <c r="J728" s="115"/>
    </row>
    <row r="729" s="112" customFormat="1" spans="1:10">
      <c r="A729" s="114"/>
      <c r="B729" s="70"/>
      <c r="C729" s="70"/>
      <c r="D729" s="70"/>
      <c r="E729" s="70"/>
      <c r="F729" s="70"/>
      <c r="G729" s="70"/>
      <c r="H729" s="70"/>
      <c r="I729" s="70"/>
      <c r="J729" s="115"/>
    </row>
    <row r="730" s="112" customFormat="1" spans="1:10">
      <c r="A730" s="114"/>
      <c r="B730" s="70"/>
      <c r="C730" s="70"/>
      <c r="D730" s="70"/>
      <c r="E730" s="70"/>
      <c r="F730" s="70"/>
      <c r="G730" s="70"/>
      <c r="H730" s="70"/>
      <c r="I730" s="70"/>
      <c r="J730" s="115"/>
    </row>
    <row r="731" s="112" customFormat="1" spans="1:10">
      <c r="A731" s="114"/>
      <c r="B731" s="70"/>
      <c r="C731" s="70"/>
      <c r="D731" s="70"/>
      <c r="E731" s="70"/>
      <c r="F731" s="70"/>
      <c r="G731" s="70"/>
      <c r="H731" s="70"/>
      <c r="I731" s="70"/>
      <c r="J731" s="115"/>
    </row>
    <row r="732" s="112" customFormat="1" spans="1:10">
      <c r="A732" s="114"/>
      <c r="B732" s="70"/>
      <c r="C732" s="70"/>
      <c r="D732" s="70"/>
      <c r="E732" s="70"/>
      <c r="F732" s="70"/>
      <c r="G732" s="70"/>
      <c r="H732" s="70"/>
      <c r="I732" s="70"/>
      <c r="J732" s="115"/>
    </row>
    <row r="733" s="112" customFormat="1" spans="1:10">
      <c r="A733" s="114"/>
      <c r="B733" s="70"/>
      <c r="C733" s="70"/>
      <c r="D733" s="70"/>
      <c r="E733" s="70"/>
      <c r="F733" s="70"/>
      <c r="G733" s="70"/>
      <c r="H733" s="70"/>
      <c r="I733" s="70"/>
      <c r="J733" s="115"/>
    </row>
    <row r="734" s="112" customFormat="1" spans="1:10">
      <c r="A734" s="114"/>
      <c r="B734" s="70"/>
      <c r="C734" s="70"/>
      <c r="D734" s="70"/>
      <c r="E734" s="70"/>
      <c r="F734" s="70"/>
      <c r="G734" s="70"/>
      <c r="H734" s="70"/>
      <c r="I734" s="70"/>
      <c r="J734" s="115"/>
    </row>
    <row r="735" s="112" customFormat="1" spans="1:10">
      <c r="A735" s="114"/>
      <c r="B735" s="70"/>
      <c r="C735" s="70"/>
      <c r="D735" s="70"/>
      <c r="E735" s="70"/>
      <c r="F735" s="70"/>
      <c r="G735" s="70"/>
      <c r="H735" s="70"/>
      <c r="I735" s="70"/>
      <c r="J735" s="115"/>
    </row>
    <row r="736" s="112" customFormat="1" spans="1:10">
      <c r="A736" s="114"/>
      <c r="B736" s="70"/>
      <c r="C736" s="70"/>
      <c r="D736" s="70"/>
      <c r="E736" s="70"/>
      <c r="F736" s="70"/>
      <c r="G736" s="70"/>
      <c r="H736" s="70"/>
      <c r="I736" s="70"/>
      <c r="J736" s="115"/>
    </row>
    <row r="737" s="112" customFormat="1" spans="1:10">
      <c r="A737" s="114"/>
      <c r="B737" s="70"/>
      <c r="C737" s="70"/>
      <c r="D737" s="70"/>
      <c r="E737" s="70"/>
      <c r="F737" s="70"/>
      <c r="G737" s="70"/>
      <c r="H737" s="70"/>
      <c r="I737" s="70"/>
      <c r="J737" s="115"/>
    </row>
    <row r="738" s="112" customFormat="1" spans="1:10">
      <c r="A738" s="114"/>
      <c r="B738" s="70"/>
      <c r="C738" s="70"/>
      <c r="D738" s="70"/>
      <c r="E738" s="70"/>
      <c r="F738" s="70"/>
      <c r="G738" s="70"/>
      <c r="H738" s="70"/>
      <c r="I738" s="70"/>
      <c r="J738" s="115"/>
    </row>
    <row r="739" s="112" customFormat="1" spans="1:10">
      <c r="A739" s="114"/>
      <c r="B739" s="70"/>
      <c r="C739" s="70"/>
      <c r="D739" s="70"/>
      <c r="E739" s="70"/>
      <c r="F739" s="70"/>
      <c r="G739" s="70"/>
      <c r="H739" s="70"/>
      <c r="I739" s="70"/>
      <c r="J739" s="115"/>
    </row>
    <row r="740" s="112" customFormat="1" spans="1:10">
      <c r="A740" s="114"/>
      <c r="B740" s="70"/>
      <c r="C740" s="70"/>
      <c r="D740" s="70"/>
      <c r="E740" s="70"/>
      <c r="F740" s="70"/>
      <c r="G740" s="70"/>
      <c r="H740" s="70"/>
      <c r="I740" s="70"/>
      <c r="J740" s="115"/>
    </row>
    <row r="741" s="112" customFormat="1" spans="1:10">
      <c r="A741" s="114"/>
      <c r="B741" s="70"/>
      <c r="C741" s="70"/>
      <c r="D741" s="70"/>
      <c r="E741" s="70"/>
      <c r="F741" s="70"/>
      <c r="G741" s="70"/>
      <c r="H741" s="70"/>
      <c r="I741" s="70"/>
      <c r="J741" s="115"/>
    </row>
    <row r="742" s="112" customFormat="1" spans="1:10">
      <c r="A742" s="114"/>
      <c r="B742" s="70"/>
      <c r="C742" s="70"/>
      <c r="D742" s="70"/>
      <c r="E742" s="70"/>
      <c r="F742" s="70"/>
      <c r="G742" s="70"/>
      <c r="H742" s="70"/>
      <c r="I742" s="70"/>
      <c r="J742" s="115"/>
    </row>
    <row r="743" s="112" customFormat="1" spans="1:10">
      <c r="A743" s="114"/>
      <c r="B743" s="70"/>
      <c r="C743" s="70"/>
      <c r="D743" s="70"/>
      <c r="E743" s="70"/>
      <c r="F743" s="70"/>
      <c r="G743" s="70"/>
      <c r="H743" s="70"/>
      <c r="I743" s="70"/>
      <c r="J743" s="115"/>
    </row>
    <row r="744" s="112" customFormat="1" spans="1:10">
      <c r="A744" s="114"/>
      <c r="B744" s="70"/>
      <c r="C744" s="70"/>
      <c r="D744" s="70"/>
      <c r="E744" s="70"/>
      <c r="F744" s="70"/>
      <c r="G744" s="70"/>
      <c r="H744" s="70"/>
      <c r="I744" s="70"/>
      <c r="J744" s="115"/>
    </row>
    <row r="745" s="112" customFormat="1" spans="1:10">
      <c r="A745" s="114"/>
      <c r="B745" s="70"/>
      <c r="C745" s="70"/>
      <c r="D745" s="70"/>
      <c r="E745" s="70"/>
      <c r="F745" s="70"/>
      <c r="G745" s="70"/>
      <c r="H745" s="70"/>
      <c r="I745" s="70"/>
      <c r="J745" s="115"/>
    </row>
    <row r="746" s="112" customFormat="1" spans="1:10">
      <c r="A746" s="114"/>
      <c r="B746" s="70"/>
      <c r="C746" s="70"/>
      <c r="D746" s="70"/>
      <c r="E746" s="70"/>
      <c r="F746" s="70"/>
      <c r="G746" s="70"/>
      <c r="H746" s="70"/>
      <c r="I746" s="70"/>
      <c r="J746" s="115"/>
    </row>
    <row r="747" s="112" customFormat="1" spans="1:10">
      <c r="A747" s="114"/>
      <c r="B747" s="70"/>
      <c r="C747" s="70"/>
      <c r="D747" s="70"/>
      <c r="E747" s="70"/>
      <c r="F747" s="70"/>
      <c r="G747" s="70"/>
      <c r="H747" s="70"/>
      <c r="I747" s="70"/>
      <c r="J747" s="115"/>
    </row>
    <row r="748" s="112" customFormat="1" spans="1:10">
      <c r="A748" s="114"/>
      <c r="B748" s="70"/>
      <c r="C748" s="70"/>
      <c r="D748" s="70"/>
      <c r="E748" s="70"/>
      <c r="F748" s="70"/>
      <c r="G748" s="70"/>
      <c r="H748" s="70"/>
      <c r="I748" s="70"/>
      <c r="J748" s="115"/>
    </row>
    <row r="749" s="112" customFormat="1" spans="1:10">
      <c r="A749" s="114"/>
      <c r="B749" s="70"/>
      <c r="C749" s="70"/>
      <c r="D749" s="70"/>
      <c r="E749" s="70"/>
      <c r="F749" s="70"/>
      <c r="G749" s="70"/>
      <c r="H749" s="70"/>
      <c r="I749" s="70"/>
      <c r="J749" s="115"/>
    </row>
    <row r="750" s="112" customFormat="1" spans="1:10">
      <c r="A750" s="114"/>
      <c r="B750" s="70"/>
      <c r="C750" s="70"/>
      <c r="D750" s="70"/>
      <c r="E750" s="70"/>
      <c r="F750" s="70"/>
      <c r="G750" s="70"/>
      <c r="H750" s="70"/>
      <c r="I750" s="70"/>
      <c r="J750" s="115"/>
    </row>
    <row r="751" s="112" customFormat="1" spans="1:10">
      <c r="A751" s="114"/>
      <c r="B751" s="70"/>
      <c r="C751" s="70"/>
      <c r="D751" s="70"/>
      <c r="E751" s="70"/>
      <c r="F751" s="70"/>
      <c r="G751" s="70"/>
      <c r="H751" s="70"/>
      <c r="I751" s="70"/>
      <c r="J751" s="115"/>
    </row>
    <row r="752" s="112" customFormat="1" spans="1:10">
      <c r="A752" s="114"/>
      <c r="B752" s="70"/>
      <c r="C752" s="70"/>
      <c r="D752" s="70"/>
      <c r="E752" s="70"/>
      <c r="F752" s="70"/>
      <c r="G752" s="70"/>
      <c r="H752" s="70"/>
      <c r="I752" s="70"/>
      <c r="J752" s="115"/>
    </row>
    <row r="753" s="112" customFormat="1" spans="1:10">
      <c r="A753" s="114"/>
      <c r="B753" s="70"/>
      <c r="C753" s="70"/>
      <c r="D753" s="70"/>
      <c r="E753" s="70"/>
      <c r="F753" s="70"/>
      <c r="G753" s="70"/>
      <c r="H753" s="70"/>
      <c r="I753" s="70"/>
      <c r="J753" s="115"/>
    </row>
    <row r="754" s="112" customFormat="1" spans="1:10">
      <c r="A754" s="114"/>
      <c r="B754" s="70"/>
      <c r="C754" s="70"/>
      <c r="D754" s="70"/>
      <c r="E754" s="70"/>
      <c r="F754" s="70"/>
      <c r="G754" s="70"/>
      <c r="H754" s="70"/>
      <c r="I754" s="70"/>
      <c r="J754" s="115"/>
    </row>
    <row r="755" s="112" customFormat="1" spans="1:10">
      <c r="A755" s="114"/>
      <c r="B755" s="70"/>
      <c r="C755" s="70"/>
      <c r="D755" s="70"/>
      <c r="E755" s="70"/>
      <c r="F755" s="70"/>
      <c r="G755" s="70"/>
      <c r="H755" s="70"/>
      <c r="I755" s="70"/>
      <c r="J755" s="115"/>
    </row>
    <row r="756" s="112" customFormat="1" spans="1:10">
      <c r="A756" s="114"/>
      <c r="B756" s="70"/>
      <c r="C756" s="70"/>
      <c r="D756" s="70"/>
      <c r="E756" s="70"/>
      <c r="F756" s="70"/>
      <c r="G756" s="70"/>
      <c r="H756" s="70"/>
      <c r="I756" s="70"/>
      <c r="J756" s="115"/>
    </row>
    <row r="757" s="112" customFormat="1" spans="1:10">
      <c r="A757" s="114"/>
      <c r="B757" s="70"/>
      <c r="C757" s="70"/>
      <c r="D757" s="70"/>
      <c r="E757" s="70"/>
      <c r="F757" s="70"/>
      <c r="G757" s="70"/>
      <c r="H757" s="70"/>
      <c r="I757" s="70"/>
      <c r="J757" s="115"/>
    </row>
    <row r="758" s="112" customFormat="1" spans="1:10">
      <c r="A758" s="114"/>
      <c r="B758" s="70"/>
      <c r="C758" s="70"/>
      <c r="D758" s="70"/>
      <c r="E758" s="70"/>
      <c r="F758" s="70"/>
      <c r="G758" s="70"/>
      <c r="H758" s="70"/>
      <c r="I758" s="70"/>
      <c r="J758" s="115"/>
    </row>
    <row r="759" s="112" customFormat="1" spans="1:10">
      <c r="A759" s="114"/>
      <c r="B759" s="70"/>
      <c r="C759" s="70"/>
      <c r="D759" s="70"/>
      <c r="E759" s="70"/>
      <c r="F759" s="70"/>
      <c r="G759" s="70"/>
      <c r="H759" s="70"/>
      <c r="I759" s="70"/>
      <c r="J759" s="115"/>
    </row>
    <row r="760" s="112" customFormat="1" spans="1:10">
      <c r="A760" s="114"/>
      <c r="B760" s="70"/>
      <c r="C760" s="70"/>
      <c r="D760" s="70"/>
      <c r="E760" s="70"/>
      <c r="F760" s="70"/>
      <c r="G760" s="70"/>
      <c r="H760" s="70"/>
      <c r="I760" s="70"/>
      <c r="J760" s="115"/>
    </row>
    <row r="761" s="112" customFormat="1" spans="1:10">
      <c r="A761" s="114"/>
      <c r="B761" s="70"/>
      <c r="C761" s="70"/>
      <c r="D761" s="70"/>
      <c r="E761" s="70"/>
      <c r="F761" s="70"/>
      <c r="G761" s="70"/>
      <c r="H761" s="70"/>
      <c r="I761" s="70"/>
      <c r="J761" s="115"/>
    </row>
    <row r="762" s="112" customFormat="1" spans="1:10">
      <c r="A762" s="114"/>
      <c r="B762" s="70"/>
      <c r="C762" s="70"/>
      <c r="D762" s="70"/>
      <c r="E762" s="70"/>
      <c r="F762" s="70"/>
      <c r="G762" s="70"/>
      <c r="H762" s="70"/>
      <c r="I762" s="70"/>
      <c r="J762" s="115"/>
    </row>
    <row r="763" s="112" customFormat="1" spans="1:10">
      <c r="A763" s="114"/>
      <c r="B763" s="70"/>
      <c r="C763" s="70"/>
      <c r="D763" s="70"/>
      <c r="E763" s="70"/>
      <c r="F763" s="70"/>
      <c r="G763" s="70"/>
      <c r="H763" s="70"/>
      <c r="I763" s="70"/>
      <c r="J763" s="115"/>
    </row>
    <row r="764" s="112" customFormat="1" spans="1:10">
      <c r="A764" s="114"/>
      <c r="B764" s="70"/>
      <c r="C764" s="70"/>
      <c r="D764" s="70"/>
      <c r="E764" s="70"/>
      <c r="F764" s="70"/>
      <c r="G764" s="70"/>
      <c r="H764" s="70"/>
      <c r="I764" s="70"/>
      <c r="J764" s="115"/>
    </row>
    <row r="765" s="112" customFormat="1" spans="1:10">
      <c r="A765" s="114"/>
      <c r="B765" s="70"/>
      <c r="C765" s="70"/>
      <c r="D765" s="70"/>
      <c r="E765" s="70"/>
      <c r="F765" s="70"/>
      <c r="G765" s="70"/>
      <c r="H765" s="70"/>
      <c r="I765" s="70"/>
      <c r="J765" s="115"/>
    </row>
    <row r="766" s="112" customFormat="1" spans="1:10">
      <c r="A766" s="114"/>
      <c r="B766" s="70"/>
      <c r="C766" s="70"/>
      <c r="D766" s="70"/>
      <c r="E766" s="70"/>
      <c r="F766" s="70"/>
      <c r="G766" s="70"/>
      <c r="H766" s="70"/>
      <c r="I766" s="70"/>
      <c r="J766" s="115"/>
    </row>
    <row r="767" s="112" customFormat="1" spans="1:10">
      <c r="A767" s="114"/>
      <c r="B767" s="70"/>
      <c r="C767" s="70"/>
      <c r="D767" s="70"/>
      <c r="E767" s="70"/>
      <c r="F767" s="70"/>
      <c r="G767" s="70"/>
      <c r="H767" s="70"/>
      <c r="I767" s="70"/>
      <c r="J767" s="115"/>
    </row>
    <row r="768" s="112" customFormat="1" spans="1:10">
      <c r="A768" s="114"/>
      <c r="B768" s="70"/>
      <c r="C768" s="70"/>
      <c r="D768" s="70"/>
      <c r="E768" s="70"/>
      <c r="F768" s="70"/>
      <c r="G768" s="70"/>
      <c r="H768" s="70"/>
      <c r="I768" s="70"/>
      <c r="J768" s="115"/>
    </row>
    <row r="769" s="112" customFormat="1" spans="1:10">
      <c r="A769" s="114"/>
      <c r="B769" s="70"/>
      <c r="C769" s="70"/>
      <c r="D769" s="70"/>
      <c r="E769" s="70"/>
      <c r="F769" s="70"/>
      <c r="G769" s="70"/>
      <c r="H769" s="70"/>
      <c r="I769" s="70"/>
      <c r="J769" s="115"/>
    </row>
    <row r="770" s="112" customFormat="1" spans="1:10">
      <c r="A770" s="114"/>
      <c r="B770" s="70"/>
      <c r="C770" s="70"/>
      <c r="D770" s="70"/>
      <c r="E770" s="70"/>
      <c r="F770" s="70"/>
      <c r="G770" s="70"/>
      <c r="H770" s="70"/>
      <c r="I770" s="70"/>
      <c r="J770" s="115"/>
    </row>
    <row r="771" s="112" customFormat="1" spans="1:10">
      <c r="A771" s="114"/>
      <c r="B771" s="70"/>
      <c r="C771" s="70"/>
      <c r="D771" s="70"/>
      <c r="E771" s="70"/>
      <c r="F771" s="70"/>
      <c r="G771" s="70"/>
      <c r="H771" s="70"/>
      <c r="I771" s="70"/>
      <c r="J771" s="115"/>
    </row>
    <row r="772" s="112" customFormat="1" spans="1:10">
      <c r="A772" s="114"/>
      <c r="B772" s="70"/>
      <c r="C772" s="70"/>
      <c r="D772" s="70"/>
      <c r="E772" s="70"/>
      <c r="F772" s="70"/>
      <c r="G772" s="70"/>
      <c r="H772" s="70"/>
      <c r="I772" s="70"/>
      <c r="J772" s="115"/>
    </row>
    <row r="773" s="112" customFormat="1" spans="1:10">
      <c r="A773" s="114"/>
      <c r="B773" s="70"/>
      <c r="C773" s="70"/>
      <c r="D773" s="70"/>
      <c r="E773" s="70"/>
      <c r="F773" s="70"/>
      <c r="G773" s="70"/>
      <c r="H773" s="70"/>
      <c r="I773" s="70"/>
      <c r="J773" s="115"/>
    </row>
    <row r="774" s="112" customFormat="1" spans="1:10">
      <c r="A774" s="114"/>
      <c r="B774" s="70"/>
      <c r="C774" s="70"/>
      <c r="D774" s="70"/>
      <c r="E774" s="70"/>
      <c r="F774" s="70"/>
      <c r="G774" s="70"/>
      <c r="H774" s="70"/>
      <c r="I774" s="70"/>
      <c r="J774" s="115"/>
    </row>
    <row r="775" s="112" customFormat="1" spans="1:10">
      <c r="A775" s="114"/>
      <c r="B775" s="70"/>
      <c r="C775" s="70"/>
      <c r="D775" s="70"/>
      <c r="E775" s="70"/>
      <c r="F775" s="70"/>
      <c r="G775" s="70"/>
      <c r="H775" s="70"/>
      <c r="I775" s="70"/>
      <c r="J775" s="115"/>
    </row>
    <row r="776" s="112" customFormat="1" spans="1:10">
      <c r="A776" s="114"/>
      <c r="B776" s="70"/>
      <c r="C776" s="70"/>
      <c r="D776" s="70"/>
      <c r="E776" s="70"/>
      <c r="F776" s="70"/>
      <c r="G776" s="70"/>
      <c r="H776" s="70"/>
      <c r="I776" s="70"/>
      <c r="J776" s="115"/>
    </row>
    <row r="777" s="112" customFormat="1" spans="1:10">
      <c r="A777" s="114"/>
      <c r="B777" s="70"/>
      <c r="C777" s="70"/>
      <c r="D777" s="70"/>
      <c r="E777" s="70"/>
      <c r="F777" s="70"/>
      <c r="G777" s="70"/>
      <c r="H777" s="70"/>
      <c r="I777" s="70"/>
      <c r="J777" s="115"/>
    </row>
    <row r="778" s="112" customFormat="1" spans="1:10">
      <c r="A778" s="114"/>
      <c r="B778" s="70"/>
      <c r="C778" s="70"/>
      <c r="D778" s="70"/>
      <c r="E778" s="70"/>
      <c r="F778" s="70"/>
      <c r="G778" s="70"/>
      <c r="H778" s="70"/>
      <c r="I778" s="70"/>
      <c r="J778" s="115"/>
    </row>
    <row r="779" s="112" customFormat="1" spans="1:10">
      <c r="A779" s="114"/>
      <c r="B779" s="70"/>
      <c r="C779" s="70"/>
      <c r="D779" s="70"/>
      <c r="E779" s="70"/>
      <c r="F779" s="70"/>
      <c r="G779" s="70"/>
      <c r="H779" s="70"/>
      <c r="I779" s="70"/>
      <c r="J779" s="115"/>
    </row>
    <row r="780" s="112" customFormat="1" spans="1:10">
      <c r="A780" s="114"/>
      <c r="B780" s="70"/>
      <c r="C780" s="70"/>
      <c r="D780" s="70"/>
      <c r="E780" s="70"/>
      <c r="F780" s="70"/>
      <c r="G780" s="70"/>
      <c r="H780" s="70"/>
      <c r="I780" s="70"/>
      <c r="J780" s="115"/>
    </row>
    <row r="781" s="112" customFormat="1" spans="1:10">
      <c r="A781" s="114"/>
      <c r="B781" s="70"/>
      <c r="C781" s="70"/>
      <c r="D781" s="70"/>
      <c r="E781" s="70"/>
      <c r="F781" s="70"/>
      <c r="G781" s="70"/>
      <c r="H781" s="70"/>
      <c r="I781" s="70"/>
      <c r="J781" s="115"/>
    </row>
    <row r="782" s="112" customFormat="1" spans="1:10">
      <c r="A782" s="114"/>
      <c r="B782" s="70"/>
      <c r="C782" s="70"/>
      <c r="D782" s="70"/>
      <c r="E782" s="70"/>
      <c r="F782" s="70"/>
      <c r="G782" s="70"/>
      <c r="H782" s="70"/>
      <c r="I782" s="70"/>
      <c r="J782" s="115"/>
    </row>
    <row r="783" s="112" customFormat="1" spans="1:10">
      <c r="A783" s="114"/>
      <c r="B783" s="70"/>
      <c r="C783" s="70"/>
      <c r="D783" s="70"/>
      <c r="E783" s="70"/>
      <c r="F783" s="70"/>
      <c r="G783" s="70"/>
      <c r="H783" s="70"/>
      <c r="I783" s="70"/>
      <c r="J783" s="115"/>
    </row>
    <row r="784" s="112" customFormat="1" spans="1:10">
      <c r="A784" s="114"/>
      <c r="B784" s="70"/>
      <c r="C784" s="70"/>
      <c r="D784" s="70"/>
      <c r="E784" s="70"/>
      <c r="F784" s="70"/>
      <c r="G784" s="70"/>
      <c r="H784" s="70"/>
      <c r="I784" s="70"/>
      <c r="J784" s="115"/>
    </row>
    <row r="785" s="112" customFormat="1" spans="1:10">
      <c r="A785" s="114"/>
      <c r="B785" s="70"/>
      <c r="C785" s="70"/>
      <c r="D785" s="70"/>
      <c r="E785" s="70"/>
      <c r="F785" s="70"/>
      <c r="G785" s="70"/>
      <c r="H785" s="70"/>
      <c r="I785" s="70"/>
      <c r="J785" s="115"/>
    </row>
    <row r="786" s="112" customFormat="1" spans="1:10">
      <c r="A786" s="114"/>
      <c r="B786" s="70"/>
      <c r="C786" s="70"/>
      <c r="D786" s="70"/>
      <c r="E786" s="70"/>
      <c r="F786" s="70"/>
      <c r="G786" s="70"/>
      <c r="H786" s="70"/>
      <c r="I786" s="70"/>
      <c r="J786" s="115"/>
    </row>
    <row r="787" s="112" customFormat="1" spans="1:10">
      <c r="A787" s="114"/>
      <c r="B787" s="70"/>
      <c r="C787" s="70"/>
      <c r="D787" s="70"/>
      <c r="E787" s="70"/>
      <c r="F787" s="70"/>
      <c r="G787" s="70"/>
      <c r="H787" s="70"/>
      <c r="I787" s="70"/>
      <c r="J787" s="115"/>
    </row>
    <row r="788" s="112" customFormat="1" spans="1:10">
      <c r="A788" s="114"/>
      <c r="B788" s="70"/>
      <c r="C788" s="70"/>
      <c r="D788" s="70"/>
      <c r="E788" s="70"/>
      <c r="F788" s="70"/>
      <c r="G788" s="70"/>
      <c r="H788" s="70"/>
      <c r="I788" s="70"/>
      <c r="J788" s="115"/>
    </row>
    <row r="789" s="112" customFormat="1" spans="1:10">
      <c r="A789" s="114"/>
      <c r="B789" s="70"/>
      <c r="C789" s="70"/>
      <c r="D789" s="70"/>
      <c r="E789" s="70"/>
      <c r="F789" s="70"/>
      <c r="G789" s="70"/>
      <c r="H789" s="70"/>
      <c r="I789" s="70"/>
      <c r="J789" s="115"/>
    </row>
    <row r="790" s="112" customFormat="1" spans="1:10">
      <c r="A790" s="114"/>
      <c r="B790" s="70"/>
      <c r="C790" s="70"/>
      <c r="D790" s="70"/>
      <c r="E790" s="70"/>
      <c r="F790" s="70"/>
      <c r="G790" s="70"/>
      <c r="H790" s="70"/>
      <c r="I790" s="70"/>
      <c r="J790" s="115"/>
    </row>
    <row r="791" s="112" customFormat="1" spans="1:10">
      <c r="A791" s="114"/>
      <c r="B791" s="70"/>
      <c r="C791" s="70"/>
      <c r="D791" s="70"/>
      <c r="E791" s="70"/>
      <c r="F791" s="70"/>
      <c r="G791" s="70"/>
      <c r="H791" s="70"/>
      <c r="I791" s="70"/>
      <c r="J791" s="115"/>
    </row>
    <row r="792" s="112" customFormat="1" spans="1:10">
      <c r="A792" s="114"/>
      <c r="B792" s="70"/>
      <c r="C792" s="70"/>
      <c r="D792" s="70"/>
      <c r="E792" s="70"/>
      <c r="F792" s="70"/>
      <c r="G792" s="70"/>
      <c r="H792" s="70"/>
      <c r="I792" s="70"/>
      <c r="J792" s="115"/>
    </row>
    <row r="793" s="112" customFormat="1" spans="1:10">
      <c r="A793" s="114"/>
      <c r="B793" s="70"/>
      <c r="C793" s="70"/>
      <c r="D793" s="70"/>
      <c r="E793" s="70"/>
      <c r="F793" s="70"/>
      <c r="G793" s="70"/>
      <c r="H793" s="70"/>
      <c r="I793" s="70"/>
      <c r="J793" s="115"/>
    </row>
    <row r="794" s="112" customFormat="1" spans="1:10">
      <c r="A794" s="114"/>
      <c r="B794" s="70"/>
      <c r="C794" s="70"/>
      <c r="D794" s="70"/>
      <c r="E794" s="70"/>
      <c r="F794" s="70"/>
      <c r="G794" s="70"/>
      <c r="H794" s="70"/>
      <c r="I794" s="70"/>
      <c r="J794" s="115"/>
    </row>
    <row r="795" s="112" customFormat="1" spans="1:10">
      <c r="A795" s="114"/>
      <c r="B795" s="70"/>
      <c r="C795" s="70"/>
      <c r="D795" s="70"/>
      <c r="E795" s="70"/>
      <c r="F795" s="70"/>
      <c r="G795" s="70"/>
      <c r="H795" s="70"/>
      <c r="I795" s="70"/>
      <c r="J795" s="115"/>
    </row>
    <row r="796" s="112" customFormat="1" spans="1:10">
      <c r="A796" s="114"/>
      <c r="B796" s="70"/>
      <c r="C796" s="70"/>
      <c r="D796" s="70"/>
      <c r="E796" s="70"/>
      <c r="F796" s="70"/>
      <c r="G796" s="70"/>
      <c r="H796" s="70"/>
      <c r="I796" s="70"/>
      <c r="J796" s="115"/>
    </row>
    <row r="797" s="112" customFormat="1" spans="1:10">
      <c r="A797" s="114"/>
      <c r="B797" s="70"/>
      <c r="C797" s="70"/>
      <c r="D797" s="70"/>
      <c r="E797" s="70"/>
      <c r="F797" s="70"/>
      <c r="G797" s="70"/>
      <c r="H797" s="70"/>
      <c r="I797" s="70"/>
      <c r="J797" s="115"/>
    </row>
    <row r="798" s="112" customFormat="1" spans="1:10">
      <c r="A798" s="114"/>
      <c r="B798" s="70"/>
      <c r="C798" s="70"/>
      <c r="D798" s="70"/>
      <c r="E798" s="70"/>
      <c r="F798" s="70"/>
      <c r="G798" s="70"/>
      <c r="H798" s="70"/>
      <c r="I798" s="70"/>
      <c r="J798" s="115"/>
    </row>
    <row r="799" s="112" customFormat="1" spans="1:10">
      <c r="A799" s="114"/>
      <c r="B799" s="70"/>
      <c r="C799" s="70"/>
      <c r="D799" s="70"/>
      <c r="E799" s="70"/>
      <c r="F799" s="70"/>
      <c r="G799" s="70"/>
      <c r="H799" s="70"/>
      <c r="I799" s="70"/>
      <c r="J799" s="115"/>
    </row>
    <row r="800" s="112" customFormat="1" spans="1:10">
      <c r="A800" s="114"/>
      <c r="B800" s="70"/>
      <c r="C800" s="70"/>
      <c r="D800" s="70"/>
      <c r="E800" s="70"/>
      <c r="F800" s="70"/>
      <c r="G800" s="70"/>
      <c r="H800" s="70"/>
      <c r="I800" s="70"/>
      <c r="J800" s="115"/>
    </row>
    <row r="801" s="112" customFormat="1" spans="1:10">
      <c r="A801" s="114"/>
      <c r="B801" s="70"/>
      <c r="C801" s="70"/>
      <c r="D801" s="70"/>
      <c r="E801" s="70"/>
      <c r="F801" s="70"/>
      <c r="G801" s="70"/>
      <c r="H801" s="70"/>
      <c r="I801" s="70"/>
      <c r="J801" s="115"/>
    </row>
    <row r="802" s="112" customFormat="1" spans="1:10">
      <c r="A802" s="114"/>
      <c r="B802" s="70"/>
      <c r="C802" s="70"/>
      <c r="D802" s="70"/>
      <c r="E802" s="70"/>
      <c r="F802" s="70"/>
      <c r="G802" s="70"/>
      <c r="H802" s="70"/>
      <c r="I802" s="70"/>
      <c r="J802" s="115"/>
    </row>
    <row r="803" s="112" customFormat="1" spans="1:10">
      <c r="A803" s="114"/>
      <c r="B803" s="70"/>
      <c r="C803" s="70"/>
      <c r="D803" s="70"/>
      <c r="E803" s="70"/>
      <c r="F803" s="70"/>
      <c r="G803" s="70"/>
      <c r="H803" s="70"/>
      <c r="I803" s="70"/>
      <c r="J803" s="115"/>
    </row>
    <row r="804" s="112" customFormat="1" spans="1:10">
      <c r="A804" s="114"/>
      <c r="B804" s="70"/>
      <c r="C804" s="70"/>
      <c r="D804" s="70"/>
      <c r="E804" s="70"/>
      <c r="F804" s="70"/>
      <c r="G804" s="70"/>
      <c r="H804" s="70"/>
      <c r="I804" s="70"/>
      <c r="J804" s="115"/>
    </row>
    <row r="805" s="112" customFormat="1" spans="1:10">
      <c r="A805" s="114"/>
      <c r="B805" s="70"/>
      <c r="C805" s="70"/>
      <c r="D805" s="70"/>
      <c r="E805" s="70"/>
      <c r="F805" s="70"/>
      <c r="G805" s="70"/>
      <c r="H805" s="70"/>
      <c r="I805" s="70"/>
      <c r="J805" s="115"/>
    </row>
    <row r="806" s="112" customFormat="1" spans="1:10">
      <c r="A806" s="114"/>
      <c r="B806" s="70"/>
      <c r="C806" s="70"/>
      <c r="D806" s="70"/>
      <c r="E806" s="70"/>
      <c r="F806" s="70"/>
      <c r="G806" s="70"/>
      <c r="H806" s="70"/>
      <c r="I806" s="70"/>
      <c r="J806" s="115"/>
    </row>
    <row r="807" s="112" customFormat="1" spans="1:10">
      <c r="A807" s="114"/>
      <c r="B807" s="70"/>
      <c r="C807" s="70"/>
      <c r="D807" s="70"/>
      <c r="E807" s="70"/>
      <c r="F807" s="70"/>
      <c r="G807" s="70"/>
      <c r="H807" s="70"/>
      <c r="I807" s="70"/>
      <c r="J807" s="115"/>
    </row>
    <row r="808" s="112" customFormat="1" spans="1:10">
      <c r="A808" s="114"/>
      <c r="B808" s="70"/>
      <c r="C808" s="70"/>
      <c r="D808" s="70"/>
      <c r="E808" s="70"/>
      <c r="F808" s="70"/>
      <c r="G808" s="70"/>
      <c r="H808" s="70"/>
      <c r="I808" s="70"/>
      <c r="J808" s="115"/>
    </row>
    <row r="809" s="112" customFormat="1" spans="1:10">
      <c r="A809" s="114"/>
      <c r="B809" s="70"/>
      <c r="C809" s="70"/>
      <c r="D809" s="70"/>
      <c r="E809" s="70"/>
      <c r="F809" s="70"/>
      <c r="G809" s="70"/>
      <c r="H809" s="70"/>
      <c r="I809" s="70"/>
      <c r="J809" s="115"/>
    </row>
    <row r="810" s="112" customFormat="1" spans="1:10">
      <c r="A810" s="114"/>
      <c r="B810" s="70"/>
      <c r="C810" s="70"/>
      <c r="D810" s="70"/>
      <c r="E810" s="70"/>
      <c r="F810" s="70"/>
      <c r="G810" s="70"/>
      <c r="H810" s="70"/>
      <c r="I810" s="70"/>
      <c r="J810" s="115"/>
    </row>
    <row r="811" s="112" customFormat="1" spans="1:10">
      <c r="A811" s="114"/>
      <c r="B811" s="70"/>
      <c r="C811" s="70"/>
      <c r="D811" s="70"/>
      <c r="E811" s="70"/>
      <c r="F811" s="70"/>
      <c r="G811" s="70"/>
      <c r="H811" s="70"/>
      <c r="I811" s="70"/>
      <c r="J811" s="115"/>
    </row>
    <row r="812" s="112" customFormat="1" spans="1:10">
      <c r="A812" s="114"/>
      <c r="B812" s="70"/>
      <c r="C812" s="70"/>
      <c r="D812" s="70"/>
      <c r="E812" s="70"/>
      <c r="F812" s="70"/>
      <c r="G812" s="70"/>
      <c r="H812" s="70"/>
      <c r="I812" s="70"/>
      <c r="J812" s="115"/>
    </row>
    <row r="813" s="112" customFormat="1" spans="1:10">
      <c r="A813" s="114"/>
      <c r="B813" s="70"/>
      <c r="C813" s="70"/>
      <c r="D813" s="70"/>
      <c r="E813" s="70"/>
      <c r="F813" s="70"/>
      <c r="G813" s="70"/>
      <c r="H813" s="70"/>
      <c r="I813" s="70"/>
      <c r="J813" s="115"/>
    </row>
    <row r="814" s="112" customFormat="1" spans="1:10">
      <c r="A814" s="114"/>
      <c r="B814" s="70"/>
      <c r="C814" s="70"/>
      <c r="D814" s="70"/>
      <c r="E814" s="70"/>
      <c r="F814" s="70"/>
      <c r="G814" s="70"/>
      <c r="H814" s="70"/>
      <c r="I814" s="70"/>
      <c r="J814" s="115"/>
    </row>
    <row r="815" s="112" customFormat="1" spans="1:10">
      <c r="A815" s="114"/>
      <c r="B815" s="70"/>
      <c r="C815" s="70"/>
      <c r="D815" s="70"/>
      <c r="E815" s="70"/>
      <c r="F815" s="70"/>
      <c r="G815" s="70"/>
      <c r="H815" s="70"/>
      <c r="I815" s="70"/>
      <c r="J815" s="115"/>
    </row>
    <row r="816" s="112" customFormat="1" spans="1:10">
      <c r="A816" s="114"/>
      <c r="B816" s="70"/>
      <c r="C816" s="70"/>
      <c r="D816" s="70"/>
      <c r="E816" s="70"/>
      <c r="F816" s="70"/>
      <c r="G816" s="70"/>
      <c r="H816" s="70"/>
      <c r="I816" s="70"/>
      <c r="J816" s="115"/>
    </row>
    <row r="817" s="112" customFormat="1" spans="1:10">
      <c r="A817" s="114"/>
      <c r="B817" s="70"/>
      <c r="C817" s="70"/>
      <c r="D817" s="70"/>
      <c r="E817" s="70"/>
      <c r="F817" s="70"/>
      <c r="G817" s="70"/>
      <c r="H817" s="70"/>
      <c r="I817" s="70"/>
      <c r="J817" s="115"/>
    </row>
    <row r="818" s="112" customFormat="1" spans="1:10">
      <c r="A818" s="114"/>
      <c r="B818" s="70"/>
      <c r="C818" s="70"/>
      <c r="D818" s="70"/>
      <c r="E818" s="70"/>
      <c r="F818" s="70"/>
      <c r="G818" s="70"/>
      <c r="H818" s="70"/>
      <c r="I818" s="70"/>
      <c r="J818" s="115"/>
    </row>
    <row r="819" s="112" customFormat="1" spans="1:10">
      <c r="A819" s="114"/>
      <c r="B819" s="70"/>
      <c r="C819" s="70"/>
      <c r="D819" s="70"/>
      <c r="E819" s="70"/>
      <c r="F819" s="70"/>
      <c r="G819" s="70"/>
      <c r="H819" s="70"/>
      <c r="I819" s="70"/>
      <c r="J819" s="115"/>
    </row>
    <row r="820" s="112" customFormat="1" spans="1:10">
      <c r="A820" s="114"/>
      <c r="B820" s="70"/>
      <c r="C820" s="70"/>
      <c r="D820" s="70"/>
      <c r="E820" s="70"/>
      <c r="F820" s="70"/>
      <c r="G820" s="70"/>
      <c r="H820" s="70"/>
      <c r="I820" s="70"/>
      <c r="J820" s="115"/>
    </row>
    <row r="821" s="112" customFormat="1" spans="1:10">
      <c r="A821" s="114"/>
      <c r="B821" s="70"/>
      <c r="C821" s="70"/>
      <c r="D821" s="70"/>
      <c r="E821" s="70"/>
      <c r="F821" s="70"/>
      <c r="G821" s="70"/>
      <c r="H821" s="70"/>
      <c r="I821" s="70"/>
      <c r="J821" s="115"/>
    </row>
    <row r="822" s="112" customFormat="1" spans="1:10">
      <c r="A822" s="114"/>
      <c r="B822" s="70"/>
      <c r="C822" s="70"/>
      <c r="D822" s="70"/>
      <c r="E822" s="70"/>
      <c r="F822" s="70"/>
      <c r="G822" s="70"/>
      <c r="H822" s="70"/>
      <c r="I822" s="70"/>
      <c r="J822" s="115"/>
    </row>
    <row r="823" s="112" customFormat="1" spans="1:10">
      <c r="A823" s="114"/>
      <c r="B823" s="70"/>
      <c r="C823" s="70"/>
      <c r="D823" s="70"/>
      <c r="E823" s="70"/>
      <c r="F823" s="70"/>
      <c r="G823" s="70"/>
      <c r="H823" s="70"/>
      <c r="I823" s="70"/>
      <c r="J823" s="115"/>
    </row>
    <row r="824" s="112" customFormat="1" spans="1:10">
      <c r="A824" s="114"/>
      <c r="B824" s="70"/>
      <c r="C824" s="70"/>
      <c r="D824" s="70"/>
      <c r="E824" s="70"/>
      <c r="F824" s="70"/>
      <c r="G824" s="70"/>
      <c r="H824" s="70"/>
      <c r="I824" s="70"/>
      <c r="J824" s="115"/>
    </row>
    <row r="825" s="112" customFormat="1" spans="1:10">
      <c r="A825" s="114"/>
      <c r="B825" s="70"/>
      <c r="C825" s="70"/>
      <c r="D825" s="70"/>
      <c r="E825" s="70"/>
      <c r="F825" s="70"/>
      <c r="G825" s="70"/>
      <c r="H825" s="70"/>
      <c r="I825" s="70"/>
      <c r="J825" s="115"/>
    </row>
    <row r="826" s="112" customFormat="1" spans="1:10">
      <c r="A826" s="114"/>
      <c r="B826" s="70"/>
      <c r="C826" s="70"/>
      <c r="D826" s="70"/>
      <c r="E826" s="70"/>
      <c r="F826" s="70"/>
      <c r="G826" s="70"/>
      <c r="H826" s="70"/>
      <c r="I826" s="70"/>
      <c r="J826" s="115"/>
    </row>
    <row r="827" s="112" customFormat="1" spans="1:10">
      <c r="A827" s="114"/>
      <c r="B827" s="70"/>
      <c r="C827" s="70"/>
      <c r="D827" s="70"/>
      <c r="E827" s="70"/>
      <c r="F827" s="70"/>
      <c r="G827" s="70"/>
      <c r="H827" s="70"/>
      <c r="I827" s="70"/>
      <c r="J827" s="115"/>
    </row>
    <row r="828" s="112" customFormat="1" spans="1:10">
      <c r="A828" s="114"/>
      <c r="B828" s="70"/>
      <c r="C828" s="70"/>
      <c r="D828" s="70"/>
      <c r="E828" s="70"/>
      <c r="F828" s="70"/>
      <c r="G828" s="70"/>
      <c r="H828" s="70"/>
      <c r="I828" s="70"/>
      <c r="J828" s="115"/>
    </row>
    <row r="829" s="112" customFormat="1" spans="1:10">
      <c r="A829" s="114"/>
      <c r="B829" s="70"/>
      <c r="C829" s="70"/>
      <c r="D829" s="70"/>
      <c r="E829" s="70"/>
      <c r="F829" s="70"/>
      <c r="G829" s="70"/>
      <c r="H829" s="70"/>
      <c r="I829" s="70"/>
      <c r="J829" s="115"/>
    </row>
    <row r="830" s="112" customFormat="1" spans="1:10">
      <c r="A830" s="114"/>
      <c r="B830" s="70"/>
      <c r="C830" s="70"/>
      <c r="D830" s="70"/>
      <c r="E830" s="70"/>
      <c r="F830" s="70"/>
      <c r="G830" s="70"/>
      <c r="H830" s="70"/>
      <c r="I830" s="70"/>
      <c r="J830" s="115"/>
    </row>
    <row r="831" s="112" customFormat="1" spans="1:10">
      <c r="A831" s="114"/>
      <c r="B831" s="70"/>
      <c r="C831" s="70"/>
      <c r="D831" s="70"/>
      <c r="E831" s="70"/>
      <c r="F831" s="70"/>
      <c r="G831" s="70"/>
      <c r="H831" s="70"/>
      <c r="I831" s="70"/>
      <c r="J831" s="115"/>
    </row>
    <row r="832" s="112" customFormat="1" spans="1:10">
      <c r="A832" s="114"/>
      <c r="B832" s="70"/>
      <c r="C832" s="70"/>
      <c r="D832" s="70"/>
      <c r="E832" s="70"/>
      <c r="F832" s="70"/>
      <c r="G832" s="70"/>
      <c r="H832" s="70"/>
      <c r="I832" s="70"/>
      <c r="J832" s="115"/>
    </row>
    <row r="833" s="112" customFormat="1" spans="1:10">
      <c r="A833" s="114"/>
      <c r="B833" s="70"/>
      <c r="C833" s="70"/>
      <c r="D833" s="70"/>
      <c r="E833" s="70"/>
      <c r="F833" s="70"/>
      <c r="G833" s="70"/>
      <c r="H833" s="70"/>
      <c r="I833" s="70"/>
      <c r="J833" s="115"/>
    </row>
    <row r="834" s="112" customFormat="1" spans="1:10">
      <c r="A834" s="114"/>
      <c r="B834" s="70"/>
      <c r="C834" s="70"/>
      <c r="D834" s="70"/>
      <c r="E834" s="70"/>
      <c r="F834" s="70"/>
      <c r="G834" s="70"/>
      <c r="H834" s="70"/>
      <c r="I834" s="70"/>
      <c r="J834" s="115"/>
    </row>
    <row r="835" s="112" customFormat="1" spans="1:10">
      <c r="A835" s="114"/>
      <c r="B835" s="70"/>
      <c r="C835" s="70"/>
      <c r="D835" s="70"/>
      <c r="E835" s="70"/>
      <c r="F835" s="70"/>
      <c r="G835" s="70"/>
      <c r="H835" s="70"/>
      <c r="I835" s="70"/>
      <c r="J835" s="115"/>
    </row>
    <row r="836" s="112" customFormat="1" spans="1:10">
      <c r="A836" s="114"/>
      <c r="B836" s="70"/>
      <c r="C836" s="70"/>
      <c r="D836" s="70"/>
      <c r="E836" s="70"/>
      <c r="F836" s="70"/>
      <c r="G836" s="70"/>
      <c r="H836" s="70"/>
      <c r="I836" s="70"/>
      <c r="J836" s="115"/>
    </row>
    <row r="837" s="112" customFormat="1" spans="1:10">
      <c r="A837" s="114"/>
      <c r="B837" s="70"/>
      <c r="C837" s="70"/>
      <c r="D837" s="70"/>
      <c r="E837" s="70"/>
      <c r="F837" s="70"/>
      <c r="G837" s="70"/>
      <c r="H837" s="70"/>
      <c r="I837" s="70"/>
      <c r="J837" s="115"/>
    </row>
    <row r="838" s="112" customFormat="1" spans="1:10">
      <c r="A838" s="114"/>
      <c r="B838" s="70"/>
      <c r="C838" s="70"/>
      <c r="D838" s="70"/>
      <c r="E838" s="70"/>
      <c r="F838" s="70"/>
      <c r="G838" s="70"/>
      <c r="H838" s="70"/>
      <c r="I838" s="70"/>
      <c r="J838" s="115"/>
    </row>
    <row r="839" s="112" customFormat="1" spans="1:10">
      <c r="A839" s="114"/>
      <c r="B839" s="70"/>
      <c r="C839" s="70"/>
      <c r="D839" s="70"/>
      <c r="E839" s="70"/>
      <c r="F839" s="70"/>
      <c r="G839" s="70"/>
      <c r="H839" s="70"/>
      <c r="I839" s="70"/>
      <c r="J839" s="115"/>
    </row>
    <row r="840" s="112" customFormat="1" spans="1:10">
      <c r="A840" s="114"/>
      <c r="B840" s="70"/>
      <c r="C840" s="70"/>
      <c r="D840" s="70"/>
      <c r="E840" s="70"/>
      <c r="F840" s="70"/>
      <c r="G840" s="70"/>
      <c r="H840" s="70"/>
      <c r="I840" s="70"/>
      <c r="J840" s="115"/>
    </row>
    <row r="841" s="112" customFormat="1" spans="1:10">
      <c r="A841" s="114"/>
      <c r="B841" s="70"/>
      <c r="C841" s="70"/>
      <c r="D841" s="70"/>
      <c r="E841" s="70"/>
      <c r="F841" s="70"/>
      <c r="G841" s="70"/>
      <c r="H841" s="70"/>
      <c r="I841" s="70"/>
      <c r="J841" s="115"/>
    </row>
    <row r="842" s="112" customFormat="1" spans="1:10">
      <c r="A842" s="114"/>
      <c r="B842" s="70"/>
      <c r="C842" s="70"/>
      <c r="D842" s="70"/>
      <c r="E842" s="70"/>
      <c r="F842" s="70"/>
      <c r="G842" s="70"/>
      <c r="H842" s="70"/>
      <c r="I842" s="70"/>
      <c r="J842" s="115"/>
    </row>
    <row r="843" s="112" customFormat="1" spans="1:10">
      <c r="A843" s="114"/>
      <c r="B843" s="70"/>
      <c r="C843" s="70"/>
      <c r="D843" s="70"/>
      <c r="E843" s="70"/>
      <c r="F843" s="70"/>
      <c r="G843" s="70"/>
      <c r="H843" s="70"/>
      <c r="I843" s="70"/>
      <c r="J843" s="115"/>
    </row>
    <row r="844" s="112" customFormat="1" spans="1:10">
      <c r="A844" s="114"/>
      <c r="B844" s="70"/>
      <c r="C844" s="70"/>
      <c r="D844" s="70"/>
      <c r="E844" s="70"/>
      <c r="F844" s="70"/>
      <c r="G844" s="70"/>
      <c r="H844" s="70"/>
      <c r="I844" s="70"/>
      <c r="J844" s="115"/>
    </row>
    <row r="845" s="112" customFormat="1" spans="1:10">
      <c r="A845" s="114"/>
      <c r="B845" s="70"/>
      <c r="C845" s="70"/>
      <c r="D845" s="70"/>
      <c r="E845" s="70"/>
      <c r="F845" s="70"/>
      <c r="G845" s="70"/>
      <c r="H845" s="70"/>
      <c r="I845" s="70"/>
      <c r="J845" s="115"/>
    </row>
    <row r="846" s="112" customFormat="1" spans="1:10">
      <c r="A846" s="114"/>
      <c r="B846" s="70"/>
      <c r="C846" s="70"/>
      <c r="D846" s="70"/>
      <c r="E846" s="70"/>
      <c r="F846" s="70"/>
      <c r="G846" s="70"/>
      <c r="H846" s="70"/>
      <c r="I846" s="70"/>
      <c r="J846" s="115"/>
    </row>
    <row r="847" s="112" customFormat="1" spans="1:10">
      <c r="A847" s="114"/>
      <c r="B847" s="70"/>
      <c r="C847" s="70"/>
      <c r="D847" s="70"/>
      <c r="E847" s="70"/>
      <c r="F847" s="70"/>
      <c r="G847" s="70"/>
      <c r="H847" s="70"/>
      <c r="I847" s="70"/>
      <c r="J847" s="115"/>
    </row>
    <row r="848" s="112" customFormat="1" spans="1:10">
      <c r="A848" s="114"/>
      <c r="B848" s="70"/>
      <c r="C848" s="70"/>
      <c r="D848" s="70"/>
      <c r="E848" s="70"/>
      <c r="F848" s="70"/>
      <c r="G848" s="70"/>
      <c r="H848" s="70"/>
      <c r="I848" s="70"/>
      <c r="J848" s="115"/>
    </row>
    <row r="849" s="112" customFormat="1" spans="1:10">
      <c r="A849" s="114"/>
      <c r="B849" s="70"/>
      <c r="C849" s="70"/>
      <c r="D849" s="70"/>
      <c r="E849" s="70"/>
      <c r="F849" s="70"/>
      <c r="G849" s="70"/>
      <c r="H849" s="70"/>
      <c r="I849" s="70"/>
      <c r="J849" s="115"/>
    </row>
    <row r="850" s="112" customFormat="1" spans="1:10">
      <c r="A850" s="114"/>
      <c r="B850" s="70"/>
      <c r="C850" s="70"/>
      <c r="D850" s="70"/>
      <c r="E850" s="70"/>
      <c r="F850" s="70"/>
      <c r="G850" s="70"/>
      <c r="H850" s="70"/>
      <c r="I850" s="70"/>
      <c r="J850" s="115"/>
    </row>
    <row r="851" s="112" customFormat="1" spans="1:10">
      <c r="A851" s="114"/>
      <c r="B851" s="70"/>
      <c r="C851" s="70"/>
      <c r="D851" s="70"/>
      <c r="E851" s="70"/>
      <c r="F851" s="70"/>
      <c r="G851" s="70"/>
      <c r="H851" s="70"/>
      <c r="I851" s="70"/>
      <c r="J851" s="115"/>
    </row>
    <row r="852" s="112" customFormat="1" spans="1:10">
      <c r="A852" s="114"/>
      <c r="B852" s="70"/>
      <c r="C852" s="70"/>
      <c r="D852" s="70"/>
      <c r="E852" s="70"/>
      <c r="F852" s="70"/>
      <c r="G852" s="70"/>
      <c r="H852" s="70"/>
      <c r="I852" s="70"/>
      <c r="J852" s="115"/>
    </row>
    <row r="853" s="112" customFormat="1" spans="1:10">
      <c r="A853" s="114"/>
      <c r="B853" s="70"/>
      <c r="C853" s="70"/>
      <c r="D853" s="70"/>
      <c r="E853" s="70"/>
      <c r="F853" s="70"/>
      <c r="G853" s="70"/>
      <c r="H853" s="70"/>
      <c r="I853" s="70"/>
      <c r="J853" s="115"/>
    </row>
    <row r="854" s="112" customFormat="1" spans="1:10">
      <c r="A854" s="114"/>
      <c r="B854" s="70"/>
      <c r="C854" s="70"/>
      <c r="D854" s="70"/>
      <c r="E854" s="70"/>
      <c r="F854" s="70"/>
      <c r="G854" s="70"/>
      <c r="H854" s="70"/>
      <c r="I854" s="70"/>
      <c r="J854" s="115"/>
    </row>
    <row r="855" s="112" customFormat="1" spans="1:10">
      <c r="A855" s="114"/>
      <c r="B855" s="70"/>
      <c r="C855" s="70"/>
      <c r="D855" s="70"/>
      <c r="E855" s="70"/>
      <c r="F855" s="70"/>
      <c r="G855" s="70"/>
      <c r="H855" s="70"/>
      <c r="I855" s="70"/>
      <c r="J855" s="115"/>
    </row>
    <row r="856" s="112" customFormat="1" spans="1:10">
      <c r="A856" s="114"/>
      <c r="B856" s="70"/>
      <c r="C856" s="70"/>
      <c r="D856" s="70"/>
      <c r="E856" s="70"/>
      <c r="F856" s="70"/>
      <c r="G856" s="70"/>
      <c r="H856" s="70"/>
      <c r="I856" s="70"/>
      <c r="J856" s="115"/>
    </row>
    <row r="857" s="112" customFormat="1" spans="1:10">
      <c r="A857" s="114"/>
      <c r="B857" s="70"/>
      <c r="C857" s="70"/>
      <c r="D857" s="70"/>
      <c r="E857" s="70"/>
      <c r="F857" s="70"/>
      <c r="G857" s="70"/>
      <c r="H857" s="70"/>
      <c r="I857" s="70"/>
      <c r="J857" s="115"/>
    </row>
    <row r="858" s="112" customFormat="1" spans="1:10">
      <c r="A858" s="114"/>
      <c r="B858" s="70"/>
      <c r="C858" s="70"/>
      <c r="D858" s="70"/>
      <c r="E858" s="70"/>
      <c r="F858" s="70"/>
      <c r="G858" s="70"/>
      <c r="H858" s="70"/>
      <c r="I858" s="70"/>
      <c r="J858" s="115"/>
    </row>
    <row r="859" s="112" customFormat="1" spans="1:10">
      <c r="A859" s="114"/>
      <c r="B859" s="70"/>
      <c r="C859" s="70"/>
      <c r="D859" s="70"/>
      <c r="E859" s="70"/>
      <c r="F859" s="70"/>
      <c r="G859" s="70"/>
      <c r="H859" s="70"/>
      <c r="I859" s="70"/>
      <c r="J859" s="115"/>
    </row>
    <row r="860" s="112" customFormat="1" spans="1:10">
      <c r="A860" s="114"/>
      <c r="B860" s="70"/>
      <c r="C860" s="70"/>
      <c r="D860" s="70"/>
      <c r="E860" s="70"/>
      <c r="F860" s="70"/>
      <c r="G860" s="70"/>
      <c r="H860" s="70"/>
      <c r="I860" s="70"/>
      <c r="J860" s="115"/>
    </row>
    <row r="861" s="112" customFormat="1" spans="1:10">
      <c r="A861" s="114"/>
      <c r="B861" s="70"/>
      <c r="C861" s="70"/>
      <c r="D861" s="70"/>
      <c r="E861" s="70"/>
      <c r="F861" s="70"/>
      <c r="G861" s="70"/>
      <c r="H861" s="70"/>
      <c r="I861" s="70"/>
      <c r="J861" s="115"/>
    </row>
    <row r="862" s="112" customFormat="1" spans="1:10">
      <c r="A862" s="114"/>
      <c r="B862" s="70"/>
      <c r="C862" s="70"/>
      <c r="D862" s="70"/>
      <c r="E862" s="70"/>
      <c r="F862" s="70"/>
      <c r="G862" s="70"/>
      <c r="H862" s="70"/>
      <c r="I862" s="70"/>
      <c r="J862" s="115"/>
    </row>
    <row r="863" s="112" customFormat="1" spans="1:10">
      <c r="A863" s="114"/>
      <c r="B863" s="70"/>
      <c r="C863" s="70"/>
      <c r="D863" s="70"/>
      <c r="E863" s="70"/>
      <c r="F863" s="70"/>
      <c r="G863" s="70"/>
      <c r="H863" s="70"/>
      <c r="I863" s="70"/>
      <c r="J863" s="115"/>
    </row>
    <row r="864" s="112" customFormat="1" spans="1:10">
      <c r="A864" s="114"/>
      <c r="B864" s="70"/>
      <c r="C864" s="70"/>
      <c r="D864" s="70"/>
      <c r="E864" s="70"/>
      <c r="F864" s="70"/>
      <c r="G864" s="70"/>
      <c r="H864" s="70"/>
      <c r="I864" s="70"/>
      <c r="J864" s="115"/>
    </row>
    <row r="865" s="112" customFormat="1" spans="1:10">
      <c r="A865" s="114"/>
      <c r="B865" s="70"/>
      <c r="C865" s="70"/>
      <c r="D865" s="70"/>
      <c r="E865" s="70"/>
      <c r="F865" s="70"/>
      <c r="G865" s="70"/>
      <c r="H865" s="70"/>
      <c r="I865" s="70"/>
      <c r="J865" s="115"/>
    </row>
    <row r="866" s="112" customFormat="1" spans="1:10">
      <c r="A866" s="114"/>
      <c r="B866" s="70"/>
      <c r="C866" s="70"/>
      <c r="D866" s="70"/>
      <c r="E866" s="70"/>
      <c r="F866" s="70"/>
      <c r="G866" s="70"/>
      <c r="H866" s="70"/>
      <c r="I866" s="70"/>
      <c r="J866" s="115"/>
    </row>
    <row r="867" s="112" customFormat="1" spans="1:10">
      <c r="A867" s="114"/>
      <c r="B867" s="70"/>
      <c r="C867" s="70"/>
      <c r="D867" s="70"/>
      <c r="E867" s="70"/>
      <c r="F867" s="70"/>
      <c r="G867" s="70"/>
      <c r="H867" s="70"/>
      <c r="I867" s="70"/>
      <c r="J867" s="115"/>
    </row>
    <row r="868" s="112" customFormat="1" spans="1:10">
      <c r="A868" s="114"/>
      <c r="B868" s="70"/>
      <c r="C868" s="70"/>
      <c r="D868" s="70"/>
      <c r="E868" s="70"/>
      <c r="F868" s="70"/>
      <c r="G868" s="70"/>
      <c r="H868" s="70"/>
      <c r="I868" s="70"/>
      <c r="J868" s="115"/>
    </row>
    <row r="869" s="112" customFormat="1" spans="1:10">
      <c r="A869" s="114"/>
      <c r="B869" s="70"/>
      <c r="C869" s="70"/>
      <c r="D869" s="70"/>
      <c r="E869" s="70"/>
      <c r="F869" s="70"/>
      <c r="G869" s="70"/>
      <c r="H869" s="70"/>
      <c r="I869" s="70"/>
      <c r="J869" s="115"/>
    </row>
    <row r="870" s="112" customFormat="1" spans="1:10">
      <c r="A870" s="114"/>
      <c r="B870" s="70"/>
      <c r="C870" s="70"/>
      <c r="D870" s="70"/>
      <c r="E870" s="70"/>
      <c r="F870" s="70"/>
      <c r="G870" s="70"/>
      <c r="H870" s="70"/>
      <c r="I870" s="70"/>
      <c r="J870" s="115"/>
    </row>
    <row r="871" s="112" customFormat="1" spans="1:10">
      <c r="A871" s="114"/>
      <c r="B871" s="70"/>
      <c r="C871" s="70"/>
      <c r="D871" s="70"/>
      <c r="E871" s="70"/>
      <c r="F871" s="70"/>
      <c r="G871" s="70"/>
      <c r="H871" s="70"/>
      <c r="I871" s="70"/>
      <c r="J871" s="115"/>
    </row>
    <row r="872" s="112" customFormat="1" spans="1:10">
      <c r="A872" s="114"/>
      <c r="B872" s="70"/>
      <c r="C872" s="70"/>
      <c r="D872" s="70"/>
      <c r="E872" s="70"/>
      <c r="F872" s="70"/>
      <c r="G872" s="70"/>
      <c r="H872" s="70"/>
      <c r="I872" s="70"/>
      <c r="J872" s="115"/>
    </row>
    <row r="873" s="112" customFormat="1" spans="1:10">
      <c r="A873" s="114"/>
      <c r="B873" s="70"/>
      <c r="C873" s="70"/>
      <c r="D873" s="70"/>
      <c r="E873" s="70"/>
      <c r="F873" s="70"/>
      <c r="G873" s="70"/>
      <c r="H873" s="70"/>
      <c r="I873" s="70"/>
      <c r="J873" s="115"/>
    </row>
    <row r="874" s="112" customFormat="1" spans="1:10">
      <c r="A874" s="114"/>
      <c r="B874" s="70"/>
      <c r="C874" s="70"/>
      <c r="D874" s="70"/>
      <c r="E874" s="70"/>
      <c r="F874" s="70"/>
      <c r="G874" s="70"/>
      <c r="H874" s="70"/>
      <c r="I874" s="70"/>
      <c r="J874" s="115"/>
    </row>
    <row r="875" s="112" customFormat="1" spans="1:10">
      <c r="A875" s="114"/>
      <c r="B875" s="70"/>
      <c r="C875" s="70"/>
      <c r="D875" s="70"/>
      <c r="E875" s="70"/>
      <c r="F875" s="70"/>
      <c r="G875" s="70"/>
      <c r="H875" s="70"/>
      <c r="I875" s="70"/>
      <c r="J875" s="115"/>
    </row>
    <row r="876" s="112" customFormat="1" spans="1:10">
      <c r="A876" s="114"/>
      <c r="B876" s="70"/>
      <c r="C876" s="70"/>
      <c r="D876" s="70"/>
      <c r="E876" s="70"/>
      <c r="F876" s="70"/>
      <c r="G876" s="70"/>
      <c r="H876" s="70"/>
      <c r="I876" s="70"/>
      <c r="J876" s="115"/>
    </row>
    <row r="877" s="112" customFormat="1" spans="1:10">
      <c r="A877" s="114"/>
      <c r="B877" s="70"/>
      <c r="C877" s="70"/>
      <c r="D877" s="70"/>
      <c r="E877" s="70"/>
      <c r="F877" s="70"/>
      <c r="G877" s="70"/>
      <c r="H877" s="70"/>
      <c r="I877" s="70"/>
      <c r="J877" s="115"/>
    </row>
    <row r="878" s="112" customFormat="1" spans="1:10">
      <c r="A878" s="114"/>
      <c r="B878" s="70"/>
      <c r="C878" s="70"/>
      <c r="D878" s="70"/>
      <c r="E878" s="70"/>
      <c r="F878" s="70"/>
      <c r="G878" s="70"/>
      <c r="H878" s="70"/>
      <c r="I878" s="70"/>
      <c r="J878" s="115"/>
    </row>
    <row r="879" s="112" customFormat="1" spans="1:10">
      <c r="A879" s="114"/>
      <c r="B879" s="70"/>
      <c r="C879" s="70"/>
      <c r="D879" s="70"/>
      <c r="E879" s="70"/>
      <c r="F879" s="70"/>
      <c r="G879" s="70"/>
      <c r="H879" s="70"/>
      <c r="I879" s="70"/>
      <c r="J879" s="115"/>
    </row>
    <row r="880" s="112" customFormat="1" spans="1:10">
      <c r="A880" s="114"/>
      <c r="B880" s="70"/>
      <c r="C880" s="70"/>
      <c r="D880" s="70"/>
      <c r="E880" s="70"/>
      <c r="F880" s="70"/>
      <c r="G880" s="70"/>
      <c r="H880" s="70"/>
      <c r="I880" s="70"/>
      <c r="J880" s="115"/>
    </row>
    <row r="881" s="112" customFormat="1" spans="1:10">
      <c r="A881" s="114"/>
      <c r="B881" s="70"/>
      <c r="C881" s="70"/>
      <c r="D881" s="70"/>
      <c r="E881" s="70"/>
      <c r="F881" s="70"/>
      <c r="G881" s="70"/>
      <c r="H881" s="70"/>
      <c r="I881" s="70"/>
      <c r="J881" s="115"/>
    </row>
    <row r="882" s="112" customFormat="1" spans="1:10">
      <c r="A882" s="114"/>
      <c r="B882" s="70"/>
      <c r="C882" s="70"/>
      <c r="D882" s="70"/>
      <c r="E882" s="70"/>
      <c r="F882" s="70"/>
      <c r="G882" s="70"/>
      <c r="H882" s="70"/>
      <c r="I882" s="70"/>
      <c r="J882" s="115"/>
    </row>
    <row r="883" s="112" customFormat="1" spans="1:10">
      <c r="A883" s="114"/>
      <c r="B883" s="70"/>
      <c r="C883" s="70"/>
      <c r="D883" s="70"/>
      <c r="E883" s="70"/>
      <c r="F883" s="70"/>
      <c r="G883" s="70"/>
      <c r="H883" s="70"/>
      <c r="I883" s="70"/>
      <c r="J883" s="115"/>
    </row>
    <row r="884" s="112" customFormat="1" spans="1:10">
      <c r="A884" s="114"/>
      <c r="B884" s="70"/>
      <c r="C884" s="70"/>
      <c r="D884" s="70"/>
      <c r="E884" s="70"/>
      <c r="F884" s="70"/>
      <c r="G884" s="70"/>
      <c r="H884" s="70"/>
      <c r="I884" s="70"/>
      <c r="J884" s="115"/>
    </row>
    <row r="885" s="112" customFormat="1" spans="1:10">
      <c r="A885" s="114"/>
      <c r="B885" s="70"/>
      <c r="C885" s="70"/>
      <c r="D885" s="70"/>
      <c r="E885" s="70"/>
      <c r="F885" s="70"/>
      <c r="G885" s="70"/>
      <c r="H885" s="70"/>
      <c r="I885" s="70"/>
      <c r="J885" s="115"/>
    </row>
    <row r="886" s="112" customFormat="1" spans="1:10">
      <c r="A886" s="114"/>
      <c r="B886" s="70"/>
      <c r="C886" s="70"/>
      <c r="D886" s="70"/>
      <c r="E886" s="70"/>
      <c r="F886" s="70"/>
      <c r="G886" s="70"/>
      <c r="H886" s="70"/>
      <c r="I886" s="70"/>
      <c r="J886" s="115"/>
    </row>
    <row r="887" s="112" customFormat="1" spans="1:10">
      <c r="A887" s="114"/>
      <c r="B887" s="70"/>
      <c r="C887" s="70"/>
      <c r="D887" s="70"/>
      <c r="E887" s="70"/>
      <c r="F887" s="70"/>
      <c r="G887" s="70"/>
      <c r="H887" s="70"/>
      <c r="I887" s="70"/>
      <c r="J887" s="115"/>
    </row>
    <row r="888" s="112" customFormat="1" spans="1:10">
      <c r="A888" s="114"/>
      <c r="B888" s="70"/>
      <c r="C888" s="70"/>
      <c r="D888" s="70"/>
      <c r="E888" s="70"/>
      <c r="F888" s="70"/>
      <c r="G888" s="70"/>
      <c r="H888" s="70"/>
      <c r="I888" s="70"/>
      <c r="J888" s="115"/>
    </row>
    <row r="889" s="112" customFormat="1" spans="1:10">
      <c r="A889" s="114"/>
      <c r="B889" s="70"/>
      <c r="C889" s="70"/>
      <c r="D889" s="70"/>
      <c r="E889" s="70"/>
      <c r="F889" s="70"/>
      <c r="G889" s="70"/>
      <c r="H889" s="70"/>
      <c r="I889" s="70"/>
      <c r="J889" s="115"/>
    </row>
    <row r="890" s="112" customFormat="1" spans="1:10">
      <c r="A890" s="114"/>
      <c r="B890" s="70"/>
      <c r="C890" s="70"/>
      <c r="D890" s="70"/>
      <c r="E890" s="70"/>
      <c r="F890" s="70"/>
      <c r="G890" s="70"/>
      <c r="H890" s="70"/>
      <c r="I890" s="70"/>
      <c r="J890" s="115"/>
    </row>
    <row r="891" s="112" customFormat="1" spans="1:10">
      <c r="A891" s="114"/>
      <c r="B891" s="70"/>
      <c r="C891" s="70"/>
      <c r="D891" s="70"/>
      <c r="E891" s="70"/>
      <c r="F891" s="70"/>
      <c r="G891" s="70"/>
      <c r="H891" s="70"/>
      <c r="I891" s="70"/>
      <c r="J891" s="115"/>
    </row>
    <row r="892" s="112" customFormat="1" spans="1:10">
      <c r="A892" s="114"/>
      <c r="B892" s="70"/>
      <c r="C892" s="70"/>
      <c r="D892" s="70"/>
      <c r="E892" s="70"/>
      <c r="F892" s="70"/>
      <c r="G892" s="70"/>
      <c r="H892" s="70"/>
      <c r="I892" s="70"/>
      <c r="J892" s="115"/>
    </row>
    <row r="893" s="112" customFormat="1" spans="1:10">
      <c r="A893" s="114"/>
      <c r="B893" s="70"/>
      <c r="C893" s="70"/>
      <c r="D893" s="70"/>
      <c r="E893" s="70"/>
      <c r="F893" s="70"/>
      <c r="G893" s="70"/>
      <c r="H893" s="70"/>
      <c r="I893" s="70"/>
      <c r="J893" s="115"/>
    </row>
    <row r="894" s="112" customFormat="1" spans="1:10">
      <c r="A894" s="114"/>
      <c r="B894" s="70"/>
      <c r="C894" s="70"/>
      <c r="D894" s="70"/>
      <c r="E894" s="70"/>
      <c r="F894" s="70"/>
      <c r="G894" s="70"/>
      <c r="H894" s="70"/>
      <c r="I894" s="70"/>
      <c r="J894" s="115"/>
    </row>
    <row r="895" s="112" customFormat="1" spans="1:10">
      <c r="A895" s="114"/>
      <c r="B895" s="70"/>
      <c r="C895" s="70"/>
      <c r="D895" s="70"/>
      <c r="E895" s="70"/>
      <c r="F895" s="70"/>
      <c r="G895" s="70"/>
      <c r="H895" s="70"/>
      <c r="I895" s="70"/>
      <c r="J895" s="115"/>
    </row>
    <row r="896" s="112" customFormat="1" spans="1:10">
      <c r="A896" s="114"/>
      <c r="B896" s="70"/>
      <c r="C896" s="70"/>
      <c r="D896" s="70"/>
      <c r="E896" s="70"/>
      <c r="F896" s="70"/>
      <c r="G896" s="70"/>
      <c r="H896" s="70"/>
      <c r="I896" s="70"/>
      <c r="J896" s="115"/>
    </row>
    <row r="897" s="112" customFormat="1" spans="1:10">
      <c r="A897" s="114"/>
      <c r="B897" s="70"/>
      <c r="C897" s="70"/>
      <c r="D897" s="70"/>
      <c r="E897" s="70"/>
      <c r="F897" s="70"/>
      <c r="G897" s="70"/>
      <c r="H897" s="70"/>
      <c r="I897" s="70"/>
      <c r="J897" s="115"/>
    </row>
    <row r="898" s="112" customFormat="1" spans="1:10">
      <c r="A898" s="114"/>
      <c r="B898" s="70"/>
      <c r="C898" s="70"/>
      <c r="D898" s="70"/>
      <c r="E898" s="70"/>
      <c r="F898" s="70"/>
      <c r="G898" s="70"/>
      <c r="H898" s="70"/>
      <c r="I898" s="70"/>
      <c r="J898" s="115"/>
    </row>
    <row r="899" s="112" customFormat="1" spans="1:10">
      <c r="A899" s="114"/>
      <c r="B899" s="70"/>
      <c r="C899" s="70"/>
      <c r="D899" s="70"/>
      <c r="E899" s="70"/>
      <c r="F899" s="70"/>
      <c r="G899" s="70"/>
      <c r="H899" s="70"/>
      <c r="I899" s="70"/>
      <c r="J899" s="115"/>
    </row>
    <row r="900" s="112" customFormat="1" spans="1:10">
      <c r="A900" s="114"/>
      <c r="B900" s="70"/>
      <c r="C900" s="70"/>
      <c r="D900" s="70"/>
      <c r="E900" s="70"/>
      <c r="F900" s="70"/>
      <c r="G900" s="70"/>
      <c r="H900" s="70"/>
      <c r="I900" s="70"/>
      <c r="J900" s="115"/>
    </row>
    <row r="901" s="112" customFormat="1" spans="1:10">
      <c r="A901" s="114"/>
      <c r="B901" s="70"/>
      <c r="C901" s="70"/>
      <c r="D901" s="70"/>
      <c r="E901" s="70"/>
      <c r="F901" s="70"/>
      <c r="G901" s="70"/>
      <c r="H901" s="70"/>
      <c r="I901" s="70"/>
      <c r="J901" s="115"/>
    </row>
    <row r="902" s="112" customFormat="1" spans="1:10">
      <c r="A902" s="114"/>
      <c r="B902" s="70"/>
      <c r="C902" s="70"/>
      <c r="D902" s="70"/>
      <c r="E902" s="70"/>
      <c r="F902" s="70"/>
      <c r="G902" s="70"/>
      <c r="H902" s="70"/>
      <c r="I902" s="70"/>
      <c r="J902" s="115"/>
    </row>
    <row r="903" s="112" customFormat="1" spans="1:10">
      <c r="A903" s="114"/>
      <c r="B903" s="70"/>
      <c r="C903" s="70"/>
      <c r="D903" s="70"/>
      <c r="E903" s="70"/>
      <c r="F903" s="70"/>
      <c r="G903" s="70"/>
      <c r="H903" s="70"/>
      <c r="I903" s="70"/>
      <c r="J903" s="115"/>
    </row>
    <row r="904" s="112" customFormat="1" spans="1:10">
      <c r="A904" s="114"/>
      <c r="B904" s="70"/>
      <c r="C904" s="70"/>
      <c r="D904" s="70"/>
      <c r="E904" s="70"/>
      <c r="F904" s="70"/>
      <c r="G904" s="70"/>
      <c r="H904" s="70"/>
      <c r="I904" s="70"/>
      <c r="J904" s="115"/>
    </row>
    <row r="905" s="112" customFormat="1" spans="1:10">
      <c r="A905" s="114"/>
      <c r="B905" s="70"/>
      <c r="C905" s="70"/>
      <c r="D905" s="70"/>
      <c r="E905" s="70"/>
      <c r="F905" s="70"/>
      <c r="G905" s="70"/>
      <c r="H905" s="70"/>
      <c r="I905" s="70"/>
      <c r="J905" s="115"/>
    </row>
    <row r="906" s="112" customFormat="1" spans="1:10">
      <c r="A906" s="114"/>
      <c r="B906" s="70"/>
      <c r="C906" s="70"/>
      <c r="D906" s="70"/>
      <c r="E906" s="70"/>
      <c r="F906" s="70"/>
      <c r="G906" s="70"/>
      <c r="H906" s="70"/>
      <c r="I906" s="70"/>
      <c r="J906" s="115"/>
    </row>
    <row r="907" s="112" customFormat="1" spans="1:10">
      <c r="A907" s="114"/>
      <c r="B907" s="70"/>
      <c r="C907" s="70"/>
      <c r="D907" s="70"/>
      <c r="E907" s="70"/>
      <c r="F907" s="70"/>
      <c r="G907" s="70"/>
      <c r="H907" s="70"/>
      <c r="I907" s="70"/>
      <c r="J907" s="115"/>
    </row>
    <row r="908" s="112" customFormat="1" spans="1:10">
      <c r="A908" s="114"/>
      <c r="B908" s="70"/>
      <c r="C908" s="70"/>
      <c r="D908" s="70"/>
      <c r="E908" s="70"/>
      <c r="F908" s="70"/>
      <c r="G908" s="70"/>
      <c r="H908" s="70"/>
      <c r="I908" s="70"/>
      <c r="J908" s="115"/>
    </row>
    <row r="909" s="112" customFormat="1" spans="1:10">
      <c r="A909" s="114"/>
      <c r="B909" s="70"/>
      <c r="C909" s="70"/>
      <c r="D909" s="70"/>
      <c r="E909" s="70"/>
      <c r="F909" s="70"/>
      <c r="G909" s="70"/>
      <c r="H909" s="70"/>
      <c r="I909" s="70"/>
      <c r="J909" s="115"/>
    </row>
    <row r="910" s="112" customFormat="1" spans="1:10">
      <c r="A910" s="114"/>
      <c r="B910" s="70"/>
      <c r="C910" s="70"/>
      <c r="D910" s="70"/>
      <c r="E910" s="70"/>
      <c r="F910" s="70"/>
      <c r="G910" s="70"/>
      <c r="H910" s="70"/>
      <c r="I910" s="70"/>
      <c r="J910" s="115"/>
    </row>
    <row r="911" s="112" customFormat="1" spans="1:10">
      <c r="A911" s="114"/>
      <c r="B911" s="70"/>
      <c r="C911" s="70"/>
      <c r="D911" s="70"/>
      <c r="E911" s="70"/>
      <c r="F911" s="70"/>
      <c r="G911" s="70"/>
      <c r="H911" s="70"/>
      <c r="I911" s="70"/>
      <c r="J911" s="115"/>
    </row>
    <row r="912" s="112" customFormat="1" spans="1:10">
      <c r="A912" s="114"/>
      <c r="B912" s="70"/>
      <c r="C912" s="70"/>
      <c r="D912" s="70"/>
      <c r="E912" s="70"/>
      <c r="F912" s="70"/>
      <c r="G912" s="70"/>
      <c r="H912" s="70"/>
      <c r="I912" s="70"/>
      <c r="J912" s="115"/>
    </row>
    <row r="913" s="112" customFormat="1" spans="1:10">
      <c r="A913" s="114"/>
      <c r="B913" s="70"/>
      <c r="C913" s="70"/>
      <c r="D913" s="70"/>
      <c r="E913" s="70"/>
      <c r="F913" s="70"/>
      <c r="G913" s="70"/>
      <c r="H913" s="70"/>
      <c r="I913" s="70"/>
      <c r="J913" s="115"/>
    </row>
    <row r="914" s="112" customFormat="1" spans="1:10">
      <c r="A914" s="114"/>
      <c r="B914" s="70"/>
      <c r="C914" s="70"/>
      <c r="D914" s="70"/>
      <c r="E914" s="70"/>
      <c r="F914" s="70"/>
      <c r="G914" s="70"/>
      <c r="H914" s="70"/>
      <c r="I914" s="70"/>
      <c r="J914" s="115"/>
    </row>
    <row r="915" s="112" customFormat="1" spans="1:10">
      <c r="A915" s="114"/>
      <c r="B915" s="70"/>
      <c r="C915" s="70"/>
      <c r="D915" s="70"/>
      <c r="E915" s="70"/>
      <c r="F915" s="70"/>
      <c r="G915" s="70"/>
      <c r="H915" s="70"/>
      <c r="I915" s="70"/>
      <c r="J915" s="115"/>
    </row>
    <row r="916" s="112" customFormat="1" spans="1:10">
      <c r="A916" s="114"/>
      <c r="B916" s="70"/>
      <c r="C916" s="70"/>
      <c r="D916" s="70"/>
      <c r="E916" s="70"/>
      <c r="F916" s="70"/>
      <c r="G916" s="70"/>
      <c r="H916" s="70"/>
      <c r="I916" s="70"/>
      <c r="J916" s="115"/>
    </row>
    <row r="917" s="112" customFormat="1" spans="1:10">
      <c r="A917" s="114"/>
      <c r="B917" s="70"/>
      <c r="C917" s="70"/>
      <c r="D917" s="70"/>
      <c r="E917" s="70"/>
      <c r="F917" s="70"/>
      <c r="G917" s="70"/>
      <c r="H917" s="70"/>
      <c r="I917" s="70"/>
      <c r="J917" s="115"/>
    </row>
    <row r="918" s="112" customFormat="1" spans="1:10">
      <c r="A918" s="114"/>
      <c r="B918" s="70"/>
      <c r="C918" s="70"/>
      <c r="D918" s="70"/>
      <c r="E918" s="70"/>
      <c r="F918" s="70"/>
      <c r="G918" s="70"/>
      <c r="H918" s="70"/>
      <c r="I918" s="70"/>
      <c r="J918" s="115"/>
    </row>
    <row r="919" s="112" customFormat="1" spans="1:10">
      <c r="A919" s="114"/>
      <c r="B919" s="70"/>
      <c r="C919" s="70"/>
      <c r="D919" s="70"/>
      <c r="E919" s="70"/>
      <c r="F919" s="70"/>
      <c r="G919" s="70"/>
      <c r="H919" s="70"/>
      <c r="I919" s="70"/>
      <c r="J919" s="115"/>
    </row>
    <row r="920" s="112" customFormat="1" spans="1:10">
      <c r="A920" s="114"/>
      <c r="B920" s="70"/>
      <c r="C920" s="70"/>
      <c r="D920" s="70"/>
      <c r="E920" s="70"/>
      <c r="F920" s="70"/>
      <c r="G920" s="70"/>
      <c r="H920" s="70"/>
      <c r="I920" s="70"/>
      <c r="J920" s="115"/>
    </row>
    <row r="921" s="112" customFormat="1" spans="1:10">
      <c r="A921" s="114"/>
      <c r="B921" s="70"/>
      <c r="C921" s="70"/>
      <c r="D921" s="70"/>
      <c r="E921" s="70"/>
      <c r="F921" s="70"/>
      <c r="G921" s="70"/>
      <c r="H921" s="70"/>
      <c r="I921" s="70"/>
      <c r="J921" s="115"/>
    </row>
    <row r="922" s="112" customFormat="1" spans="1:10">
      <c r="A922" s="114"/>
      <c r="B922" s="70"/>
      <c r="C922" s="70"/>
      <c r="D922" s="70"/>
      <c r="E922" s="70"/>
      <c r="F922" s="70"/>
      <c r="G922" s="70"/>
      <c r="H922" s="70"/>
      <c r="I922" s="70"/>
      <c r="J922" s="115"/>
    </row>
    <row r="923" s="112" customFormat="1" spans="1:10">
      <c r="A923" s="114"/>
      <c r="B923" s="70"/>
      <c r="C923" s="70"/>
      <c r="D923" s="70"/>
      <c r="E923" s="70"/>
      <c r="F923" s="70"/>
      <c r="G923" s="70"/>
      <c r="H923" s="70"/>
      <c r="I923" s="70"/>
      <c r="J923" s="115"/>
    </row>
    <row r="924" s="112" customFormat="1" spans="1:10">
      <c r="A924" s="114"/>
      <c r="B924" s="70"/>
      <c r="C924" s="70"/>
      <c r="D924" s="70"/>
      <c r="E924" s="70"/>
      <c r="F924" s="70"/>
      <c r="G924" s="70"/>
      <c r="H924" s="70"/>
      <c r="I924" s="70"/>
      <c r="J924" s="115"/>
    </row>
    <row r="925" s="112" customFormat="1" spans="1:10">
      <c r="A925" s="114"/>
      <c r="B925" s="70"/>
      <c r="C925" s="70"/>
      <c r="D925" s="70"/>
      <c r="E925" s="70"/>
      <c r="F925" s="70"/>
      <c r="G925" s="70"/>
      <c r="H925" s="70"/>
      <c r="I925" s="70"/>
      <c r="J925" s="115"/>
    </row>
    <row r="926" s="112" customFormat="1" spans="1:10">
      <c r="A926" s="114"/>
      <c r="B926" s="70"/>
      <c r="C926" s="70"/>
      <c r="D926" s="70"/>
      <c r="E926" s="70"/>
      <c r="F926" s="70"/>
      <c r="G926" s="70"/>
      <c r="H926" s="70"/>
      <c r="I926" s="70"/>
      <c r="J926" s="115"/>
    </row>
    <row r="927" s="112" customFormat="1" spans="1:10">
      <c r="A927" s="114"/>
      <c r="B927" s="70"/>
      <c r="C927" s="70"/>
      <c r="D927" s="70"/>
      <c r="E927" s="70"/>
      <c r="F927" s="70"/>
      <c r="G927" s="70"/>
      <c r="H927" s="70"/>
      <c r="I927" s="70"/>
      <c r="J927" s="115"/>
    </row>
    <row r="928" s="112" customFormat="1" spans="1:10">
      <c r="A928" s="114"/>
      <c r="B928" s="70"/>
      <c r="C928" s="70"/>
      <c r="D928" s="70"/>
      <c r="E928" s="70"/>
      <c r="F928" s="70"/>
      <c r="G928" s="70"/>
      <c r="H928" s="70"/>
      <c r="I928" s="70"/>
      <c r="J928" s="115"/>
    </row>
    <row r="929" s="112" customFormat="1" spans="1:10">
      <c r="A929" s="114"/>
      <c r="B929" s="70"/>
      <c r="C929" s="70"/>
      <c r="D929" s="70"/>
      <c r="E929" s="70"/>
      <c r="F929" s="70"/>
      <c r="G929" s="70"/>
      <c r="H929" s="70"/>
      <c r="I929" s="70"/>
      <c r="J929" s="115"/>
    </row>
    <row r="930" s="112" customFormat="1" spans="1:10">
      <c r="A930" s="114"/>
      <c r="B930" s="70"/>
      <c r="C930" s="70"/>
      <c r="D930" s="70"/>
      <c r="E930" s="70"/>
      <c r="F930" s="70"/>
      <c r="G930" s="70"/>
      <c r="H930" s="70"/>
      <c r="I930" s="70"/>
      <c r="J930" s="115"/>
    </row>
    <row r="931" s="112" customFormat="1" spans="1:10">
      <c r="A931" s="114"/>
      <c r="B931" s="70"/>
      <c r="C931" s="70"/>
      <c r="D931" s="70"/>
      <c r="E931" s="70"/>
      <c r="F931" s="70"/>
      <c r="G931" s="70"/>
      <c r="H931" s="70"/>
      <c r="I931" s="70"/>
      <c r="J931" s="115"/>
    </row>
    <row r="932" s="112" customFormat="1" spans="1:10">
      <c r="A932" s="114"/>
      <c r="B932" s="70"/>
      <c r="C932" s="70"/>
      <c r="D932" s="70"/>
      <c r="E932" s="70"/>
      <c r="F932" s="70"/>
      <c r="G932" s="70"/>
      <c r="H932" s="70"/>
      <c r="I932" s="70"/>
      <c r="J932" s="115"/>
    </row>
    <row r="933" s="112" customFormat="1" spans="1:10">
      <c r="A933" s="114"/>
      <c r="B933" s="70"/>
      <c r="C933" s="70"/>
      <c r="D933" s="70"/>
      <c r="E933" s="70"/>
      <c r="F933" s="70"/>
      <c r="G933" s="70"/>
      <c r="H933" s="70"/>
      <c r="I933" s="70"/>
      <c r="J933" s="115"/>
    </row>
    <row r="934" s="112" customFormat="1" spans="1:10">
      <c r="A934" s="114"/>
      <c r="B934" s="70"/>
      <c r="C934" s="70"/>
      <c r="D934" s="70"/>
      <c r="E934" s="70"/>
      <c r="F934" s="70"/>
      <c r="G934" s="70"/>
      <c r="H934" s="70"/>
      <c r="I934" s="70"/>
      <c r="J934" s="115"/>
    </row>
    <row r="935" s="112" customFormat="1" spans="1:10">
      <c r="A935" s="114"/>
      <c r="B935" s="70"/>
      <c r="C935" s="70"/>
      <c r="D935" s="70"/>
      <c r="E935" s="70"/>
      <c r="F935" s="70"/>
      <c r="G935" s="70"/>
      <c r="H935" s="70"/>
      <c r="I935" s="70"/>
      <c r="J935" s="115"/>
    </row>
    <row r="936" s="112" customFormat="1" spans="1:10">
      <c r="A936" s="114"/>
      <c r="B936" s="70"/>
      <c r="C936" s="70"/>
      <c r="D936" s="70"/>
      <c r="E936" s="70"/>
      <c r="F936" s="70"/>
      <c r="G936" s="70"/>
      <c r="H936" s="70"/>
      <c r="I936" s="70"/>
      <c r="J936" s="115"/>
    </row>
    <row r="937" s="112" customFormat="1" spans="1:10">
      <c r="A937" s="114"/>
      <c r="B937" s="70"/>
      <c r="C937" s="70"/>
      <c r="D937" s="70"/>
      <c r="E937" s="70"/>
      <c r="F937" s="70"/>
      <c r="G937" s="70"/>
      <c r="H937" s="70"/>
      <c r="I937" s="70"/>
      <c r="J937" s="115"/>
    </row>
    <row r="938" s="112" customFormat="1" spans="1:10">
      <c r="A938" s="114"/>
      <c r="B938" s="70"/>
      <c r="C938" s="70"/>
      <c r="D938" s="70"/>
      <c r="E938" s="70"/>
      <c r="F938" s="70"/>
      <c r="G938" s="70"/>
      <c r="H938" s="70"/>
      <c r="I938" s="70"/>
      <c r="J938" s="115"/>
    </row>
    <row r="939" s="112" customFormat="1" spans="1:10">
      <c r="A939" s="114"/>
      <c r="B939" s="70"/>
      <c r="C939" s="70"/>
      <c r="D939" s="70"/>
      <c r="E939" s="70"/>
      <c r="F939" s="70"/>
      <c r="G939" s="70"/>
      <c r="H939" s="70"/>
      <c r="I939" s="70"/>
      <c r="J939" s="115"/>
    </row>
    <row r="940" s="112" customFormat="1" spans="1:10">
      <c r="A940" s="114"/>
      <c r="B940" s="70"/>
      <c r="C940" s="70"/>
      <c r="D940" s="70"/>
      <c r="E940" s="70"/>
      <c r="F940" s="70"/>
      <c r="G940" s="70"/>
      <c r="H940" s="70"/>
      <c r="I940" s="70"/>
      <c r="J940" s="115"/>
    </row>
    <row r="941" s="112" customFormat="1" spans="1:10">
      <c r="A941" s="114"/>
      <c r="B941" s="70"/>
      <c r="C941" s="70"/>
      <c r="D941" s="70"/>
      <c r="E941" s="70"/>
      <c r="F941" s="70"/>
      <c r="G941" s="70"/>
      <c r="H941" s="70"/>
      <c r="I941" s="70"/>
      <c r="J941" s="115"/>
    </row>
    <row r="942" s="112" customFormat="1" spans="1:10">
      <c r="A942" s="114"/>
      <c r="B942" s="70"/>
      <c r="C942" s="70"/>
      <c r="D942" s="70"/>
      <c r="E942" s="70"/>
      <c r="F942" s="70"/>
      <c r="G942" s="70"/>
      <c r="H942" s="70"/>
      <c r="I942" s="70"/>
      <c r="J942" s="115"/>
    </row>
    <row r="943" s="112" customFormat="1" spans="1:10">
      <c r="A943" s="114"/>
      <c r="B943" s="70"/>
      <c r="C943" s="70"/>
      <c r="D943" s="70"/>
      <c r="E943" s="70"/>
      <c r="F943" s="70"/>
      <c r="G943" s="70"/>
      <c r="H943" s="70"/>
      <c r="I943" s="70"/>
      <c r="J943" s="115"/>
    </row>
    <row r="944" s="112" customFormat="1" spans="1:10">
      <c r="A944" s="114"/>
      <c r="B944" s="70"/>
      <c r="C944" s="70"/>
      <c r="D944" s="70"/>
      <c r="E944" s="70"/>
      <c r="F944" s="70"/>
      <c r="G944" s="70"/>
      <c r="H944" s="70"/>
      <c r="I944" s="70"/>
      <c r="J944" s="115"/>
    </row>
    <row r="945" s="112" customFormat="1" spans="1:10">
      <c r="A945" s="114"/>
      <c r="B945" s="70"/>
      <c r="C945" s="70"/>
      <c r="D945" s="70"/>
      <c r="E945" s="70"/>
      <c r="F945" s="70"/>
      <c r="G945" s="70"/>
      <c r="H945" s="70"/>
      <c r="I945" s="70"/>
      <c r="J945" s="115"/>
    </row>
    <row r="946" s="112" customFormat="1" spans="1:10">
      <c r="A946" s="114"/>
      <c r="B946" s="70"/>
      <c r="C946" s="70"/>
      <c r="D946" s="70"/>
      <c r="E946" s="70"/>
      <c r="F946" s="70"/>
      <c r="G946" s="70"/>
      <c r="H946" s="70"/>
      <c r="I946" s="70"/>
      <c r="J946" s="115"/>
    </row>
    <row r="947" s="112" customFormat="1" spans="1:10">
      <c r="A947" s="114"/>
      <c r="B947" s="70"/>
      <c r="C947" s="70"/>
      <c r="D947" s="70"/>
      <c r="E947" s="70"/>
      <c r="F947" s="70"/>
      <c r="G947" s="70"/>
      <c r="H947" s="70"/>
      <c r="I947" s="70"/>
      <c r="J947" s="115"/>
    </row>
    <row r="948" s="112" customFormat="1" spans="1:10">
      <c r="A948" s="114"/>
      <c r="B948" s="70"/>
      <c r="C948" s="70"/>
      <c r="D948" s="70"/>
      <c r="E948" s="70"/>
      <c r="F948" s="70"/>
      <c r="G948" s="70"/>
      <c r="H948" s="70"/>
      <c r="I948" s="70"/>
      <c r="J948" s="115"/>
    </row>
    <row r="949" s="112" customFormat="1" spans="1:10">
      <c r="A949" s="114"/>
      <c r="B949" s="70"/>
      <c r="C949" s="70"/>
      <c r="D949" s="70"/>
      <c r="E949" s="70"/>
      <c r="F949" s="70"/>
      <c r="G949" s="70"/>
      <c r="H949" s="70"/>
      <c r="I949" s="70"/>
      <c r="J949" s="115"/>
    </row>
    <row r="950" s="112" customFormat="1" spans="1:10">
      <c r="A950" s="114"/>
      <c r="B950" s="70"/>
      <c r="C950" s="70"/>
      <c r="D950" s="70"/>
      <c r="E950" s="70"/>
      <c r="F950" s="70"/>
      <c r="G950" s="70"/>
      <c r="H950" s="70"/>
      <c r="I950" s="70"/>
      <c r="J950" s="115"/>
    </row>
    <row r="951" s="112" customFormat="1" spans="1:10">
      <c r="A951" s="114"/>
      <c r="B951" s="70"/>
      <c r="C951" s="70"/>
      <c r="D951" s="70"/>
      <c r="E951" s="70"/>
      <c r="F951" s="70"/>
      <c r="G951" s="70"/>
      <c r="H951" s="70"/>
      <c r="I951" s="70"/>
      <c r="J951" s="115"/>
    </row>
    <row r="952" s="112" customFormat="1" spans="1:10">
      <c r="A952" s="114"/>
      <c r="B952" s="70"/>
      <c r="C952" s="70"/>
      <c r="D952" s="70"/>
      <c r="E952" s="70"/>
      <c r="F952" s="70"/>
      <c r="G952" s="70"/>
      <c r="H952" s="70"/>
      <c r="I952" s="70"/>
      <c r="J952" s="115"/>
    </row>
    <row r="953" s="112" customFormat="1" spans="1:10">
      <c r="A953" s="114"/>
      <c r="B953" s="70"/>
      <c r="C953" s="70"/>
      <c r="D953" s="70"/>
      <c r="E953" s="70"/>
      <c r="F953" s="70"/>
      <c r="G953" s="70"/>
      <c r="H953" s="70"/>
      <c r="I953" s="70"/>
      <c r="J953" s="115"/>
    </row>
    <row r="954" s="112" customFormat="1" spans="1:10">
      <c r="A954" s="114"/>
      <c r="B954" s="70"/>
      <c r="C954" s="70"/>
      <c r="D954" s="70"/>
      <c r="E954" s="70"/>
      <c r="F954" s="70"/>
      <c r="G954" s="70"/>
      <c r="H954" s="70"/>
      <c r="I954" s="70"/>
      <c r="J954" s="115"/>
    </row>
    <row r="955" s="112" customFormat="1" spans="1:10">
      <c r="A955" s="114"/>
      <c r="B955" s="70"/>
      <c r="C955" s="70"/>
      <c r="D955" s="70"/>
      <c r="E955" s="70"/>
      <c r="F955" s="70"/>
      <c r="G955" s="70"/>
      <c r="H955" s="70"/>
      <c r="I955" s="70"/>
      <c r="J955" s="115"/>
    </row>
    <row r="956" s="112" customFormat="1" spans="1:10">
      <c r="A956" s="114"/>
      <c r="B956" s="70"/>
      <c r="C956" s="70"/>
      <c r="D956" s="70"/>
      <c r="E956" s="70"/>
      <c r="F956" s="70"/>
      <c r="G956" s="70"/>
      <c r="H956" s="70"/>
      <c r="I956" s="70"/>
      <c r="J956" s="115"/>
    </row>
    <row r="957" s="112" customFormat="1" spans="1:10">
      <c r="A957" s="114"/>
      <c r="B957" s="70"/>
      <c r="C957" s="70"/>
      <c r="D957" s="70"/>
      <c r="E957" s="70"/>
      <c r="F957" s="70"/>
      <c r="G957" s="70"/>
      <c r="H957" s="70"/>
      <c r="I957" s="70"/>
      <c r="J957" s="115"/>
    </row>
    <row r="958" s="112" customFormat="1" spans="1:10">
      <c r="A958" s="114"/>
      <c r="B958" s="70"/>
      <c r="C958" s="70"/>
      <c r="D958" s="70"/>
      <c r="E958" s="70"/>
      <c r="F958" s="70"/>
      <c r="G958" s="70"/>
      <c r="H958" s="70"/>
      <c r="I958" s="70"/>
      <c r="J958" s="115"/>
    </row>
    <row r="959" s="112" customFormat="1" spans="1:10">
      <c r="A959" s="114"/>
      <c r="B959" s="70"/>
      <c r="C959" s="70"/>
      <c r="D959" s="70"/>
      <c r="E959" s="70"/>
      <c r="F959" s="70"/>
      <c r="G959" s="70"/>
      <c r="H959" s="70"/>
      <c r="I959" s="70"/>
      <c r="J959" s="115"/>
    </row>
    <row r="960" s="112" customFormat="1" spans="1:10">
      <c r="A960" s="114"/>
      <c r="B960" s="70"/>
      <c r="C960" s="70"/>
      <c r="D960" s="70"/>
      <c r="E960" s="70"/>
      <c r="F960" s="70"/>
      <c r="G960" s="70"/>
      <c r="H960" s="70"/>
      <c r="I960" s="70"/>
      <c r="J960" s="115"/>
    </row>
    <row r="961" s="112" customFormat="1" spans="1:10">
      <c r="A961" s="114"/>
      <c r="B961" s="70"/>
      <c r="C961" s="70"/>
      <c r="D961" s="70"/>
      <c r="E961" s="70"/>
      <c r="F961" s="70"/>
      <c r="G961" s="70"/>
      <c r="H961" s="70"/>
      <c r="I961" s="70"/>
      <c r="J961" s="115"/>
    </row>
    <row r="962" s="112" customFormat="1" spans="1:10">
      <c r="A962" s="114"/>
      <c r="B962" s="70"/>
      <c r="C962" s="70"/>
      <c r="D962" s="70"/>
      <c r="E962" s="70"/>
      <c r="F962" s="70"/>
      <c r="G962" s="70"/>
      <c r="H962" s="70"/>
      <c r="I962" s="70"/>
      <c r="J962" s="115"/>
    </row>
    <row r="963" s="112" customFormat="1" spans="1:10">
      <c r="A963" s="114"/>
      <c r="B963" s="70"/>
      <c r="C963" s="70"/>
      <c r="D963" s="70"/>
      <c r="E963" s="70"/>
      <c r="F963" s="70"/>
      <c r="G963" s="70"/>
      <c r="H963" s="70"/>
      <c r="I963" s="70"/>
      <c r="J963" s="115"/>
    </row>
    <row r="964" s="112" customFormat="1" spans="1:10">
      <c r="A964" s="114"/>
      <c r="B964" s="70"/>
      <c r="C964" s="70"/>
      <c r="D964" s="70"/>
      <c r="E964" s="70"/>
      <c r="F964" s="70"/>
      <c r="G964" s="70"/>
      <c r="H964" s="70"/>
      <c r="I964" s="70"/>
      <c r="J964" s="115"/>
    </row>
    <row r="965" s="112" customFormat="1" spans="1:10">
      <c r="A965" s="114"/>
      <c r="B965" s="70"/>
      <c r="C965" s="70"/>
      <c r="D965" s="70"/>
      <c r="E965" s="70"/>
      <c r="F965" s="70"/>
      <c r="G965" s="70"/>
      <c r="H965" s="70"/>
      <c r="I965" s="70"/>
      <c r="J965" s="115"/>
    </row>
    <row r="966" s="112" customFormat="1" spans="1:10">
      <c r="A966" s="114"/>
      <c r="B966" s="70"/>
      <c r="C966" s="70"/>
      <c r="D966" s="70"/>
      <c r="E966" s="70"/>
      <c r="F966" s="70"/>
      <c r="G966" s="70"/>
      <c r="H966" s="70"/>
      <c r="I966" s="70"/>
      <c r="J966" s="115"/>
    </row>
    <row r="967" s="112" customFormat="1" spans="1:10">
      <c r="A967" s="114"/>
      <c r="B967" s="70"/>
      <c r="C967" s="70"/>
      <c r="D967" s="70"/>
      <c r="E967" s="70"/>
      <c r="F967" s="70"/>
      <c r="G967" s="70"/>
      <c r="H967" s="70"/>
      <c r="I967" s="70"/>
      <c r="J967" s="115"/>
    </row>
    <row r="968" s="112" customFormat="1" spans="1:10">
      <c r="A968" s="114"/>
      <c r="B968" s="70"/>
      <c r="C968" s="70"/>
      <c r="D968" s="70"/>
      <c r="E968" s="70"/>
      <c r="F968" s="70"/>
      <c r="G968" s="70"/>
      <c r="H968" s="70"/>
      <c r="I968" s="70"/>
      <c r="J968" s="115"/>
    </row>
    <row r="969" s="112" customFormat="1" spans="1:10">
      <c r="A969" s="114"/>
      <c r="B969" s="70"/>
      <c r="C969" s="70"/>
      <c r="D969" s="70"/>
      <c r="E969" s="70"/>
      <c r="F969" s="70"/>
      <c r="G969" s="70"/>
      <c r="H969" s="70"/>
      <c r="I969" s="70"/>
      <c r="J969" s="115"/>
    </row>
    <row r="970" s="112" customFormat="1" spans="1:10">
      <c r="A970" s="114"/>
      <c r="B970" s="70"/>
      <c r="C970" s="70"/>
      <c r="D970" s="70"/>
      <c r="E970" s="70"/>
      <c r="F970" s="70"/>
      <c r="G970" s="70"/>
      <c r="H970" s="70"/>
      <c r="I970" s="70"/>
      <c r="J970" s="115"/>
    </row>
    <row r="971" s="112" customFormat="1" spans="1:10">
      <c r="A971" s="114"/>
      <c r="B971" s="70"/>
      <c r="C971" s="70"/>
      <c r="D971" s="70"/>
      <c r="E971" s="70"/>
      <c r="F971" s="70"/>
      <c r="G971" s="70"/>
      <c r="H971" s="70"/>
      <c r="I971" s="70"/>
      <c r="J971" s="115"/>
    </row>
    <row r="972" s="112" customFormat="1" spans="1:10">
      <c r="A972" s="114"/>
      <c r="B972" s="70"/>
      <c r="C972" s="70"/>
      <c r="D972" s="70"/>
      <c r="E972" s="70"/>
      <c r="F972" s="70"/>
      <c r="G972" s="70"/>
      <c r="H972" s="70"/>
      <c r="I972" s="70"/>
      <c r="J972" s="115"/>
    </row>
    <row r="973" s="112" customFormat="1" spans="1:10">
      <c r="A973" s="114"/>
      <c r="B973" s="70"/>
      <c r="C973" s="70"/>
      <c r="D973" s="70"/>
      <c r="E973" s="70"/>
      <c r="F973" s="70"/>
      <c r="G973" s="70"/>
      <c r="H973" s="70"/>
      <c r="I973" s="70"/>
      <c r="J973" s="115"/>
    </row>
    <row r="974" s="112" customFormat="1" spans="1:10">
      <c r="A974" s="114"/>
      <c r="B974" s="70"/>
      <c r="C974" s="70"/>
      <c r="D974" s="70"/>
      <c r="E974" s="70"/>
      <c r="F974" s="70"/>
      <c r="G974" s="70"/>
      <c r="H974" s="70"/>
      <c r="I974" s="70"/>
      <c r="J974" s="115"/>
    </row>
    <row r="975" s="112" customFormat="1" spans="1:10">
      <c r="A975" s="114"/>
      <c r="B975" s="70"/>
      <c r="C975" s="70"/>
      <c r="D975" s="70"/>
      <c r="E975" s="70"/>
      <c r="F975" s="70"/>
      <c r="G975" s="70"/>
      <c r="H975" s="70"/>
      <c r="I975" s="70"/>
      <c r="J975" s="115"/>
    </row>
    <row r="976" s="112" customFormat="1" spans="1:10">
      <c r="A976" s="114"/>
      <c r="B976" s="70"/>
      <c r="C976" s="70"/>
      <c r="D976" s="70"/>
      <c r="E976" s="70"/>
      <c r="F976" s="70"/>
      <c r="G976" s="70"/>
      <c r="H976" s="70"/>
      <c r="I976" s="70"/>
      <c r="J976" s="115"/>
    </row>
    <row r="977" s="112" customFormat="1" spans="1:10">
      <c r="A977" s="114"/>
      <c r="B977" s="70"/>
      <c r="C977" s="70"/>
      <c r="D977" s="70"/>
      <c r="E977" s="70"/>
      <c r="F977" s="70"/>
      <c r="G977" s="70"/>
      <c r="H977" s="70"/>
      <c r="I977" s="70"/>
      <c r="J977" s="115"/>
    </row>
    <row r="978" s="112" customFormat="1" spans="1:10">
      <c r="A978" s="114"/>
      <c r="B978" s="70"/>
      <c r="C978" s="70"/>
      <c r="D978" s="70"/>
      <c r="E978" s="70"/>
      <c r="F978" s="70"/>
      <c r="G978" s="70"/>
      <c r="H978" s="70"/>
      <c r="I978" s="70"/>
      <c r="J978" s="115"/>
    </row>
    <row r="979" s="112" customFormat="1" spans="1:10">
      <c r="A979" s="114"/>
      <c r="B979" s="70"/>
      <c r="C979" s="70"/>
      <c r="D979" s="70"/>
      <c r="E979" s="70"/>
      <c r="F979" s="70"/>
      <c r="G979" s="70"/>
      <c r="H979" s="70"/>
      <c r="I979" s="70"/>
      <c r="J979" s="115"/>
    </row>
    <row r="980" s="112" customFormat="1" spans="1:10">
      <c r="A980" s="114"/>
      <c r="B980" s="70"/>
      <c r="C980" s="70"/>
      <c r="D980" s="70"/>
      <c r="E980" s="70"/>
      <c r="F980" s="70"/>
      <c r="G980" s="70"/>
      <c r="H980" s="70"/>
      <c r="I980" s="70"/>
      <c r="J980" s="115"/>
    </row>
    <row r="981" s="112" customFormat="1" spans="1:10">
      <c r="A981" s="114"/>
      <c r="B981" s="70"/>
      <c r="C981" s="70"/>
      <c r="D981" s="70"/>
      <c r="E981" s="70"/>
      <c r="F981" s="70"/>
      <c r="G981" s="70"/>
      <c r="H981" s="70"/>
      <c r="I981" s="70"/>
      <c r="J981" s="115"/>
    </row>
    <row r="982" s="112" customFormat="1" spans="1:10">
      <c r="A982" s="114"/>
      <c r="B982" s="70"/>
      <c r="C982" s="70"/>
      <c r="D982" s="70"/>
      <c r="E982" s="70"/>
      <c r="F982" s="70"/>
      <c r="G982" s="70"/>
      <c r="H982" s="70"/>
      <c r="I982" s="70"/>
      <c r="J982" s="115"/>
    </row>
    <row r="983" s="112" customFormat="1" spans="1:10">
      <c r="A983" s="114"/>
      <c r="B983" s="70"/>
      <c r="C983" s="70"/>
      <c r="D983" s="70"/>
      <c r="E983" s="70"/>
      <c r="F983" s="70"/>
      <c r="G983" s="70"/>
      <c r="H983" s="70"/>
      <c r="I983" s="70"/>
      <c r="J983" s="115"/>
    </row>
    <row r="984" s="112" customFormat="1" spans="1:10">
      <c r="A984" s="114"/>
      <c r="B984" s="70"/>
      <c r="C984" s="70"/>
      <c r="D984" s="70"/>
      <c r="E984" s="70"/>
      <c r="F984" s="70"/>
      <c r="G984" s="70"/>
      <c r="H984" s="70"/>
      <c r="I984" s="70"/>
      <c r="J984" s="115"/>
    </row>
    <row r="985" s="112" customFormat="1" spans="1:10">
      <c r="A985" s="114"/>
      <c r="B985" s="70"/>
      <c r="C985" s="70"/>
      <c r="D985" s="70"/>
      <c r="E985" s="70"/>
      <c r="F985" s="70"/>
      <c r="G985" s="70"/>
      <c r="H985" s="70"/>
      <c r="I985" s="70"/>
      <c r="J985" s="115"/>
    </row>
    <row r="986" s="112" customFormat="1" spans="1:10">
      <c r="A986" s="114"/>
      <c r="B986" s="70"/>
      <c r="C986" s="70"/>
      <c r="D986" s="70"/>
      <c r="E986" s="70"/>
      <c r="F986" s="70"/>
      <c r="G986" s="70"/>
      <c r="H986" s="70"/>
      <c r="I986" s="70"/>
      <c r="J986" s="115"/>
    </row>
    <row r="987" s="112" customFormat="1" spans="1:10">
      <c r="A987" s="114"/>
      <c r="B987" s="70"/>
      <c r="C987" s="70"/>
      <c r="D987" s="70"/>
      <c r="E987" s="70"/>
      <c r="F987" s="70"/>
      <c r="G987" s="70"/>
      <c r="H987" s="70"/>
      <c r="I987" s="70"/>
      <c r="J987" s="115"/>
    </row>
    <row r="988" s="112" customFormat="1" spans="1:10">
      <c r="A988" s="114"/>
      <c r="B988" s="70"/>
      <c r="C988" s="70"/>
      <c r="D988" s="70"/>
      <c r="E988" s="70"/>
      <c r="F988" s="70"/>
      <c r="G988" s="70"/>
      <c r="H988" s="70"/>
      <c r="I988" s="70"/>
      <c r="J988" s="115"/>
    </row>
    <row r="989" s="112" customFormat="1" spans="1:10">
      <c r="A989" s="114"/>
      <c r="B989" s="70"/>
      <c r="C989" s="70"/>
      <c r="D989" s="70"/>
      <c r="E989" s="70"/>
      <c r="F989" s="70"/>
      <c r="G989" s="70"/>
      <c r="H989" s="70"/>
      <c r="I989" s="70"/>
      <c r="J989" s="115"/>
    </row>
    <row r="990" s="112" customFormat="1" spans="1:10">
      <c r="A990" s="114"/>
      <c r="B990" s="70"/>
      <c r="C990" s="70"/>
      <c r="D990" s="70"/>
      <c r="E990" s="70"/>
      <c r="F990" s="70"/>
      <c r="G990" s="70"/>
      <c r="H990" s="70"/>
      <c r="I990" s="70"/>
      <c r="J990" s="115"/>
    </row>
    <row r="991" s="112" customFormat="1" spans="1:10">
      <c r="A991" s="114"/>
      <c r="B991" s="70"/>
      <c r="C991" s="70"/>
      <c r="D991" s="70"/>
      <c r="E991" s="70"/>
      <c r="F991" s="70"/>
      <c r="G991" s="70"/>
      <c r="H991" s="70"/>
      <c r="I991" s="70"/>
      <c r="J991" s="115"/>
    </row>
    <row r="992" s="112" customFormat="1" spans="1:10">
      <c r="A992" s="114"/>
      <c r="B992" s="70"/>
      <c r="C992" s="70"/>
      <c r="D992" s="70"/>
      <c r="E992" s="70"/>
      <c r="F992" s="70"/>
      <c r="G992" s="70"/>
      <c r="H992" s="70"/>
      <c r="I992" s="70"/>
      <c r="J992" s="115"/>
    </row>
    <row r="993" s="112" customFormat="1" spans="1:10">
      <c r="A993" s="114"/>
      <c r="B993" s="70"/>
      <c r="C993" s="70"/>
      <c r="D993" s="70"/>
      <c r="E993" s="70"/>
      <c r="F993" s="70"/>
      <c r="G993" s="70"/>
      <c r="H993" s="70"/>
      <c r="I993" s="70"/>
      <c r="J993" s="115"/>
    </row>
    <row r="994" s="112" customFormat="1" spans="1:10">
      <c r="A994" s="114"/>
      <c r="B994" s="70"/>
      <c r="C994" s="70"/>
      <c r="D994" s="70"/>
      <c r="E994" s="70"/>
      <c r="F994" s="70"/>
      <c r="G994" s="70"/>
      <c r="H994" s="70"/>
      <c r="I994" s="70"/>
      <c r="J994" s="115"/>
    </row>
    <row r="995" s="112" customFormat="1" spans="1:10">
      <c r="A995" s="114"/>
      <c r="B995" s="70"/>
      <c r="C995" s="70"/>
      <c r="D995" s="70"/>
      <c r="E995" s="70"/>
      <c r="F995" s="70"/>
      <c r="G995" s="70"/>
      <c r="H995" s="70"/>
      <c r="I995" s="70"/>
      <c r="J995" s="115"/>
    </row>
    <row r="996" s="112" customFormat="1" spans="1:10">
      <c r="A996" s="114"/>
      <c r="B996" s="70"/>
      <c r="C996" s="70"/>
      <c r="D996" s="70"/>
      <c r="E996" s="70"/>
      <c r="F996" s="70"/>
      <c r="G996" s="70"/>
      <c r="H996" s="70"/>
      <c r="I996" s="70"/>
      <c r="J996" s="115"/>
    </row>
    <row r="997" s="112" customFormat="1" spans="1:10">
      <c r="A997" s="114"/>
      <c r="B997" s="70"/>
      <c r="C997" s="70"/>
      <c r="D997" s="70"/>
      <c r="E997" s="70"/>
      <c r="F997" s="70"/>
      <c r="G997" s="70"/>
      <c r="H997" s="70"/>
      <c r="I997" s="70"/>
      <c r="J997" s="115"/>
    </row>
    <row r="998" s="112" customFormat="1" spans="1:10">
      <c r="A998" s="114"/>
      <c r="B998" s="70"/>
      <c r="C998" s="70"/>
      <c r="D998" s="70"/>
      <c r="E998" s="70"/>
      <c r="F998" s="70"/>
      <c r="G998" s="70"/>
      <c r="H998" s="70"/>
      <c r="I998" s="70"/>
      <c r="J998" s="115"/>
    </row>
    <row r="999" s="112" customFormat="1" spans="1:10">
      <c r="A999" s="114"/>
      <c r="B999" s="70"/>
      <c r="C999" s="70"/>
      <c r="D999" s="70"/>
      <c r="E999" s="70"/>
      <c r="F999" s="70"/>
      <c r="G999" s="70"/>
      <c r="H999" s="70"/>
      <c r="I999" s="70"/>
      <c r="J999" s="115"/>
    </row>
    <row r="1000" s="112" customFormat="1" spans="1:10">
      <c r="A1000" s="114"/>
      <c r="B1000" s="70"/>
      <c r="C1000" s="70"/>
      <c r="D1000" s="70"/>
      <c r="E1000" s="70"/>
      <c r="F1000" s="70"/>
      <c r="G1000" s="70"/>
      <c r="H1000" s="70"/>
      <c r="I1000" s="70"/>
      <c r="J1000" s="115"/>
    </row>
    <row r="1001" s="112" customFormat="1" spans="1:10">
      <c r="A1001" s="114"/>
      <c r="B1001" s="70"/>
      <c r="C1001" s="70"/>
      <c r="D1001" s="70"/>
      <c r="E1001" s="70"/>
      <c r="F1001" s="70"/>
      <c r="G1001" s="70"/>
      <c r="H1001" s="70"/>
      <c r="I1001" s="70"/>
      <c r="J1001" s="115"/>
    </row>
    <row r="1002" s="112" customFormat="1" spans="1:10">
      <c r="A1002" s="114"/>
      <c r="B1002" s="70"/>
      <c r="C1002" s="70"/>
      <c r="D1002" s="70"/>
      <c r="E1002" s="70"/>
      <c r="F1002" s="70"/>
      <c r="G1002" s="70"/>
      <c r="H1002" s="70"/>
      <c r="I1002" s="70"/>
      <c r="J1002" s="115"/>
    </row>
    <row r="1003" s="112" customFormat="1" spans="1:10">
      <c r="A1003" s="114"/>
      <c r="B1003" s="70"/>
      <c r="C1003" s="70"/>
      <c r="D1003" s="70"/>
      <c r="E1003" s="70"/>
      <c r="F1003" s="70"/>
      <c r="G1003" s="70"/>
      <c r="H1003" s="70"/>
      <c r="I1003" s="70"/>
      <c r="J1003" s="115"/>
    </row>
    <row r="1004" s="112" customFormat="1" spans="1:10">
      <c r="A1004" s="114"/>
      <c r="B1004" s="70"/>
      <c r="C1004" s="70"/>
      <c r="D1004" s="70"/>
      <c r="E1004" s="70"/>
      <c r="F1004" s="70"/>
      <c r="G1004" s="70"/>
      <c r="H1004" s="70"/>
      <c r="I1004" s="70"/>
      <c r="J1004" s="115"/>
    </row>
    <row r="1005" s="112" customFormat="1" spans="1:10">
      <c r="A1005" s="114"/>
      <c r="B1005" s="70"/>
      <c r="C1005" s="70"/>
      <c r="D1005" s="70"/>
      <c r="E1005" s="70"/>
      <c r="F1005" s="70"/>
      <c r="G1005" s="70"/>
      <c r="H1005" s="70"/>
      <c r="I1005" s="70"/>
      <c r="J1005" s="115"/>
    </row>
    <row r="1006" s="112" customFormat="1" spans="1:10">
      <c r="A1006" s="114"/>
      <c r="B1006" s="70"/>
      <c r="C1006" s="70"/>
      <c r="D1006" s="70"/>
      <c r="E1006" s="70"/>
      <c r="F1006" s="70"/>
      <c r="G1006" s="70"/>
      <c r="H1006" s="70"/>
      <c r="I1006" s="70"/>
      <c r="J1006" s="115"/>
    </row>
    <row r="1007" s="112" customFormat="1" spans="1:10">
      <c r="A1007" s="114"/>
      <c r="B1007" s="70"/>
      <c r="C1007" s="70"/>
      <c r="D1007" s="70"/>
      <c r="E1007" s="70"/>
      <c r="F1007" s="70"/>
      <c r="G1007" s="70"/>
      <c r="H1007" s="70"/>
      <c r="I1007" s="70"/>
      <c r="J1007" s="115"/>
    </row>
    <row r="1008" s="112" customFormat="1" spans="1:10">
      <c r="A1008" s="114"/>
      <c r="B1008" s="70"/>
      <c r="C1008" s="70"/>
      <c r="D1008" s="70"/>
      <c r="E1008" s="70"/>
      <c r="F1008" s="70"/>
      <c r="G1008" s="70"/>
      <c r="H1008" s="70"/>
      <c r="I1008" s="70"/>
      <c r="J1008" s="115"/>
    </row>
    <row r="1009" s="112" customFormat="1" spans="1:10">
      <c r="A1009" s="114"/>
      <c r="B1009" s="70"/>
      <c r="C1009" s="70"/>
      <c r="D1009" s="70"/>
      <c r="E1009" s="70"/>
      <c r="F1009" s="70"/>
      <c r="G1009" s="70"/>
      <c r="H1009" s="70"/>
      <c r="I1009" s="70"/>
      <c r="J1009" s="115"/>
    </row>
    <row r="1010" s="112" customFormat="1" spans="1:10">
      <c r="A1010" s="114"/>
      <c r="B1010" s="70"/>
      <c r="C1010" s="70"/>
      <c r="D1010" s="70"/>
      <c r="E1010" s="70"/>
      <c r="F1010" s="70"/>
      <c r="G1010" s="70"/>
      <c r="H1010" s="70"/>
      <c r="I1010" s="70"/>
      <c r="J1010" s="115"/>
    </row>
    <row r="1011" s="112" customFormat="1" spans="1:10">
      <c r="A1011" s="114"/>
      <c r="B1011" s="70"/>
      <c r="C1011" s="70"/>
      <c r="D1011" s="70"/>
      <c r="E1011" s="70"/>
      <c r="F1011" s="70"/>
      <c r="G1011" s="70"/>
      <c r="H1011" s="70"/>
      <c r="I1011" s="70"/>
      <c r="J1011" s="115"/>
    </row>
    <row r="1012" s="112" customFormat="1" spans="1:10">
      <c r="A1012" s="114"/>
      <c r="B1012" s="70"/>
      <c r="C1012" s="70"/>
      <c r="D1012" s="70"/>
      <c r="E1012" s="70"/>
      <c r="F1012" s="70"/>
      <c r="G1012" s="70"/>
      <c r="H1012" s="70"/>
      <c r="I1012" s="70"/>
      <c r="J1012" s="115"/>
    </row>
    <row r="1013" s="112" customFormat="1" spans="1:10">
      <c r="A1013" s="114"/>
      <c r="B1013" s="70"/>
      <c r="C1013" s="70"/>
      <c r="D1013" s="70"/>
      <c r="E1013" s="70"/>
      <c r="F1013" s="70"/>
      <c r="G1013" s="70"/>
      <c r="H1013" s="70"/>
      <c r="I1013" s="70"/>
      <c r="J1013" s="115"/>
    </row>
    <row r="1014" s="112" customFormat="1" spans="1:10">
      <c r="A1014" s="114"/>
      <c r="B1014" s="70"/>
      <c r="C1014" s="70"/>
      <c r="D1014" s="70"/>
      <c r="E1014" s="70"/>
      <c r="F1014" s="70"/>
      <c r="G1014" s="70"/>
      <c r="H1014" s="70"/>
      <c r="I1014" s="70"/>
      <c r="J1014" s="115"/>
    </row>
    <row r="1015" s="112" customFormat="1" spans="1:10">
      <c r="A1015" s="114"/>
      <c r="B1015" s="70"/>
      <c r="C1015" s="70"/>
      <c r="D1015" s="70"/>
      <c r="E1015" s="70"/>
      <c r="F1015" s="70"/>
      <c r="G1015" s="70"/>
      <c r="H1015" s="70"/>
      <c r="I1015" s="70"/>
      <c r="J1015" s="115"/>
    </row>
    <row r="1016" s="112" customFormat="1" spans="1:10">
      <c r="A1016" s="114"/>
      <c r="B1016" s="70"/>
      <c r="C1016" s="70"/>
      <c r="D1016" s="70"/>
      <c r="E1016" s="70"/>
      <c r="F1016" s="70"/>
      <c r="G1016" s="70"/>
      <c r="H1016" s="70"/>
      <c r="I1016" s="70"/>
      <c r="J1016" s="115"/>
    </row>
    <row r="1017" s="112" customFormat="1" spans="1:10">
      <c r="A1017" s="114"/>
      <c r="B1017" s="70"/>
      <c r="C1017" s="70"/>
      <c r="D1017" s="70"/>
      <c r="E1017" s="70"/>
      <c r="F1017" s="70"/>
      <c r="G1017" s="70"/>
      <c r="H1017" s="70"/>
      <c r="I1017" s="70"/>
      <c r="J1017" s="115"/>
    </row>
    <row r="1018" s="112" customFormat="1" spans="1:10">
      <c r="A1018" s="114"/>
      <c r="B1018" s="70"/>
      <c r="C1018" s="70"/>
      <c r="D1018" s="70"/>
      <c r="E1018" s="70"/>
      <c r="F1018" s="70"/>
      <c r="G1018" s="70"/>
      <c r="H1018" s="70"/>
      <c r="I1018" s="70"/>
      <c r="J1018" s="115"/>
    </row>
    <row r="1019" s="112" customFormat="1" spans="1:10">
      <c r="A1019" s="114"/>
      <c r="B1019" s="70"/>
      <c r="C1019" s="70"/>
      <c r="D1019" s="70"/>
      <c r="E1019" s="70"/>
      <c r="F1019" s="70"/>
      <c r="G1019" s="70"/>
      <c r="H1019" s="70"/>
      <c r="I1019" s="70"/>
      <c r="J1019" s="115"/>
    </row>
    <row r="1020" s="112" customFormat="1" spans="1:10">
      <c r="A1020" s="114"/>
      <c r="B1020" s="70"/>
      <c r="C1020" s="70"/>
      <c r="D1020" s="70"/>
      <c r="E1020" s="70"/>
      <c r="F1020" s="70"/>
      <c r="G1020" s="70"/>
      <c r="H1020" s="70"/>
      <c r="I1020" s="70"/>
      <c r="J1020" s="115"/>
    </row>
    <row r="1021" s="112" customFormat="1" spans="1:10">
      <c r="A1021" s="114"/>
      <c r="B1021" s="70"/>
      <c r="C1021" s="70"/>
      <c r="D1021" s="70"/>
      <c r="E1021" s="70"/>
      <c r="F1021" s="70"/>
      <c r="G1021" s="70"/>
      <c r="H1021" s="70"/>
      <c r="I1021" s="70"/>
      <c r="J1021" s="115"/>
    </row>
    <row r="1022" s="112" customFormat="1" spans="1:10">
      <c r="A1022" s="114"/>
      <c r="B1022" s="70"/>
      <c r="C1022" s="70"/>
      <c r="D1022" s="70"/>
      <c r="E1022" s="70"/>
      <c r="F1022" s="70"/>
      <c r="G1022" s="70"/>
      <c r="H1022" s="70"/>
      <c r="I1022" s="70"/>
      <c r="J1022" s="115"/>
    </row>
    <row r="1023" s="112" customFormat="1" spans="1:10">
      <c r="A1023" s="114"/>
      <c r="B1023" s="70"/>
      <c r="C1023" s="70"/>
      <c r="D1023" s="70"/>
      <c r="E1023" s="70"/>
      <c r="F1023" s="70"/>
      <c r="G1023" s="70"/>
      <c r="H1023" s="70"/>
      <c r="I1023" s="70"/>
      <c r="J1023" s="115"/>
    </row>
    <row r="1024" s="112" customFormat="1" spans="1:10">
      <c r="A1024" s="114"/>
      <c r="B1024" s="70"/>
      <c r="C1024" s="70"/>
      <c r="D1024" s="70"/>
      <c r="E1024" s="70"/>
      <c r="F1024" s="70"/>
      <c r="G1024" s="70"/>
      <c r="H1024" s="70"/>
      <c r="I1024" s="70"/>
      <c r="J1024" s="115"/>
    </row>
    <row r="1025" s="112" customFormat="1" spans="1:10">
      <c r="A1025" s="114"/>
      <c r="B1025" s="70"/>
      <c r="C1025" s="70"/>
      <c r="D1025" s="70"/>
      <c r="E1025" s="70"/>
      <c r="F1025" s="70"/>
      <c r="G1025" s="70"/>
      <c r="H1025" s="70"/>
      <c r="I1025" s="70"/>
      <c r="J1025" s="115"/>
    </row>
    <row r="1026" s="112" customFormat="1" spans="1:10">
      <c r="A1026" s="114"/>
      <c r="B1026" s="70"/>
      <c r="C1026" s="70"/>
      <c r="D1026" s="70"/>
      <c r="E1026" s="70"/>
      <c r="F1026" s="70"/>
      <c r="G1026" s="70"/>
      <c r="H1026" s="70"/>
      <c r="I1026" s="70"/>
      <c r="J1026" s="115"/>
    </row>
    <row r="1027" s="112" customFormat="1" spans="1:10">
      <c r="A1027" s="114"/>
      <c r="B1027" s="70"/>
      <c r="C1027" s="70"/>
      <c r="D1027" s="70"/>
      <c r="E1027" s="70"/>
      <c r="F1027" s="70"/>
      <c r="G1027" s="70"/>
      <c r="H1027" s="70"/>
      <c r="I1027" s="70"/>
      <c r="J1027" s="115"/>
    </row>
    <row r="1028" s="112" customFormat="1" spans="1:10">
      <c r="A1028" s="114"/>
      <c r="B1028" s="70"/>
      <c r="C1028" s="70"/>
      <c r="D1028" s="70"/>
      <c r="E1028" s="70"/>
      <c r="F1028" s="70"/>
      <c r="G1028" s="70"/>
      <c r="H1028" s="70"/>
      <c r="I1028" s="70"/>
      <c r="J1028" s="115"/>
    </row>
    <row r="1029" s="112" customFormat="1" spans="1:10">
      <c r="A1029" s="114"/>
      <c r="B1029" s="70"/>
      <c r="C1029" s="70"/>
      <c r="D1029" s="70"/>
      <c r="E1029" s="70"/>
      <c r="F1029" s="70"/>
      <c r="G1029" s="70"/>
      <c r="H1029" s="70"/>
      <c r="I1029" s="70"/>
      <c r="J1029" s="115"/>
    </row>
    <row r="1030" s="112" customFormat="1" spans="1:10">
      <c r="A1030" s="114"/>
      <c r="B1030" s="70"/>
      <c r="C1030" s="70"/>
      <c r="D1030" s="70"/>
      <c r="E1030" s="70"/>
      <c r="F1030" s="70"/>
      <c r="G1030" s="70"/>
      <c r="H1030" s="70"/>
      <c r="I1030" s="70"/>
      <c r="J1030" s="115"/>
    </row>
    <row r="1031" s="112" customFormat="1" spans="1:10">
      <c r="A1031" s="114"/>
      <c r="B1031" s="70"/>
      <c r="C1031" s="70"/>
      <c r="D1031" s="70"/>
      <c r="E1031" s="70"/>
      <c r="F1031" s="70"/>
      <c r="G1031" s="70"/>
      <c r="H1031" s="70"/>
      <c r="I1031" s="70"/>
      <c r="J1031" s="115"/>
    </row>
    <row r="1032" s="112" customFormat="1" spans="1:10">
      <c r="A1032" s="114"/>
      <c r="B1032" s="70"/>
      <c r="C1032" s="70"/>
      <c r="D1032" s="70"/>
      <c r="E1032" s="70"/>
      <c r="F1032" s="70"/>
      <c r="G1032" s="70"/>
      <c r="H1032" s="70"/>
      <c r="I1032" s="70"/>
      <c r="J1032" s="115"/>
    </row>
    <row r="1033" s="112" customFormat="1" spans="1:10">
      <c r="A1033" s="114"/>
      <c r="B1033" s="70"/>
      <c r="C1033" s="70"/>
      <c r="D1033" s="70"/>
      <c r="E1033" s="70"/>
      <c r="F1033" s="70"/>
      <c r="G1033" s="70"/>
      <c r="H1033" s="70"/>
      <c r="I1033" s="70"/>
      <c r="J1033" s="115"/>
    </row>
    <row r="1034" s="112" customFormat="1" spans="1:10">
      <c r="A1034" s="114"/>
      <c r="B1034" s="70"/>
      <c r="C1034" s="70"/>
      <c r="D1034" s="70"/>
      <c r="E1034" s="70"/>
      <c r="F1034" s="70"/>
      <c r="G1034" s="70"/>
      <c r="H1034" s="70"/>
      <c r="I1034" s="70"/>
      <c r="J1034" s="115"/>
    </row>
    <row r="1035" s="112" customFormat="1" spans="1:10">
      <c r="A1035" s="114"/>
      <c r="B1035" s="70"/>
      <c r="C1035" s="70"/>
      <c r="D1035" s="70"/>
      <c r="E1035" s="70"/>
      <c r="F1035" s="70"/>
      <c r="G1035" s="70"/>
      <c r="H1035" s="70"/>
      <c r="I1035" s="70"/>
      <c r="J1035" s="115"/>
    </row>
    <row r="1036" s="112" customFormat="1" spans="1:10">
      <c r="A1036" s="114"/>
      <c r="B1036" s="70"/>
      <c r="C1036" s="70"/>
      <c r="D1036" s="70"/>
      <c r="E1036" s="70"/>
      <c r="F1036" s="70"/>
      <c r="G1036" s="70"/>
      <c r="H1036" s="70"/>
      <c r="I1036" s="70"/>
      <c r="J1036" s="115"/>
    </row>
    <row r="1037" s="112" customFormat="1" spans="1:10">
      <c r="A1037" s="114"/>
      <c r="B1037" s="70"/>
      <c r="C1037" s="70"/>
      <c r="D1037" s="70"/>
      <c r="E1037" s="70"/>
      <c r="F1037" s="70"/>
      <c r="G1037" s="70"/>
      <c r="H1037" s="70"/>
      <c r="I1037" s="70"/>
      <c r="J1037" s="115"/>
    </row>
    <row r="1038" s="112" customFormat="1" spans="1:10">
      <c r="A1038" s="114"/>
      <c r="B1038" s="70"/>
      <c r="C1038" s="70"/>
      <c r="D1038" s="70"/>
      <c r="E1038" s="70"/>
      <c r="F1038" s="70"/>
      <c r="G1038" s="70"/>
      <c r="H1038" s="70"/>
      <c r="I1038" s="70"/>
      <c r="J1038" s="115"/>
    </row>
    <row r="1039" s="112" customFormat="1" spans="1:10">
      <c r="A1039" s="114"/>
      <c r="B1039" s="70"/>
      <c r="C1039" s="70"/>
      <c r="D1039" s="70"/>
      <c r="E1039" s="70"/>
      <c r="F1039" s="70"/>
      <c r="G1039" s="70"/>
      <c r="H1039" s="70"/>
      <c r="I1039" s="70"/>
      <c r="J1039" s="115"/>
    </row>
    <row r="1040" s="112" customFormat="1" spans="1:10">
      <c r="A1040" s="114"/>
      <c r="B1040" s="70"/>
      <c r="C1040" s="70"/>
      <c r="D1040" s="70"/>
      <c r="E1040" s="70"/>
      <c r="F1040" s="70"/>
      <c r="G1040" s="70"/>
      <c r="H1040" s="70"/>
      <c r="I1040" s="70"/>
      <c r="J1040" s="115"/>
    </row>
    <row r="1041" s="112" customFormat="1" spans="1:10">
      <c r="A1041" s="114"/>
      <c r="B1041" s="70"/>
      <c r="C1041" s="70"/>
      <c r="D1041" s="70"/>
      <c r="E1041" s="70"/>
      <c r="F1041" s="70"/>
      <c r="G1041" s="70"/>
      <c r="H1041" s="70"/>
      <c r="I1041" s="70"/>
      <c r="J1041" s="115"/>
    </row>
    <row r="1042" s="112" customFormat="1" spans="1:10">
      <c r="A1042" s="114"/>
      <c r="B1042" s="70"/>
      <c r="C1042" s="70"/>
      <c r="D1042" s="70"/>
      <c r="E1042" s="70"/>
      <c r="F1042" s="70"/>
      <c r="G1042" s="70"/>
      <c r="H1042" s="70"/>
      <c r="I1042" s="70"/>
      <c r="J1042" s="115"/>
    </row>
    <row r="1043" s="112" customFormat="1" spans="1:10">
      <c r="A1043" s="114"/>
      <c r="B1043" s="70"/>
      <c r="C1043" s="70"/>
      <c r="D1043" s="70"/>
      <c r="E1043" s="70"/>
      <c r="F1043" s="70"/>
      <c r="G1043" s="70"/>
      <c r="H1043" s="70"/>
      <c r="I1043" s="70"/>
      <c r="J1043" s="115"/>
    </row>
    <row r="1044" s="112" customFormat="1" spans="1:10">
      <c r="A1044" s="114"/>
      <c r="B1044" s="70"/>
      <c r="C1044" s="70"/>
      <c r="D1044" s="70"/>
      <c r="E1044" s="70"/>
      <c r="F1044" s="70"/>
      <c r="G1044" s="70"/>
      <c r="H1044" s="70"/>
      <c r="I1044" s="70"/>
      <c r="J1044" s="115"/>
    </row>
    <row r="1045" s="112" customFormat="1" spans="1:10">
      <c r="A1045" s="114"/>
      <c r="B1045" s="70"/>
      <c r="C1045" s="70"/>
      <c r="D1045" s="70"/>
      <c r="E1045" s="70"/>
      <c r="F1045" s="70"/>
      <c r="G1045" s="70"/>
      <c r="H1045" s="70"/>
      <c r="I1045" s="70"/>
      <c r="J1045" s="115"/>
    </row>
    <row r="1046" s="112" customFormat="1" spans="1:10">
      <c r="A1046" s="114"/>
      <c r="B1046" s="70"/>
      <c r="C1046" s="70"/>
      <c r="D1046" s="70"/>
      <c r="E1046" s="70"/>
      <c r="F1046" s="70"/>
      <c r="G1046" s="70"/>
      <c r="H1046" s="70"/>
      <c r="I1046" s="70"/>
      <c r="J1046" s="115"/>
    </row>
    <row r="1047" s="112" customFormat="1" spans="1:10">
      <c r="A1047" s="114"/>
      <c r="B1047" s="70"/>
      <c r="C1047" s="70"/>
      <c r="D1047" s="70"/>
      <c r="E1047" s="70"/>
      <c r="F1047" s="70"/>
      <c r="G1047" s="70"/>
      <c r="H1047" s="70"/>
      <c r="I1047" s="70"/>
      <c r="J1047" s="115"/>
    </row>
    <row r="1048" s="112" customFormat="1" spans="1:10">
      <c r="A1048" s="114"/>
      <c r="B1048" s="70"/>
      <c r="C1048" s="70"/>
      <c r="D1048" s="70"/>
      <c r="E1048" s="70"/>
      <c r="F1048" s="70"/>
      <c r="G1048" s="70"/>
      <c r="H1048" s="70"/>
      <c r="I1048" s="70"/>
      <c r="J1048" s="115"/>
    </row>
    <row r="1049" s="112" customFormat="1" spans="1:10">
      <c r="A1049" s="114"/>
      <c r="B1049" s="70"/>
      <c r="C1049" s="70"/>
      <c r="D1049" s="70"/>
      <c r="E1049" s="70"/>
      <c r="F1049" s="70"/>
      <c r="G1049" s="70"/>
      <c r="H1049" s="70"/>
      <c r="I1049" s="70"/>
      <c r="J1049" s="115"/>
    </row>
    <row r="1050" s="112" customFormat="1" spans="1:10">
      <c r="A1050" s="114"/>
      <c r="B1050" s="70"/>
      <c r="C1050" s="70"/>
      <c r="D1050" s="70"/>
      <c r="E1050" s="70"/>
      <c r="F1050" s="70"/>
      <c r="G1050" s="70"/>
      <c r="H1050" s="70"/>
      <c r="I1050" s="70"/>
      <c r="J1050" s="115"/>
    </row>
    <row r="1051" s="112" customFormat="1" spans="1:10">
      <c r="A1051" s="114"/>
      <c r="B1051" s="70"/>
      <c r="C1051" s="70"/>
      <c r="D1051" s="70"/>
      <c r="E1051" s="70"/>
      <c r="F1051" s="70"/>
      <c r="G1051" s="70"/>
      <c r="H1051" s="70"/>
      <c r="I1051" s="70"/>
      <c r="J1051" s="115"/>
    </row>
    <row r="1052" s="112" customFormat="1" spans="1:10">
      <c r="A1052" s="114"/>
      <c r="B1052" s="70"/>
      <c r="C1052" s="70"/>
      <c r="D1052" s="70"/>
      <c r="E1052" s="70"/>
      <c r="F1052" s="70"/>
      <c r="G1052" s="70"/>
      <c r="H1052" s="70"/>
      <c r="I1052" s="70"/>
      <c r="J1052" s="115"/>
    </row>
    <row r="1053" s="112" customFormat="1" spans="1:10">
      <c r="A1053" s="114"/>
      <c r="B1053" s="70"/>
      <c r="C1053" s="70"/>
      <c r="D1053" s="70"/>
      <c r="E1053" s="70"/>
      <c r="F1053" s="70"/>
      <c r="G1053" s="70"/>
      <c r="H1053" s="70"/>
      <c r="I1053" s="70"/>
      <c r="J1053" s="115"/>
    </row>
    <row r="1054" s="112" customFormat="1" spans="1:10">
      <c r="A1054" s="114"/>
      <c r="B1054" s="70"/>
      <c r="C1054" s="70"/>
      <c r="D1054" s="70"/>
      <c r="E1054" s="70"/>
      <c r="F1054" s="70"/>
      <c r="G1054" s="70"/>
      <c r="H1054" s="70"/>
      <c r="I1054" s="70"/>
      <c r="J1054" s="115"/>
    </row>
    <row r="1055" s="112" customFormat="1" spans="1:10">
      <c r="A1055" s="114"/>
      <c r="B1055" s="70"/>
      <c r="C1055" s="70"/>
      <c r="D1055" s="70"/>
      <c r="E1055" s="70"/>
      <c r="F1055" s="70"/>
      <c r="G1055" s="70"/>
      <c r="H1055" s="70"/>
      <c r="I1055" s="70"/>
      <c r="J1055" s="115"/>
    </row>
    <row r="1056" s="112" customFormat="1" spans="1:10">
      <c r="A1056" s="114"/>
      <c r="B1056" s="70"/>
      <c r="C1056" s="70"/>
      <c r="D1056" s="70"/>
      <c r="E1056" s="70"/>
      <c r="F1056" s="70"/>
      <c r="G1056" s="70"/>
      <c r="H1056" s="70"/>
      <c r="I1056" s="70"/>
      <c r="J1056" s="115"/>
    </row>
    <row r="1057" s="112" customFormat="1" spans="1:10">
      <c r="A1057" s="114"/>
      <c r="B1057" s="70"/>
      <c r="C1057" s="70"/>
      <c r="D1057" s="70"/>
      <c r="E1057" s="70"/>
      <c r="F1057" s="70"/>
      <c r="G1057" s="70"/>
      <c r="H1057" s="70"/>
      <c r="I1057" s="70"/>
      <c r="J1057" s="115"/>
    </row>
    <row r="1058" s="112" customFormat="1" spans="1:10">
      <c r="A1058" s="114"/>
      <c r="B1058" s="70"/>
      <c r="C1058" s="70"/>
      <c r="D1058" s="70"/>
      <c r="E1058" s="70"/>
      <c r="F1058" s="70"/>
      <c r="G1058" s="70"/>
      <c r="H1058" s="70"/>
      <c r="I1058" s="70"/>
      <c r="J1058" s="115"/>
    </row>
    <row r="1059" s="112" customFormat="1" spans="1:10">
      <c r="A1059" s="114"/>
      <c r="B1059" s="70"/>
      <c r="C1059" s="70"/>
      <c r="D1059" s="70"/>
      <c r="E1059" s="70"/>
      <c r="F1059" s="70"/>
      <c r="G1059" s="70"/>
      <c r="H1059" s="70"/>
      <c r="I1059" s="70"/>
      <c r="J1059" s="115"/>
    </row>
    <row r="1060" s="112" customFormat="1" spans="1:10">
      <c r="A1060" s="114"/>
      <c r="B1060" s="70"/>
      <c r="C1060" s="70"/>
      <c r="D1060" s="70"/>
      <c r="E1060" s="70"/>
      <c r="F1060" s="70"/>
      <c r="G1060" s="70"/>
      <c r="H1060" s="70"/>
      <c r="I1060" s="70"/>
      <c r="J1060" s="115"/>
    </row>
    <row r="1061" s="112" customFormat="1" spans="1:10">
      <c r="A1061" s="114"/>
      <c r="B1061" s="70"/>
      <c r="C1061" s="70"/>
      <c r="D1061" s="70"/>
      <c r="E1061" s="70"/>
      <c r="F1061" s="70"/>
      <c r="G1061" s="70"/>
      <c r="H1061" s="70"/>
      <c r="I1061" s="70"/>
      <c r="J1061" s="115"/>
    </row>
    <row r="1062" s="112" customFormat="1" spans="1:10">
      <c r="A1062" s="114"/>
      <c r="B1062" s="70"/>
      <c r="C1062" s="70"/>
      <c r="D1062" s="70"/>
      <c r="E1062" s="70"/>
      <c r="F1062" s="70"/>
      <c r="G1062" s="70"/>
      <c r="H1062" s="70"/>
      <c r="I1062" s="70"/>
      <c r="J1062" s="115"/>
    </row>
    <row r="1063" s="112" customFormat="1" spans="1:10">
      <c r="A1063" s="114"/>
      <c r="B1063" s="70"/>
      <c r="C1063" s="70"/>
      <c r="D1063" s="70"/>
      <c r="E1063" s="70"/>
      <c r="F1063" s="70"/>
      <c r="G1063" s="70"/>
      <c r="H1063" s="70"/>
      <c r="I1063" s="70"/>
      <c r="J1063" s="115"/>
    </row>
    <row r="1064" s="112" customFormat="1" spans="1:10">
      <c r="A1064" s="114"/>
      <c r="B1064" s="70"/>
      <c r="C1064" s="70"/>
      <c r="D1064" s="70"/>
      <c r="E1064" s="70"/>
      <c r="F1064" s="70"/>
      <c r="G1064" s="70"/>
      <c r="H1064" s="70"/>
      <c r="I1064" s="70"/>
      <c r="J1064" s="115"/>
    </row>
    <row r="1065" s="112" customFormat="1" spans="1:10">
      <c r="A1065" s="114"/>
      <c r="B1065" s="70"/>
      <c r="C1065" s="70"/>
      <c r="D1065" s="70"/>
      <c r="E1065" s="70"/>
      <c r="F1065" s="70"/>
      <c r="G1065" s="70"/>
      <c r="H1065" s="70"/>
      <c r="I1065" s="70"/>
      <c r="J1065" s="115"/>
    </row>
    <row r="1066" s="112" customFormat="1" spans="1:10">
      <c r="A1066" s="114"/>
      <c r="B1066" s="70"/>
      <c r="C1066" s="70"/>
      <c r="D1066" s="70"/>
      <c r="E1066" s="70"/>
      <c r="F1066" s="70"/>
      <c r="G1066" s="70"/>
      <c r="H1066" s="70"/>
      <c r="I1066" s="70"/>
      <c r="J1066" s="115"/>
    </row>
    <row r="1067" s="112" customFormat="1" spans="1:10">
      <c r="A1067" s="114"/>
      <c r="B1067" s="70"/>
      <c r="C1067" s="70"/>
      <c r="D1067" s="70"/>
      <c r="E1067" s="70"/>
      <c r="F1067" s="70"/>
      <c r="G1067" s="70"/>
      <c r="H1067" s="70"/>
      <c r="I1067" s="70"/>
      <c r="J1067" s="115"/>
    </row>
    <row r="1068" s="112" customFormat="1" spans="1:10">
      <c r="A1068" s="114"/>
      <c r="B1068" s="70"/>
      <c r="C1068" s="70"/>
      <c r="D1068" s="70"/>
      <c r="E1068" s="70"/>
      <c r="F1068" s="70"/>
      <c r="G1068" s="70"/>
      <c r="H1068" s="70"/>
      <c r="I1068" s="70"/>
      <c r="J1068" s="115"/>
    </row>
    <row r="1069" s="112" customFormat="1" spans="1:10">
      <c r="A1069" s="114"/>
      <c r="B1069" s="70"/>
      <c r="C1069" s="70"/>
      <c r="D1069" s="70"/>
      <c r="E1069" s="70"/>
      <c r="F1069" s="70"/>
      <c r="G1069" s="70"/>
      <c r="H1069" s="70"/>
      <c r="I1069" s="70"/>
      <c r="J1069" s="115"/>
    </row>
    <row r="1070" s="112" customFormat="1" spans="1:10">
      <c r="A1070" s="114"/>
      <c r="B1070" s="70"/>
      <c r="C1070" s="70"/>
      <c r="D1070" s="70"/>
      <c r="E1070" s="70"/>
      <c r="F1070" s="70"/>
      <c r="G1070" s="70"/>
      <c r="H1070" s="70"/>
      <c r="I1070" s="70"/>
      <c r="J1070" s="115"/>
    </row>
    <row r="1071" s="112" customFormat="1" spans="1:10">
      <c r="A1071" s="114"/>
      <c r="B1071" s="70"/>
      <c r="C1071" s="70"/>
      <c r="D1071" s="70"/>
      <c r="E1071" s="70"/>
      <c r="F1071" s="70"/>
      <c r="G1071" s="70"/>
      <c r="H1071" s="70"/>
      <c r="I1071" s="70"/>
      <c r="J1071" s="115"/>
    </row>
    <row r="1072" s="112" customFormat="1" spans="1:10">
      <c r="A1072" s="114"/>
      <c r="B1072" s="70"/>
      <c r="C1072" s="70"/>
      <c r="D1072" s="70"/>
      <c r="E1072" s="70"/>
      <c r="F1072" s="70"/>
      <c r="G1072" s="70"/>
      <c r="H1072" s="70"/>
      <c r="I1072" s="70"/>
      <c r="J1072" s="115"/>
    </row>
    <row r="1073" s="112" customFormat="1" spans="1:10">
      <c r="A1073" s="114"/>
      <c r="B1073" s="70"/>
      <c r="C1073" s="70"/>
      <c r="D1073" s="70"/>
      <c r="E1073" s="70"/>
      <c r="F1073" s="70"/>
      <c r="G1073" s="70"/>
      <c r="H1073" s="70"/>
      <c r="I1073" s="70"/>
      <c r="J1073" s="115"/>
    </row>
    <row r="1074" s="112" customFormat="1" spans="1:10">
      <c r="A1074" s="114"/>
      <c r="B1074" s="70"/>
      <c r="C1074" s="70"/>
      <c r="D1074" s="70"/>
      <c r="E1074" s="70"/>
      <c r="F1074" s="70"/>
      <c r="G1074" s="70"/>
      <c r="H1074" s="70"/>
      <c r="I1074" s="70"/>
      <c r="J1074" s="115"/>
    </row>
    <row r="1075" s="112" customFormat="1" spans="1:10">
      <c r="A1075" s="114"/>
      <c r="B1075" s="70"/>
      <c r="C1075" s="70"/>
      <c r="D1075" s="70"/>
      <c r="E1075" s="70"/>
      <c r="F1075" s="70"/>
      <c r="G1075" s="70"/>
      <c r="H1075" s="70"/>
      <c r="I1075" s="70"/>
      <c r="J1075" s="115"/>
    </row>
    <row r="1076" s="112" customFormat="1" spans="1:10">
      <c r="A1076" s="114"/>
      <c r="B1076" s="70"/>
      <c r="C1076" s="70"/>
      <c r="D1076" s="70"/>
      <c r="E1076" s="70"/>
      <c r="F1076" s="70"/>
      <c r="G1076" s="70"/>
      <c r="H1076" s="70"/>
      <c r="I1076" s="70"/>
      <c r="J1076" s="115"/>
    </row>
    <row r="1077" s="112" customFormat="1" spans="1:10">
      <c r="A1077" s="114"/>
      <c r="B1077" s="70"/>
      <c r="C1077" s="70"/>
      <c r="D1077" s="70"/>
      <c r="E1077" s="70"/>
      <c r="F1077" s="70"/>
      <c r="G1077" s="70"/>
      <c r="H1077" s="70"/>
      <c r="I1077" s="70"/>
      <c r="J1077" s="115"/>
    </row>
    <row r="1078" s="112" customFormat="1" spans="1:10">
      <c r="A1078" s="114"/>
      <c r="B1078" s="70"/>
      <c r="C1078" s="70"/>
      <c r="D1078" s="70"/>
      <c r="E1078" s="70"/>
      <c r="F1078" s="70"/>
      <c r="G1078" s="70"/>
      <c r="H1078" s="70"/>
      <c r="I1078" s="70"/>
      <c r="J1078" s="115"/>
    </row>
    <row r="1079" s="112" customFormat="1" spans="1:10">
      <c r="A1079" s="114"/>
      <c r="B1079" s="70"/>
      <c r="C1079" s="70"/>
      <c r="D1079" s="70"/>
      <c r="E1079" s="70"/>
      <c r="F1079" s="70"/>
      <c r="G1079" s="70"/>
      <c r="H1079" s="70"/>
      <c r="I1079" s="70"/>
      <c r="J1079" s="115"/>
    </row>
    <row r="1080" s="112" customFormat="1" spans="1:10">
      <c r="A1080" s="114"/>
      <c r="B1080" s="70"/>
      <c r="C1080" s="70"/>
      <c r="D1080" s="70"/>
      <c r="E1080" s="70"/>
      <c r="F1080" s="70"/>
      <c r="G1080" s="70"/>
      <c r="H1080" s="70"/>
      <c r="I1080" s="70"/>
      <c r="J1080" s="115"/>
    </row>
    <row r="1081" s="112" customFormat="1" spans="1:10">
      <c r="A1081" s="114"/>
      <c r="B1081" s="70"/>
      <c r="C1081" s="70"/>
      <c r="D1081" s="70"/>
      <c r="E1081" s="70"/>
      <c r="F1081" s="70"/>
      <c r="G1081" s="70"/>
      <c r="H1081" s="70"/>
      <c r="I1081" s="70"/>
      <c r="J1081" s="115"/>
    </row>
    <row r="1082" s="112" customFormat="1" spans="1:10">
      <c r="A1082" s="114"/>
      <c r="B1082" s="70"/>
      <c r="C1082" s="70"/>
      <c r="D1082" s="70"/>
      <c r="E1082" s="70"/>
      <c r="F1082" s="70"/>
      <c r="G1082" s="70"/>
      <c r="H1082" s="70"/>
      <c r="I1082" s="70"/>
      <c r="J1082" s="115"/>
    </row>
    <row r="1083" s="112" customFormat="1" spans="1:10">
      <c r="A1083" s="114"/>
      <c r="B1083" s="70"/>
      <c r="C1083" s="70"/>
      <c r="D1083" s="70"/>
      <c r="E1083" s="70"/>
      <c r="F1083" s="70"/>
      <c r="G1083" s="70"/>
      <c r="H1083" s="70"/>
      <c r="I1083" s="70"/>
      <c r="J1083" s="115"/>
    </row>
    <row r="1084" s="112" customFormat="1" spans="1:10">
      <c r="A1084" s="114"/>
      <c r="B1084" s="70"/>
      <c r="C1084" s="70"/>
      <c r="D1084" s="70"/>
      <c r="E1084" s="70"/>
      <c r="F1084" s="70"/>
      <c r="G1084" s="70"/>
      <c r="H1084" s="70"/>
      <c r="I1084" s="70"/>
      <c r="J1084" s="115"/>
    </row>
    <row r="1085" s="112" customFormat="1" spans="1:10">
      <c r="A1085" s="114"/>
      <c r="B1085" s="70"/>
      <c r="C1085" s="70"/>
      <c r="D1085" s="70"/>
      <c r="E1085" s="70"/>
      <c r="F1085" s="70"/>
      <c r="G1085" s="70"/>
      <c r="H1085" s="70"/>
      <c r="I1085" s="70"/>
      <c r="J1085" s="115"/>
    </row>
    <row r="1086" s="112" customFormat="1" spans="1:10">
      <c r="A1086" s="114"/>
      <c r="B1086" s="70"/>
      <c r="C1086" s="70"/>
      <c r="D1086" s="70"/>
      <c r="E1086" s="70"/>
      <c r="F1086" s="70"/>
      <c r="G1086" s="70"/>
      <c r="H1086" s="70"/>
      <c r="I1086" s="70"/>
      <c r="J1086" s="115"/>
    </row>
    <row r="1087" s="112" customFormat="1" spans="1:10">
      <c r="A1087" s="114"/>
      <c r="B1087" s="70"/>
      <c r="C1087" s="70"/>
      <c r="D1087" s="70"/>
      <c r="E1087" s="70"/>
      <c r="F1087" s="70"/>
      <c r="G1087" s="70"/>
      <c r="H1087" s="70"/>
      <c r="I1087" s="70"/>
      <c r="J1087" s="115"/>
    </row>
    <row r="1088" s="112" customFormat="1" spans="1:10">
      <c r="A1088" s="114"/>
      <c r="B1088" s="70"/>
      <c r="C1088" s="70"/>
      <c r="D1088" s="70"/>
      <c r="E1088" s="70"/>
      <c r="F1088" s="70"/>
      <c r="G1088" s="70"/>
      <c r="H1088" s="70"/>
      <c r="I1088" s="70"/>
      <c r="J1088" s="115"/>
    </row>
    <row r="1089" s="112" customFormat="1" spans="1:10">
      <c r="A1089" s="114"/>
      <c r="B1089" s="70"/>
      <c r="C1089" s="70"/>
      <c r="D1089" s="70"/>
      <c r="E1089" s="70"/>
      <c r="F1089" s="70"/>
      <c r="G1089" s="70"/>
      <c r="H1089" s="70"/>
      <c r="I1089" s="70"/>
      <c r="J1089" s="115"/>
    </row>
    <row r="1090" s="112" customFormat="1" spans="1:10">
      <c r="A1090" s="114"/>
      <c r="B1090" s="70"/>
      <c r="C1090" s="70"/>
      <c r="D1090" s="70"/>
      <c r="E1090" s="70"/>
      <c r="F1090" s="70"/>
      <c r="G1090" s="70"/>
      <c r="H1090" s="70"/>
      <c r="I1090" s="70"/>
      <c r="J1090" s="115"/>
    </row>
    <row r="1091" s="112" customFormat="1" spans="1:10">
      <c r="A1091" s="114"/>
      <c r="B1091" s="70"/>
      <c r="C1091" s="70"/>
      <c r="D1091" s="70"/>
      <c r="E1091" s="70"/>
      <c r="F1091" s="70"/>
      <c r="G1091" s="70"/>
      <c r="H1091" s="70"/>
      <c r="I1091" s="70"/>
      <c r="J1091" s="115"/>
    </row>
    <row r="1092" s="112" customFormat="1" spans="1:10">
      <c r="A1092" s="114"/>
      <c r="B1092" s="70"/>
      <c r="C1092" s="70"/>
      <c r="D1092" s="70"/>
      <c r="E1092" s="70"/>
      <c r="F1092" s="70"/>
      <c r="G1092" s="70"/>
      <c r="H1092" s="70"/>
      <c r="I1092" s="70"/>
      <c r="J1092" s="115"/>
    </row>
    <row r="1093" s="112" customFormat="1" spans="1:10">
      <c r="A1093" s="114"/>
      <c r="B1093" s="70"/>
      <c r="C1093" s="70"/>
      <c r="D1093" s="70"/>
      <c r="E1093" s="70"/>
      <c r="F1093" s="70"/>
      <c r="G1093" s="70"/>
      <c r="H1093" s="70"/>
      <c r="I1093" s="70"/>
      <c r="J1093" s="115"/>
    </row>
    <row r="1094" s="112" customFormat="1" spans="1:10">
      <c r="A1094" s="114"/>
      <c r="B1094" s="70"/>
      <c r="C1094" s="70"/>
      <c r="D1094" s="70"/>
      <c r="E1094" s="70"/>
      <c r="F1094" s="70"/>
      <c r="G1094" s="70"/>
      <c r="H1094" s="70"/>
      <c r="I1094" s="70"/>
      <c r="J1094" s="115"/>
    </row>
    <row r="1095" s="112" customFormat="1" spans="1:10">
      <c r="A1095" s="114"/>
      <c r="B1095" s="70"/>
      <c r="C1095" s="70"/>
      <c r="D1095" s="70"/>
      <c r="E1095" s="70"/>
      <c r="F1095" s="70"/>
      <c r="G1095" s="70"/>
      <c r="H1095" s="70"/>
      <c r="I1095" s="70"/>
      <c r="J1095" s="115"/>
    </row>
    <row r="1096" s="112" customFormat="1" spans="1:10">
      <c r="A1096" s="114"/>
      <c r="B1096" s="70"/>
      <c r="C1096" s="70"/>
      <c r="D1096" s="70"/>
      <c r="E1096" s="70"/>
      <c r="F1096" s="70"/>
      <c r="G1096" s="70"/>
      <c r="H1096" s="70"/>
      <c r="I1096" s="70"/>
      <c r="J1096" s="115"/>
    </row>
    <row r="1097" s="112" customFormat="1" spans="1:10">
      <c r="A1097" s="114"/>
      <c r="B1097" s="70"/>
      <c r="C1097" s="70"/>
      <c r="D1097" s="70"/>
      <c r="E1097" s="70"/>
      <c r="F1097" s="70"/>
      <c r="G1097" s="70"/>
      <c r="H1097" s="70"/>
      <c r="I1097" s="70"/>
      <c r="J1097" s="115"/>
    </row>
    <row r="1098" s="112" customFormat="1" spans="1:10">
      <c r="A1098" s="114"/>
      <c r="B1098" s="70"/>
      <c r="C1098" s="70"/>
      <c r="D1098" s="70"/>
      <c r="E1098" s="70"/>
      <c r="F1098" s="70"/>
      <c r="G1098" s="70"/>
      <c r="H1098" s="70"/>
      <c r="I1098" s="70"/>
      <c r="J1098" s="115"/>
    </row>
    <row r="1099" s="112" customFormat="1" spans="1:10">
      <c r="A1099" s="114"/>
      <c r="B1099" s="70"/>
      <c r="C1099" s="70"/>
      <c r="D1099" s="70"/>
      <c r="E1099" s="70"/>
      <c r="F1099" s="70"/>
      <c r="G1099" s="70"/>
      <c r="H1099" s="70"/>
      <c r="I1099" s="70"/>
      <c r="J1099" s="115"/>
    </row>
    <row r="1100" s="112" customFormat="1" spans="1:10">
      <c r="A1100" s="114"/>
      <c r="B1100" s="70"/>
      <c r="C1100" s="70"/>
      <c r="D1100" s="70"/>
      <c r="E1100" s="70"/>
      <c r="F1100" s="70"/>
      <c r="G1100" s="70"/>
      <c r="H1100" s="70"/>
      <c r="I1100" s="70"/>
      <c r="J1100" s="115"/>
    </row>
    <row r="1101" s="112" customFormat="1" spans="1:10">
      <c r="A1101" s="114"/>
      <c r="B1101" s="70"/>
      <c r="C1101" s="70"/>
      <c r="D1101" s="70"/>
      <c r="E1101" s="70"/>
      <c r="F1101" s="70"/>
      <c r="G1101" s="70"/>
      <c r="H1101" s="70"/>
      <c r="I1101" s="70"/>
      <c r="J1101" s="115"/>
    </row>
    <row r="1102" s="112" customFormat="1" spans="1:10">
      <c r="A1102" s="114"/>
      <c r="B1102" s="70"/>
      <c r="C1102" s="70"/>
      <c r="D1102" s="70"/>
      <c r="E1102" s="70"/>
      <c r="F1102" s="70"/>
      <c r="G1102" s="70"/>
      <c r="H1102" s="70"/>
      <c r="I1102" s="70"/>
      <c r="J1102" s="115"/>
    </row>
    <row r="1103" s="112" customFormat="1" spans="1:10">
      <c r="A1103" s="114"/>
      <c r="B1103" s="70"/>
      <c r="C1103" s="70"/>
      <c r="D1103" s="70"/>
      <c r="E1103" s="70"/>
      <c r="F1103" s="70"/>
      <c r="G1103" s="70"/>
      <c r="H1103" s="70"/>
      <c r="I1103" s="70"/>
      <c r="J1103" s="115"/>
    </row>
    <row r="1104" s="112" customFormat="1" spans="1:10">
      <c r="A1104" s="114"/>
      <c r="B1104" s="70"/>
      <c r="C1104" s="70"/>
      <c r="D1104" s="70"/>
      <c r="E1104" s="70"/>
      <c r="F1104" s="70"/>
      <c r="G1104" s="70"/>
      <c r="H1104" s="70"/>
      <c r="I1104" s="70"/>
      <c r="J1104" s="115"/>
    </row>
    <row r="1105" s="112" customFormat="1" spans="1:10">
      <c r="A1105" s="114"/>
      <c r="B1105" s="70"/>
      <c r="C1105" s="70"/>
      <c r="D1105" s="70"/>
      <c r="E1105" s="70"/>
      <c r="F1105" s="70"/>
      <c r="G1105" s="70"/>
      <c r="H1105" s="70"/>
      <c r="I1105" s="70"/>
      <c r="J1105" s="115"/>
    </row>
    <row r="1106" s="112" customFormat="1" spans="1:10">
      <c r="A1106" s="114"/>
      <c r="B1106" s="70"/>
      <c r="C1106" s="70"/>
      <c r="D1106" s="70"/>
      <c r="E1106" s="70"/>
      <c r="F1106" s="70"/>
      <c r="G1106" s="70"/>
      <c r="H1106" s="70"/>
      <c r="I1106" s="70"/>
      <c r="J1106" s="115"/>
    </row>
    <row r="1107" s="112" customFormat="1" spans="1:10">
      <c r="A1107" s="114"/>
      <c r="B1107" s="70"/>
      <c r="C1107" s="70"/>
      <c r="D1107" s="70"/>
      <c r="E1107" s="70"/>
      <c r="F1107" s="70"/>
      <c r="G1107" s="70"/>
      <c r="H1107" s="70"/>
      <c r="I1107" s="70"/>
      <c r="J1107" s="115"/>
    </row>
    <row r="1108" s="112" customFormat="1" spans="1:10">
      <c r="A1108" s="114"/>
      <c r="B1108" s="70"/>
      <c r="C1108" s="70"/>
      <c r="D1108" s="70"/>
      <c r="E1108" s="70"/>
      <c r="F1108" s="70"/>
      <c r="G1108" s="70"/>
      <c r="H1108" s="70"/>
      <c r="I1108" s="70"/>
      <c r="J1108" s="115"/>
    </row>
    <row r="1109" s="112" customFormat="1" spans="1:10">
      <c r="A1109" s="114"/>
      <c r="B1109" s="70"/>
      <c r="C1109" s="70"/>
      <c r="D1109" s="70"/>
      <c r="E1109" s="70"/>
      <c r="F1109" s="70"/>
      <c r="G1109" s="70"/>
      <c r="H1109" s="70"/>
      <c r="I1109" s="70"/>
      <c r="J1109" s="115"/>
    </row>
    <row r="1110" s="112" customFormat="1" spans="1:10">
      <c r="A1110" s="114"/>
      <c r="B1110" s="70"/>
      <c r="C1110" s="70"/>
      <c r="D1110" s="70"/>
      <c r="E1110" s="70"/>
      <c r="F1110" s="70"/>
      <c r="G1110" s="70"/>
      <c r="H1110" s="70"/>
      <c r="I1110" s="70"/>
      <c r="J1110" s="115"/>
    </row>
    <row r="1111" s="112" customFormat="1" spans="1:10">
      <c r="A1111" s="114"/>
      <c r="B1111" s="70"/>
      <c r="C1111" s="70"/>
      <c r="D1111" s="70"/>
      <c r="E1111" s="70"/>
      <c r="F1111" s="70"/>
      <c r="G1111" s="70"/>
      <c r="H1111" s="70"/>
      <c r="I1111" s="70"/>
      <c r="J1111" s="115"/>
    </row>
    <row r="1112" s="112" customFormat="1" spans="1:10">
      <c r="A1112" s="114"/>
      <c r="B1112" s="70"/>
      <c r="C1112" s="70"/>
      <c r="D1112" s="70"/>
      <c r="E1112" s="70"/>
      <c r="F1112" s="70"/>
      <c r="G1112" s="70"/>
      <c r="H1112" s="70"/>
      <c r="I1112" s="70"/>
      <c r="J1112" s="115"/>
    </row>
    <row r="1113" s="112" customFormat="1" spans="1:10">
      <c r="A1113" s="114"/>
      <c r="B1113" s="70"/>
      <c r="C1113" s="70"/>
      <c r="D1113" s="70"/>
      <c r="E1113" s="70"/>
      <c r="F1113" s="70"/>
      <c r="G1113" s="70"/>
      <c r="H1113" s="70"/>
      <c r="I1113" s="70"/>
      <c r="J1113" s="115"/>
    </row>
    <row r="1114" s="112" customFormat="1" spans="1:10">
      <c r="A1114" s="114"/>
      <c r="B1114" s="70"/>
      <c r="C1114" s="70"/>
      <c r="D1114" s="70"/>
      <c r="E1114" s="70"/>
      <c r="F1114" s="70"/>
      <c r="G1114" s="70"/>
      <c r="H1114" s="70"/>
      <c r="I1114" s="70"/>
      <c r="J1114" s="115"/>
    </row>
    <row r="1115" s="112" customFormat="1" spans="1:10">
      <c r="A1115" s="114"/>
      <c r="B1115" s="70"/>
      <c r="C1115" s="70"/>
      <c r="D1115" s="70"/>
      <c r="E1115" s="70"/>
      <c r="F1115" s="70"/>
      <c r="G1115" s="70"/>
      <c r="H1115" s="70"/>
      <c r="I1115" s="70"/>
      <c r="J1115" s="115"/>
    </row>
    <row r="1116" s="112" customFormat="1" spans="1:10">
      <c r="A1116" s="114"/>
      <c r="B1116" s="70"/>
      <c r="C1116" s="70"/>
      <c r="D1116" s="70"/>
      <c r="E1116" s="70"/>
      <c r="F1116" s="70"/>
      <c r="G1116" s="70"/>
      <c r="H1116" s="70"/>
      <c r="I1116" s="70"/>
      <c r="J1116" s="115"/>
    </row>
    <row r="1117" s="112" customFormat="1" spans="1:10">
      <c r="A1117" s="114"/>
      <c r="B1117" s="70"/>
      <c r="C1117" s="70"/>
      <c r="D1117" s="70"/>
      <c r="E1117" s="70"/>
      <c r="F1117" s="70"/>
      <c r="G1117" s="70"/>
      <c r="H1117" s="70"/>
      <c r="I1117" s="70"/>
      <c r="J1117" s="115"/>
    </row>
    <row r="1118" s="112" customFormat="1" spans="1:10">
      <c r="A1118" s="114"/>
      <c r="B1118" s="70"/>
      <c r="C1118" s="70"/>
      <c r="D1118" s="70"/>
      <c r="E1118" s="70"/>
      <c r="F1118" s="70"/>
      <c r="G1118" s="70"/>
      <c r="H1118" s="70"/>
      <c r="I1118" s="70"/>
      <c r="J1118" s="115"/>
    </row>
    <row r="1119" s="112" customFormat="1" spans="1:10">
      <c r="A1119" s="114"/>
      <c r="B1119" s="70"/>
      <c r="C1119" s="70"/>
      <c r="D1119" s="70"/>
      <c r="E1119" s="70"/>
      <c r="F1119" s="70"/>
      <c r="G1119" s="70"/>
      <c r="H1119" s="70"/>
      <c r="I1119" s="70"/>
      <c r="J1119" s="115"/>
    </row>
    <row r="1120" s="112" customFormat="1" spans="1:10">
      <c r="A1120" s="114"/>
      <c r="B1120" s="70"/>
      <c r="C1120" s="70"/>
      <c r="D1120" s="70"/>
      <c r="E1120" s="70"/>
      <c r="F1120" s="70"/>
      <c r="G1120" s="70"/>
      <c r="H1120" s="70"/>
      <c r="I1120" s="70"/>
      <c r="J1120" s="115"/>
    </row>
    <row r="1121" s="112" customFormat="1" spans="1:10">
      <c r="A1121" s="114"/>
      <c r="B1121" s="70"/>
      <c r="C1121" s="70"/>
      <c r="D1121" s="70"/>
      <c r="E1121" s="70"/>
      <c r="F1121" s="70"/>
      <c r="G1121" s="70"/>
      <c r="H1121" s="70"/>
      <c r="I1121" s="70"/>
      <c r="J1121" s="115"/>
    </row>
    <row r="1122" s="112" customFormat="1" spans="1:10">
      <c r="A1122" s="114"/>
      <c r="B1122" s="70"/>
      <c r="C1122" s="70"/>
      <c r="D1122" s="70"/>
      <c r="E1122" s="70"/>
      <c r="F1122" s="70"/>
      <c r="G1122" s="70"/>
      <c r="H1122" s="70"/>
      <c r="I1122" s="70"/>
      <c r="J1122" s="115"/>
    </row>
    <row r="1123" s="112" customFormat="1" spans="1:10">
      <c r="A1123" s="114"/>
      <c r="B1123" s="70"/>
      <c r="C1123" s="70"/>
      <c r="D1123" s="70"/>
      <c r="E1123" s="70"/>
      <c r="F1123" s="70"/>
      <c r="G1123" s="70"/>
      <c r="H1123" s="70"/>
      <c r="I1123" s="70"/>
      <c r="J1123" s="115"/>
    </row>
    <row r="1124" s="112" customFormat="1" spans="1:10">
      <c r="A1124" s="114"/>
      <c r="B1124" s="70"/>
      <c r="C1124" s="70"/>
      <c r="D1124" s="70"/>
      <c r="E1124" s="70"/>
      <c r="F1124" s="70"/>
      <c r="G1124" s="70"/>
      <c r="H1124" s="70"/>
      <c r="I1124" s="70"/>
      <c r="J1124" s="115"/>
    </row>
    <row r="1125" s="112" customFormat="1" spans="1:10">
      <c r="A1125" s="114"/>
      <c r="B1125" s="70"/>
      <c r="C1125" s="70"/>
      <c r="D1125" s="70"/>
      <c r="E1125" s="70"/>
      <c r="F1125" s="70"/>
      <c r="G1125" s="70"/>
      <c r="H1125" s="70"/>
      <c r="I1125" s="70"/>
      <c r="J1125" s="115"/>
    </row>
    <row r="1126" s="112" customFormat="1" spans="1:10">
      <c r="A1126" s="114"/>
      <c r="B1126" s="70"/>
      <c r="C1126" s="70"/>
      <c r="D1126" s="70"/>
      <c r="E1126" s="70"/>
      <c r="F1126" s="70"/>
      <c r="G1126" s="70"/>
      <c r="H1126" s="70"/>
      <c r="I1126" s="70"/>
      <c r="J1126" s="115"/>
    </row>
    <row r="1127" s="112" customFormat="1" spans="1:10">
      <c r="A1127" s="114"/>
      <c r="B1127" s="70"/>
      <c r="C1127" s="70"/>
      <c r="D1127" s="70"/>
      <c r="E1127" s="70"/>
      <c r="F1127" s="70"/>
      <c r="G1127" s="70"/>
      <c r="H1127" s="70"/>
      <c r="I1127" s="70"/>
      <c r="J1127" s="115"/>
    </row>
    <row r="1128" s="112" customFormat="1" spans="1:10">
      <c r="A1128" s="114"/>
      <c r="B1128" s="70"/>
      <c r="C1128" s="70"/>
      <c r="D1128" s="70"/>
      <c r="E1128" s="70"/>
      <c r="F1128" s="70"/>
      <c r="G1128" s="70"/>
      <c r="H1128" s="70"/>
      <c r="I1128" s="70"/>
      <c r="J1128" s="115"/>
    </row>
    <row r="1129" s="112" customFormat="1" spans="1:10">
      <c r="A1129" s="114"/>
      <c r="B1129" s="70"/>
      <c r="C1129" s="70"/>
      <c r="D1129" s="70"/>
      <c r="E1129" s="70"/>
      <c r="F1129" s="70"/>
      <c r="G1129" s="70"/>
      <c r="H1129" s="70"/>
      <c r="I1129" s="70"/>
      <c r="J1129" s="115"/>
    </row>
    <row r="1130" s="112" customFormat="1" spans="1:10">
      <c r="A1130" s="114"/>
      <c r="B1130" s="70"/>
      <c r="C1130" s="70"/>
      <c r="D1130" s="70"/>
      <c r="E1130" s="70"/>
      <c r="F1130" s="70"/>
      <c r="G1130" s="70"/>
      <c r="H1130" s="70"/>
      <c r="I1130" s="70"/>
      <c r="J1130" s="115"/>
    </row>
    <row r="1131" s="112" customFormat="1" spans="1:10">
      <c r="A1131" s="114"/>
      <c r="B1131" s="70"/>
      <c r="C1131" s="70"/>
      <c r="D1131" s="70"/>
      <c r="E1131" s="70"/>
      <c r="F1131" s="70"/>
      <c r="G1131" s="70"/>
      <c r="H1131" s="70"/>
      <c r="I1131" s="70"/>
      <c r="J1131" s="115"/>
    </row>
    <row r="1132" s="112" customFormat="1" spans="1:10">
      <c r="A1132" s="114"/>
      <c r="B1132" s="70"/>
      <c r="C1132" s="70"/>
      <c r="D1132" s="70"/>
      <c r="E1132" s="70"/>
      <c r="F1132" s="70"/>
      <c r="G1132" s="70"/>
      <c r="H1132" s="70"/>
      <c r="I1132" s="70"/>
      <c r="J1132" s="115"/>
    </row>
    <row r="1133" s="112" customFormat="1" spans="1:10">
      <c r="A1133" s="114"/>
      <c r="B1133" s="70"/>
      <c r="C1133" s="70"/>
      <c r="D1133" s="70"/>
      <c r="E1133" s="70"/>
      <c r="F1133" s="70"/>
      <c r="G1133" s="70"/>
      <c r="H1133" s="70"/>
      <c r="I1133" s="70"/>
      <c r="J1133" s="115"/>
    </row>
    <row r="1134" s="112" customFormat="1" spans="1:10">
      <c r="A1134" s="114"/>
      <c r="B1134" s="70"/>
      <c r="C1134" s="70"/>
      <c r="D1134" s="70"/>
      <c r="E1134" s="70"/>
      <c r="F1134" s="70"/>
      <c r="G1134" s="70"/>
      <c r="H1134" s="70"/>
      <c r="I1134" s="70"/>
      <c r="J1134" s="115"/>
    </row>
    <row r="1135" s="112" customFormat="1" spans="1:10">
      <c r="A1135" s="114"/>
      <c r="B1135" s="70"/>
      <c r="C1135" s="70"/>
      <c r="D1135" s="70"/>
      <c r="E1135" s="70"/>
      <c r="F1135" s="70"/>
      <c r="G1135" s="70"/>
      <c r="H1135" s="70"/>
      <c r="I1135" s="70"/>
      <c r="J1135" s="115"/>
    </row>
    <row r="1136" s="112" customFormat="1" spans="1:10">
      <c r="A1136" s="114"/>
      <c r="B1136" s="70"/>
      <c r="C1136" s="70"/>
      <c r="D1136" s="70"/>
      <c r="E1136" s="70"/>
      <c r="F1136" s="70"/>
      <c r="G1136" s="70"/>
      <c r="H1136" s="70"/>
      <c r="I1136" s="70"/>
      <c r="J1136" s="115"/>
    </row>
    <row r="1137" s="112" customFormat="1" spans="1:10">
      <c r="A1137" s="114"/>
      <c r="B1137" s="70"/>
      <c r="C1137" s="70"/>
      <c r="D1137" s="70"/>
      <c r="E1137" s="70"/>
      <c r="F1137" s="70"/>
      <c r="G1137" s="70"/>
      <c r="H1137" s="70"/>
      <c r="I1137" s="70"/>
      <c r="J1137" s="115"/>
    </row>
    <row r="1138" s="112" customFormat="1" spans="1:10">
      <c r="A1138" s="114"/>
      <c r="B1138" s="70"/>
      <c r="C1138" s="70"/>
      <c r="D1138" s="70"/>
      <c r="E1138" s="70"/>
      <c r="F1138" s="70"/>
      <c r="G1138" s="70"/>
      <c r="H1138" s="70"/>
      <c r="I1138" s="70"/>
      <c r="J1138" s="115"/>
    </row>
    <row r="1139" s="112" customFormat="1" spans="1:10">
      <c r="A1139" s="114"/>
      <c r="B1139" s="70"/>
      <c r="C1139" s="70"/>
      <c r="D1139" s="70"/>
      <c r="E1139" s="70"/>
      <c r="F1139" s="70"/>
      <c r="G1139" s="70"/>
      <c r="H1139" s="70"/>
      <c r="I1139" s="70"/>
      <c r="J1139" s="115"/>
    </row>
    <row r="1140" s="112" customFormat="1" spans="1:10">
      <c r="A1140" s="114"/>
      <c r="B1140" s="70"/>
      <c r="C1140" s="70"/>
      <c r="D1140" s="70"/>
      <c r="E1140" s="70"/>
      <c r="F1140" s="70"/>
      <c r="G1140" s="70"/>
      <c r="H1140" s="70"/>
      <c r="I1140" s="70"/>
      <c r="J1140" s="115"/>
    </row>
    <row r="1141" s="112" customFormat="1" spans="1:10">
      <c r="A1141" s="114"/>
      <c r="B1141" s="70"/>
      <c r="C1141" s="70"/>
      <c r="D1141" s="70"/>
      <c r="E1141" s="70"/>
      <c r="F1141" s="70"/>
      <c r="G1141" s="70"/>
      <c r="H1141" s="70"/>
      <c r="I1141" s="70"/>
      <c r="J1141" s="115"/>
    </row>
    <row r="1142" s="112" customFormat="1" spans="1:10">
      <c r="A1142" s="114"/>
      <c r="B1142" s="70"/>
      <c r="C1142" s="70"/>
      <c r="D1142" s="70"/>
      <c r="E1142" s="70"/>
      <c r="F1142" s="70"/>
      <c r="G1142" s="70"/>
      <c r="H1142" s="70"/>
      <c r="I1142" s="70"/>
      <c r="J1142" s="115"/>
    </row>
    <row r="1143" s="112" customFormat="1" spans="1:10">
      <c r="A1143" s="114"/>
      <c r="B1143" s="70"/>
      <c r="C1143" s="70"/>
      <c r="D1143" s="70"/>
      <c r="E1143" s="70"/>
      <c r="F1143" s="70"/>
      <c r="G1143" s="70"/>
      <c r="H1143" s="70"/>
      <c r="I1143" s="70"/>
      <c r="J1143" s="115"/>
    </row>
    <row r="1144" s="112" customFormat="1" spans="1:10">
      <c r="A1144" s="114"/>
      <c r="B1144" s="70"/>
      <c r="C1144" s="70"/>
      <c r="D1144" s="70"/>
      <c r="E1144" s="70"/>
      <c r="F1144" s="70"/>
      <c r="G1144" s="70"/>
      <c r="H1144" s="70"/>
      <c r="I1144" s="70"/>
      <c r="J1144" s="115"/>
    </row>
    <row r="1145" s="112" customFormat="1" spans="1:10">
      <c r="A1145" s="114"/>
      <c r="B1145" s="70"/>
      <c r="C1145" s="70"/>
      <c r="D1145" s="70"/>
      <c r="E1145" s="70"/>
      <c r="F1145" s="70"/>
      <c r="G1145" s="70"/>
      <c r="H1145" s="70"/>
      <c r="I1145" s="70"/>
      <c r="J1145" s="115"/>
    </row>
    <row r="1146" s="112" customFormat="1" spans="1:10">
      <c r="A1146" s="114"/>
      <c r="B1146" s="70"/>
      <c r="C1146" s="70"/>
      <c r="D1146" s="70"/>
      <c r="E1146" s="70"/>
      <c r="F1146" s="70"/>
      <c r="G1146" s="70"/>
      <c r="H1146" s="70"/>
      <c r="I1146" s="70"/>
      <c r="J1146" s="115"/>
    </row>
    <row r="1147" s="112" customFormat="1" spans="1:10">
      <c r="A1147" s="114"/>
      <c r="B1147" s="70"/>
      <c r="C1147" s="70"/>
      <c r="D1147" s="70"/>
      <c r="E1147" s="70"/>
      <c r="F1147" s="70"/>
      <c r="G1147" s="70"/>
      <c r="H1147" s="70"/>
      <c r="I1147" s="70"/>
      <c r="J1147" s="115"/>
    </row>
    <row r="1148" s="112" customFormat="1" spans="1:10">
      <c r="A1148" s="114"/>
      <c r="B1148" s="70"/>
      <c r="C1148" s="70"/>
      <c r="D1148" s="70"/>
      <c r="E1148" s="70"/>
      <c r="F1148" s="70"/>
      <c r="G1148" s="70"/>
      <c r="H1148" s="70"/>
      <c r="I1148" s="70"/>
      <c r="J1148" s="115"/>
    </row>
    <row r="1149" s="112" customFormat="1" spans="1:10">
      <c r="A1149" s="114"/>
      <c r="B1149" s="70"/>
      <c r="C1149" s="70"/>
      <c r="D1149" s="70"/>
      <c r="E1149" s="70"/>
      <c r="F1149" s="70"/>
      <c r="G1149" s="70"/>
      <c r="H1149" s="70"/>
      <c r="I1149" s="70"/>
      <c r="J1149" s="115"/>
    </row>
    <row r="1150" s="112" customFormat="1" spans="1:10">
      <c r="A1150" s="114"/>
      <c r="B1150" s="70"/>
      <c r="C1150" s="70"/>
      <c r="D1150" s="70"/>
      <c r="E1150" s="70"/>
      <c r="F1150" s="70"/>
      <c r="G1150" s="70"/>
      <c r="H1150" s="70"/>
      <c r="I1150" s="70"/>
      <c r="J1150" s="115"/>
    </row>
    <row r="1151" s="112" customFormat="1" spans="1:10">
      <c r="A1151" s="114"/>
      <c r="B1151" s="70"/>
      <c r="C1151" s="70"/>
      <c r="D1151" s="70"/>
      <c r="E1151" s="70"/>
      <c r="F1151" s="70"/>
      <c r="G1151" s="70"/>
      <c r="H1151" s="70"/>
      <c r="I1151" s="70"/>
      <c r="J1151" s="115"/>
    </row>
    <row r="1152" s="112" customFormat="1" spans="1:10">
      <c r="A1152" s="114"/>
      <c r="B1152" s="70"/>
      <c r="C1152" s="70"/>
      <c r="D1152" s="70"/>
      <c r="E1152" s="70"/>
      <c r="F1152" s="70"/>
      <c r="G1152" s="70"/>
      <c r="H1152" s="70"/>
      <c r="I1152" s="70"/>
      <c r="J1152" s="115"/>
    </row>
    <row r="1153" s="112" customFormat="1" spans="1:10">
      <c r="A1153" s="114"/>
      <c r="B1153" s="70"/>
      <c r="C1153" s="70"/>
      <c r="D1153" s="70"/>
      <c r="E1153" s="70"/>
      <c r="F1153" s="70"/>
      <c r="G1153" s="70"/>
      <c r="H1153" s="70"/>
      <c r="I1153" s="70"/>
      <c r="J1153" s="115"/>
    </row>
    <row r="1154" s="112" customFormat="1" spans="1:10">
      <c r="A1154" s="114"/>
      <c r="B1154" s="70"/>
      <c r="C1154" s="70"/>
      <c r="D1154" s="70"/>
      <c r="E1154" s="70"/>
      <c r="F1154" s="70"/>
      <c r="G1154" s="70"/>
      <c r="H1154" s="70"/>
      <c r="I1154" s="70"/>
      <c r="J1154" s="115"/>
    </row>
    <row r="1155" s="112" customFormat="1" spans="1:10">
      <c r="A1155" s="114"/>
      <c r="B1155" s="70"/>
      <c r="C1155" s="70"/>
      <c r="D1155" s="70"/>
      <c r="E1155" s="70"/>
      <c r="F1155" s="70"/>
      <c r="G1155" s="70"/>
      <c r="H1155" s="70"/>
      <c r="I1155" s="70"/>
      <c r="J1155" s="115"/>
    </row>
    <row r="1156" s="112" customFormat="1" spans="1:10">
      <c r="A1156" s="114"/>
      <c r="B1156" s="70"/>
      <c r="C1156" s="70"/>
      <c r="D1156" s="70"/>
      <c r="E1156" s="70"/>
      <c r="F1156" s="70"/>
      <c r="G1156" s="70"/>
      <c r="H1156" s="70"/>
      <c r="I1156" s="70"/>
      <c r="J1156" s="115"/>
    </row>
    <row r="1157" s="112" customFormat="1" spans="1:10">
      <c r="A1157" s="114"/>
      <c r="B1157" s="70"/>
      <c r="C1157" s="70"/>
      <c r="D1157" s="70"/>
      <c r="E1157" s="70"/>
      <c r="F1157" s="70"/>
      <c r="G1157" s="70"/>
      <c r="H1157" s="70"/>
      <c r="I1157" s="70"/>
      <c r="J1157" s="115"/>
    </row>
    <row r="1158" s="112" customFormat="1" spans="1:10">
      <c r="A1158" s="114"/>
      <c r="B1158" s="70"/>
      <c r="C1158" s="70"/>
      <c r="D1158" s="70"/>
      <c r="E1158" s="70"/>
      <c r="F1158" s="70"/>
      <c r="G1158" s="70"/>
      <c r="H1158" s="70"/>
      <c r="I1158" s="70"/>
      <c r="J1158" s="115"/>
    </row>
    <row r="1159" s="112" customFormat="1" spans="1:10">
      <c r="A1159" s="114"/>
      <c r="B1159" s="70"/>
      <c r="C1159" s="70"/>
      <c r="D1159" s="70"/>
      <c r="E1159" s="70"/>
      <c r="F1159" s="70"/>
      <c r="G1159" s="70"/>
      <c r="H1159" s="70"/>
      <c r="I1159" s="70"/>
      <c r="J1159" s="115"/>
    </row>
    <row r="1160" s="112" customFormat="1" spans="1:10">
      <c r="A1160" s="114"/>
      <c r="B1160" s="70"/>
      <c r="C1160" s="70"/>
      <c r="D1160" s="70"/>
      <c r="E1160" s="70"/>
      <c r="F1160" s="70"/>
      <c r="G1160" s="70"/>
      <c r="H1160" s="70"/>
      <c r="I1160" s="70"/>
      <c r="J1160" s="115"/>
    </row>
    <row r="1161" s="112" customFormat="1" spans="1:10">
      <c r="A1161" s="114"/>
      <c r="B1161" s="70"/>
      <c r="C1161" s="70"/>
      <c r="D1161" s="70"/>
      <c r="E1161" s="70"/>
      <c r="F1161" s="70"/>
      <c r="G1161" s="70"/>
      <c r="H1161" s="70"/>
      <c r="I1161" s="70"/>
      <c r="J1161" s="115"/>
    </row>
    <row r="1162" s="112" customFormat="1" spans="1:10">
      <c r="A1162" s="114"/>
      <c r="B1162" s="70"/>
      <c r="C1162" s="70"/>
      <c r="D1162" s="70"/>
      <c r="E1162" s="70"/>
      <c r="F1162" s="70"/>
      <c r="G1162" s="70"/>
      <c r="H1162" s="70"/>
      <c r="I1162" s="70"/>
      <c r="J1162" s="115"/>
    </row>
    <row r="1163" s="112" customFormat="1" spans="1:10">
      <c r="A1163" s="114"/>
      <c r="B1163" s="70"/>
      <c r="C1163" s="70"/>
      <c r="D1163" s="70"/>
      <c r="E1163" s="70"/>
      <c r="F1163" s="70"/>
      <c r="G1163" s="70"/>
      <c r="H1163" s="70"/>
      <c r="I1163" s="70"/>
      <c r="J1163" s="115"/>
    </row>
    <row r="1164" s="112" customFormat="1" spans="1:10">
      <c r="A1164" s="114"/>
      <c r="B1164" s="70"/>
      <c r="C1164" s="70"/>
      <c r="D1164" s="70"/>
      <c r="E1164" s="70"/>
      <c r="F1164" s="70"/>
      <c r="G1164" s="70"/>
      <c r="H1164" s="70"/>
      <c r="I1164" s="70"/>
      <c r="J1164" s="115"/>
    </row>
    <row r="1165" s="112" customFormat="1" spans="1:10">
      <c r="A1165" s="114"/>
      <c r="B1165" s="70"/>
      <c r="C1165" s="70"/>
      <c r="D1165" s="70"/>
      <c r="E1165" s="70"/>
      <c r="F1165" s="70"/>
      <c r="G1165" s="70"/>
      <c r="H1165" s="70"/>
      <c r="I1165" s="70"/>
      <c r="J1165" s="115"/>
    </row>
    <row r="1166" s="112" customFormat="1" spans="1:10">
      <c r="A1166" s="114"/>
      <c r="B1166" s="70"/>
      <c r="C1166" s="70"/>
      <c r="D1166" s="70"/>
      <c r="E1166" s="70"/>
      <c r="F1166" s="70"/>
      <c r="G1166" s="70"/>
      <c r="H1166" s="70"/>
      <c r="I1166" s="70"/>
      <c r="J1166" s="115"/>
    </row>
    <row r="1167" s="112" customFormat="1" spans="1:10">
      <c r="A1167" s="114"/>
      <c r="B1167" s="70"/>
      <c r="C1167" s="70"/>
      <c r="D1167" s="70"/>
      <c r="E1167" s="70"/>
      <c r="F1167" s="70"/>
      <c r="G1167" s="70"/>
      <c r="H1167" s="70"/>
      <c r="I1167" s="70"/>
      <c r="J1167" s="115"/>
    </row>
    <row r="1168" s="112" customFormat="1" spans="1:10">
      <c r="A1168" s="114"/>
      <c r="B1168" s="70"/>
      <c r="C1168" s="70"/>
      <c r="D1168" s="70"/>
      <c r="E1168" s="70"/>
      <c r="F1168" s="70"/>
      <c r="G1168" s="70"/>
      <c r="H1168" s="70"/>
      <c r="I1168" s="70"/>
      <c r="J1168" s="115"/>
    </row>
    <row r="1169" s="112" customFormat="1" spans="1:10">
      <c r="A1169" s="114"/>
      <c r="B1169" s="70"/>
      <c r="C1169" s="70"/>
      <c r="D1169" s="70"/>
      <c r="E1169" s="70"/>
      <c r="F1169" s="70"/>
      <c r="G1169" s="70"/>
      <c r="H1169" s="70"/>
      <c r="I1169" s="70"/>
      <c r="J1169" s="115"/>
    </row>
    <row r="1170" s="112" customFormat="1" spans="1:10">
      <c r="A1170" s="114"/>
      <c r="B1170" s="70"/>
      <c r="C1170" s="70"/>
      <c r="D1170" s="70"/>
      <c r="E1170" s="70"/>
      <c r="F1170" s="70"/>
      <c r="G1170" s="70"/>
      <c r="H1170" s="70"/>
      <c r="I1170" s="70"/>
      <c r="J1170" s="115"/>
    </row>
    <row r="1171" s="112" customFormat="1" spans="1:10">
      <c r="A1171" s="114"/>
      <c r="B1171" s="70"/>
      <c r="C1171" s="70"/>
      <c r="D1171" s="70"/>
      <c r="E1171" s="70"/>
      <c r="F1171" s="70"/>
      <c r="G1171" s="70"/>
      <c r="H1171" s="70"/>
      <c r="I1171" s="70"/>
      <c r="J1171" s="115"/>
    </row>
    <row r="1172" s="112" customFormat="1" spans="1:10">
      <c r="A1172" s="114"/>
      <c r="B1172" s="70"/>
      <c r="C1172" s="70"/>
      <c r="D1172" s="70"/>
      <c r="E1172" s="70"/>
      <c r="F1172" s="70"/>
      <c r="G1172" s="70"/>
      <c r="H1172" s="70"/>
      <c r="I1172" s="70"/>
      <c r="J1172" s="115"/>
    </row>
    <row r="1173" s="112" customFormat="1" spans="1:10">
      <c r="A1173" s="114"/>
      <c r="B1173" s="70"/>
      <c r="C1173" s="70"/>
      <c r="D1173" s="70"/>
      <c r="E1173" s="70"/>
      <c r="F1173" s="70"/>
      <c r="G1173" s="70"/>
      <c r="H1173" s="70"/>
      <c r="I1173" s="70"/>
      <c r="J1173" s="115"/>
    </row>
    <row r="1174" s="112" customFormat="1" spans="1:10">
      <c r="A1174" s="114"/>
      <c r="B1174" s="70"/>
      <c r="C1174" s="70"/>
      <c r="D1174" s="70"/>
      <c r="E1174" s="70"/>
      <c r="F1174" s="70"/>
      <c r="G1174" s="70"/>
      <c r="H1174" s="70"/>
      <c r="I1174" s="70"/>
      <c r="J1174" s="115"/>
    </row>
    <row r="1175" s="112" customFormat="1" spans="1:10">
      <c r="A1175" s="114"/>
      <c r="B1175" s="70"/>
      <c r="C1175" s="70"/>
      <c r="D1175" s="70"/>
      <c r="E1175" s="70"/>
      <c r="F1175" s="70"/>
      <c r="G1175" s="70"/>
      <c r="H1175" s="70"/>
      <c r="I1175" s="70"/>
      <c r="J1175" s="115"/>
    </row>
    <row r="1176" s="112" customFormat="1" spans="1:10">
      <c r="A1176" s="114"/>
      <c r="B1176" s="70"/>
      <c r="C1176" s="70"/>
      <c r="D1176" s="70"/>
      <c r="E1176" s="70"/>
      <c r="F1176" s="70"/>
      <c r="G1176" s="70"/>
      <c r="H1176" s="70"/>
      <c r="I1176" s="70"/>
      <c r="J1176" s="115"/>
    </row>
    <row r="1177" s="112" customFormat="1" spans="1:10">
      <c r="A1177" s="114"/>
      <c r="B1177" s="70"/>
      <c r="C1177" s="70"/>
      <c r="D1177" s="70"/>
      <c r="E1177" s="70"/>
      <c r="F1177" s="70"/>
      <c r="G1177" s="70"/>
      <c r="H1177" s="70"/>
      <c r="I1177" s="70"/>
      <c r="J1177" s="115"/>
    </row>
    <row r="1178" s="112" customFormat="1" spans="1:10">
      <c r="A1178" s="114"/>
      <c r="B1178" s="70"/>
      <c r="C1178" s="70"/>
      <c r="D1178" s="70"/>
      <c r="E1178" s="70"/>
      <c r="F1178" s="70"/>
      <c r="G1178" s="70"/>
      <c r="H1178" s="70"/>
      <c r="I1178" s="70"/>
      <c r="J1178" s="115"/>
    </row>
    <row r="1179" s="112" customFormat="1" spans="1:10">
      <c r="A1179" s="114"/>
      <c r="B1179" s="70"/>
      <c r="C1179" s="70"/>
      <c r="D1179" s="70"/>
      <c r="E1179" s="70"/>
      <c r="F1179" s="70"/>
      <c r="G1179" s="70"/>
      <c r="H1179" s="70"/>
      <c r="I1179" s="70"/>
      <c r="J1179" s="115"/>
    </row>
    <row r="1180" s="112" customFormat="1" spans="1:10">
      <c r="A1180" s="114"/>
      <c r="B1180" s="70"/>
      <c r="C1180" s="70"/>
      <c r="D1180" s="70"/>
      <c r="E1180" s="70"/>
      <c r="F1180" s="70"/>
      <c r="G1180" s="70"/>
      <c r="H1180" s="70"/>
      <c r="I1180" s="70"/>
      <c r="J1180" s="115"/>
    </row>
    <row r="1181" s="112" customFormat="1" spans="1:10">
      <c r="A1181" s="114"/>
      <c r="B1181" s="70"/>
      <c r="C1181" s="70"/>
      <c r="D1181" s="70"/>
      <c r="E1181" s="70"/>
      <c r="F1181" s="70"/>
      <c r="G1181" s="70"/>
      <c r="H1181" s="70"/>
      <c r="I1181" s="70"/>
      <c r="J1181" s="115"/>
    </row>
    <row r="1182" s="112" customFormat="1" spans="1:10">
      <c r="A1182" s="114"/>
      <c r="B1182" s="70"/>
      <c r="C1182" s="70"/>
      <c r="D1182" s="70"/>
      <c r="E1182" s="70"/>
      <c r="F1182" s="70"/>
      <c r="G1182" s="70"/>
      <c r="H1182" s="70"/>
      <c r="I1182" s="70"/>
      <c r="J1182" s="115"/>
    </row>
    <row r="1183" s="112" customFormat="1" spans="1:10">
      <c r="A1183" s="114"/>
      <c r="B1183" s="70"/>
      <c r="C1183" s="70"/>
      <c r="D1183" s="70"/>
      <c r="E1183" s="70"/>
      <c r="F1183" s="70"/>
      <c r="G1183" s="70"/>
      <c r="H1183" s="70"/>
      <c r="I1183" s="70"/>
      <c r="J1183" s="115"/>
    </row>
    <row r="1184" s="112" customFormat="1" spans="1:10">
      <c r="A1184" s="114"/>
      <c r="B1184" s="70"/>
      <c r="C1184" s="70"/>
      <c r="D1184" s="70"/>
      <c r="E1184" s="70"/>
      <c r="F1184" s="70"/>
      <c r="G1184" s="70"/>
      <c r="H1184" s="70"/>
      <c r="I1184" s="70"/>
      <c r="J1184" s="115"/>
    </row>
    <row r="1185" s="112" customFormat="1" spans="1:10">
      <c r="A1185" s="114"/>
      <c r="B1185" s="70"/>
      <c r="C1185" s="70"/>
      <c r="D1185" s="70"/>
      <c r="E1185" s="70"/>
      <c r="F1185" s="70"/>
      <c r="G1185" s="70"/>
      <c r="H1185" s="70"/>
      <c r="I1185" s="70"/>
      <c r="J1185" s="115"/>
    </row>
    <row r="1186" s="112" customFormat="1" spans="1:10">
      <c r="A1186" s="114"/>
      <c r="B1186" s="70"/>
      <c r="C1186" s="70"/>
      <c r="D1186" s="70"/>
      <c r="E1186" s="70"/>
      <c r="F1186" s="70"/>
      <c r="G1186" s="70"/>
      <c r="H1186" s="70"/>
      <c r="I1186" s="70"/>
      <c r="J1186" s="115"/>
    </row>
    <row r="1187" s="112" customFormat="1" spans="1:10">
      <c r="A1187" s="114"/>
      <c r="B1187" s="70"/>
      <c r="C1187" s="70"/>
      <c r="D1187" s="70"/>
      <c r="E1187" s="70"/>
      <c r="F1187" s="70"/>
      <c r="G1187" s="70"/>
      <c r="H1187" s="70"/>
      <c r="I1187" s="70"/>
      <c r="J1187" s="115"/>
    </row>
    <row r="1188" s="112" customFormat="1" spans="1:10">
      <c r="A1188" s="114"/>
      <c r="B1188" s="70"/>
      <c r="C1188" s="70"/>
      <c r="D1188" s="70"/>
      <c r="E1188" s="70"/>
      <c r="F1188" s="70"/>
      <c r="G1188" s="70"/>
      <c r="H1188" s="70"/>
      <c r="I1188" s="70"/>
      <c r="J1188" s="115"/>
    </row>
    <row r="1189" s="112" customFormat="1" spans="1:10">
      <c r="A1189" s="114"/>
      <c r="B1189" s="70"/>
      <c r="C1189" s="70"/>
      <c r="D1189" s="70"/>
      <c r="E1189" s="70"/>
      <c r="F1189" s="70"/>
      <c r="G1189" s="70"/>
      <c r="H1189" s="70"/>
      <c r="I1189" s="70"/>
      <c r="J1189" s="115"/>
    </row>
    <row r="1190" s="112" customFormat="1" spans="1:10">
      <c r="A1190" s="114"/>
      <c r="B1190" s="70"/>
      <c r="C1190" s="70"/>
      <c r="D1190" s="70"/>
      <c r="E1190" s="70"/>
      <c r="F1190" s="70"/>
      <c r="G1190" s="70"/>
      <c r="H1190" s="70"/>
      <c r="I1190" s="70"/>
      <c r="J1190" s="115"/>
    </row>
    <row r="1191" s="112" customFormat="1" spans="1:10">
      <c r="A1191" s="114"/>
      <c r="B1191" s="70"/>
      <c r="C1191" s="70"/>
      <c r="D1191" s="70"/>
      <c r="E1191" s="70"/>
      <c r="F1191" s="70"/>
      <c r="G1191" s="70"/>
      <c r="H1191" s="70"/>
      <c r="I1191" s="70"/>
      <c r="J1191" s="115"/>
    </row>
    <row r="1192" s="112" customFormat="1" spans="1:10">
      <c r="A1192" s="114"/>
      <c r="B1192" s="70"/>
      <c r="C1192" s="70"/>
      <c r="D1192" s="70"/>
      <c r="E1192" s="70"/>
      <c r="F1192" s="70"/>
      <c r="G1192" s="70"/>
      <c r="H1192" s="70"/>
      <c r="I1192" s="70"/>
      <c r="J1192" s="115"/>
    </row>
    <row r="1193" s="112" customFormat="1" spans="1:10">
      <c r="A1193" s="114"/>
      <c r="B1193" s="70"/>
      <c r="C1193" s="70"/>
      <c r="D1193" s="70"/>
      <c r="E1193" s="70"/>
      <c r="F1193" s="70"/>
      <c r="G1193" s="70"/>
      <c r="H1193" s="70"/>
      <c r="I1193" s="70"/>
      <c r="J1193" s="115"/>
    </row>
    <row r="1194" s="112" customFormat="1" spans="1:10">
      <c r="A1194" s="114"/>
      <c r="B1194" s="70"/>
      <c r="C1194" s="70"/>
      <c r="D1194" s="70"/>
      <c r="E1194" s="70"/>
      <c r="F1194" s="70"/>
      <c r="G1194" s="70"/>
      <c r="H1194" s="70"/>
      <c r="I1194" s="70"/>
      <c r="J1194" s="115"/>
    </row>
    <row r="1195" s="112" customFormat="1" spans="1:10">
      <c r="A1195" s="114"/>
      <c r="B1195" s="70"/>
      <c r="C1195" s="70"/>
      <c r="D1195" s="70"/>
      <c r="E1195" s="70"/>
      <c r="F1195" s="70"/>
      <c r="G1195" s="70"/>
      <c r="H1195" s="70"/>
      <c r="I1195" s="70"/>
      <c r="J1195" s="115"/>
    </row>
    <row r="1196" s="112" customFormat="1" spans="1:10">
      <c r="A1196" s="114"/>
      <c r="B1196" s="70"/>
      <c r="C1196" s="70"/>
      <c r="D1196" s="70"/>
      <c r="E1196" s="70"/>
      <c r="F1196" s="70"/>
      <c r="G1196" s="70"/>
      <c r="H1196" s="70"/>
      <c r="I1196" s="70"/>
      <c r="J1196" s="115"/>
    </row>
    <row r="1197" s="112" customFormat="1" spans="1:10">
      <c r="A1197" s="114"/>
      <c r="B1197" s="70"/>
      <c r="C1197" s="70"/>
      <c r="D1197" s="70"/>
      <c r="E1197" s="70"/>
      <c r="F1197" s="70"/>
      <c r="G1197" s="70"/>
      <c r="H1197" s="70"/>
      <c r="I1197" s="70"/>
      <c r="J1197" s="115"/>
    </row>
    <row r="1198" s="112" customFormat="1" spans="1:10">
      <c r="A1198" s="114"/>
      <c r="B1198" s="70"/>
      <c r="C1198" s="70"/>
      <c r="D1198" s="70"/>
      <c r="E1198" s="70"/>
      <c r="F1198" s="70"/>
      <c r="G1198" s="70"/>
      <c r="H1198" s="70"/>
      <c r="I1198" s="70"/>
      <c r="J1198" s="115"/>
    </row>
    <row r="1199" s="112" customFormat="1" spans="1:10">
      <c r="A1199" s="114"/>
      <c r="B1199" s="70"/>
      <c r="C1199" s="70"/>
      <c r="D1199" s="70"/>
      <c r="E1199" s="70"/>
      <c r="F1199" s="70"/>
      <c r="G1199" s="70"/>
      <c r="H1199" s="70"/>
      <c r="I1199" s="70"/>
      <c r="J1199" s="115"/>
    </row>
    <row r="1200" s="112" customFormat="1" spans="1:10">
      <c r="A1200" s="114"/>
      <c r="B1200" s="70"/>
      <c r="C1200" s="70"/>
      <c r="D1200" s="70"/>
      <c r="E1200" s="70"/>
      <c r="F1200" s="70"/>
      <c r="G1200" s="70"/>
      <c r="H1200" s="70"/>
      <c r="I1200" s="70"/>
      <c r="J1200" s="115"/>
    </row>
    <row r="1201" s="112" customFormat="1" spans="1:10">
      <c r="A1201" s="114"/>
      <c r="B1201" s="70"/>
      <c r="C1201" s="70"/>
      <c r="D1201" s="70"/>
      <c r="E1201" s="70"/>
      <c r="F1201" s="70"/>
      <c r="G1201" s="70"/>
      <c r="H1201" s="70"/>
      <c r="I1201" s="70"/>
      <c r="J1201" s="115"/>
    </row>
    <row r="1202" s="112" customFormat="1" spans="1:10">
      <c r="A1202" s="114"/>
      <c r="B1202" s="70"/>
      <c r="C1202" s="70"/>
      <c r="D1202" s="70"/>
      <c r="E1202" s="70"/>
      <c r="F1202" s="70"/>
      <c r="G1202" s="70"/>
      <c r="H1202" s="70"/>
      <c r="I1202" s="70"/>
      <c r="J1202" s="115"/>
    </row>
    <row r="1203" s="112" customFormat="1" spans="1:10">
      <c r="A1203" s="114"/>
      <c r="B1203" s="70"/>
      <c r="C1203" s="70"/>
      <c r="D1203" s="70"/>
      <c r="E1203" s="70"/>
      <c r="F1203" s="70"/>
      <c r="G1203" s="70"/>
      <c r="H1203" s="70"/>
      <c r="I1203" s="70"/>
      <c r="J1203" s="115"/>
    </row>
    <row r="1204" s="112" customFormat="1" spans="1:10">
      <c r="A1204" s="114"/>
      <c r="B1204" s="70"/>
      <c r="C1204" s="70"/>
      <c r="D1204" s="70"/>
      <c r="E1204" s="70"/>
      <c r="F1204" s="70"/>
      <c r="G1204" s="70"/>
      <c r="H1204" s="70"/>
      <c r="I1204" s="70"/>
      <c r="J1204" s="115"/>
    </row>
    <row r="1205" s="112" customFormat="1" spans="1:10">
      <c r="A1205" s="114"/>
      <c r="B1205" s="70"/>
      <c r="C1205" s="70"/>
      <c r="D1205" s="70"/>
      <c r="E1205" s="70"/>
      <c r="F1205" s="70"/>
      <c r="G1205" s="70"/>
      <c r="H1205" s="70"/>
      <c r="I1205" s="70"/>
      <c r="J1205" s="115"/>
    </row>
    <row r="1206" s="112" customFormat="1" spans="1:10">
      <c r="A1206" s="114"/>
      <c r="B1206" s="70"/>
      <c r="C1206" s="70"/>
      <c r="D1206" s="70"/>
      <c r="E1206" s="70"/>
      <c r="F1206" s="70"/>
      <c r="G1206" s="70"/>
      <c r="H1206" s="70"/>
      <c r="I1206" s="70"/>
      <c r="J1206" s="115"/>
    </row>
    <row r="1207" s="112" customFormat="1" spans="1:10">
      <c r="A1207" s="114"/>
      <c r="B1207" s="70"/>
      <c r="C1207" s="70"/>
      <c r="D1207" s="70"/>
      <c r="E1207" s="70"/>
      <c r="F1207" s="70"/>
      <c r="G1207" s="70"/>
      <c r="H1207" s="70"/>
      <c r="I1207" s="70"/>
      <c r="J1207" s="115"/>
    </row>
    <row r="1208" s="112" customFormat="1" spans="1:10">
      <c r="A1208" s="114"/>
      <c r="B1208" s="70"/>
      <c r="C1208" s="70"/>
      <c r="D1208" s="70"/>
      <c r="E1208" s="70"/>
      <c r="F1208" s="70"/>
      <c r="G1208" s="70"/>
      <c r="H1208" s="70"/>
      <c r="I1208" s="70"/>
      <c r="J1208" s="115"/>
    </row>
    <row r="1209" s="112" customFormat="1" spans="1:10">
      <c r="A1209" s="114"/>
      <c r="B1209" s="70"/>
      <c r="C1209" s="70"/>
      <c r="D1209" s="70"/>
      <c r="E1209" s="70"/>
      <c r="F1209" s="70"/>
      <c r="G1209" s="70"/>
      <c r="H1209" s="70"/>
      <c r="I1209" s="70"/>
      <c r="J1209" s="115"/>
    </row>
    <row r="1210" s="112" customFormat="1" spans="1:10">
      <c r="A1210" s="114"/>
      <c r="B1210" s="70"/>
      <c r="C1210" s="70"/>
      <c r="D1210" s="70"/>
      <c r="E1210" s="70"/>
      <c r="F1210" s="70"/>
      <c r="G1210" s="70"/>
      <c r="H1210" s="70"/>
      <c r="I1210" s="70"/>
      <c r="J1210" s="115"/>
    </row>
    <row r="1211" s="112" customFormat="1" spans="1:10">
      <c r="A1211" s="114"/>
      <c r="B1211" s="70"/>
      <c r="C1211" s="70"/>
      <c r="D1211" s="70"/>
      <c r="E1211" s="70"/>
      <c r="F1211" s="70"/>
      <c r="G1211" s="70"/>
      <c r="H1211" s="70"/>
      <c r="I1211" s="70"/>
      <c r="J1211" s="115"/>
    </row>
    <row r="1212" s="112" customFormat="1" spans="1:10">
      <c r="A1212" s="114"/>
      <c r="B1212" s="70"/>
      <c r="C1212" s="70"/>
      <c r="D1212" s="70"/>
      <c r="E1212" s="70"/>
      <c r="F1212" s="70"/>
      <c r="G1212" s="70"/>
      <c r="H1212" s="70"/>
      <c r="I1212" s="70"/>
      <c r="J1212" s="115"/>
    </row>
    <row r="1213" s="112" customFormat="1" spans="1:10">
      <c r="A1213" s="114"/>
      <c r="B1213" s="70"/>
      <c r="C1213" s="70"/>
      <c r="D1213" s="70"/>
      <c r="E1213" s="70"/>
      <c r="F1213" s="70"/>
      <c r="G1213" s="70"/>
      <c r="H1213" s="70"/>
      <c r="I1213" s="70"/>
      <c r="J1213" s="115"/>
    </row>
    <row r="1214" s="112" customFormat="1" spans="1:10">
      <c r="A1214" s="114"/>
      <c r="B1214" s="70"/>
      <c r="C1214" s="70"/>
      <c r="D1214" s="70"/>
      <c r="E1214" s="70"/>
      <c r="F1214" s="70"/>
      <c r="G1214" s="70"/>
      <c r="H1214" s="70"/>
      <c r="I1214" s="70"/>
      <c r="J1214" s="115"/>
    </row>
    <row r="1215" s="112" customFormat="1" spans="1:10">
      <c r="A1215" s="114"/>
      <c r="B1215" s="70"/>
      <c r="C1215" s="70"/>
      <c r="D1215" s="70"/>
      <c r="E1215" s="70"/>
      <c r="F1215" s="70"/>
      <c r="G1215" s="70"/>
      <c r="H1215" s="70"/>
      <c r="I1215" s="70"/>
      <c r="J1215" s="115"/>
    </row>
    <row r="1216" s="112" customFormat="1" spans="1:10">
      <c r="A1216" s="114"/>
      <c r="B1216" s="70"/>
      <c r="C1216" s="70"/>
      <c r="D1216" s="70"/>
      <c r="E1216" s="70"/>
      <c r="F1216" s="70"/>
      <c r="G1216" s="70"/>
      <c r="H1216" s="70"/>
      <c r="I1216" s="70"/>
      <c r="J1216" s="115"/>
    </row>
    <row r="1217" s="112" customFormat="1" spans="1:10">
      <c r="A1217" s="114"/>
      <c r="B1217" s="70"/>
      <c r="C1217" s="70"/>
      <c r="D1217" s="70"/>
      <c r="E1217" s="70"/>
      <c r="F1217" s="70"/>
      <c r="G1217" s="70"/>
      <c r="H1217" s="70"/>
      <c r="I1217" s="70"/>
      <c r="J1217" s="115"/>
    </row>
    <row r="1218" s="112" customFormat="1" spans="1:10">
      <c r="A1218" s="114"/>
      <c r="B1218" s="70"/>
      <c r="C1218" s="70"/>
      <c r="D1218" s="70"/>
      <c r="E1218" s="70"/>
      <c r="F1218" s="70"/>
      <c r="G1218" s="70"/>
      <c r="H1218" s="70"/>
      <c r="I1218" s="70"/>
      <c r="J1218" s="115"/>
    </row>
    <row r="1219" s="112" customFormat="1" spans="1:10">
      <c r="A1219" s="114"/>
      <c r="B1219" s="70"/>
      <c r="C1219" s="70"/>
      <c r="D1219" s="70"/>
      <c r="E1219" s="70"/>
      <c r="F1219" s="70"/>
      <c r="G1219" s="70"/>
      <c r="H1219" s="70"/>
      <c r="I1219" s="70"/>
      <c r="J1219" s="115"/>
    </row>
    <row r="1220" s="112" customFormat="1" spans="1:10">
      <c r="A1220" s="114"/>
      <c r="B1220" s="70"/>
      <c r="C1220" s="70"/>
      <c r="D1220" s="70"/>
      <c r="E1220" s="70"/>
      <c r="F1220" s="70"/>
      <c r="G1220" s="70"/>
      <c r="H1220" s="70"/>
      <c r="I1220" s="70"/>
      <c r="J1220" s="115"/>
    </row>
    <row r="1221" s="112" customFormat="1" spans="1:10">
      <c r="A1221" s="114"/>
      <c r="B1221" s="70"/>
      <c r="C1221" s="70"/>
      <c r="D1221" s="70"/>
      <c r="E1221" s="70"/>
      <c r="F1221" s="70"/>
      <c r="G1221" s="70"/>
      <c r="H1221" s="70"/>
      <c r="I1221" s="70"/>
      <c r="J1221" s="115"/>
    </row>
    <row r="1222" s="112" customFormat="1" spans="1:10">
      <c r="A1222" s="114"/>
      <c r="B1222" s="70"/>
      <c r="C1222" s="70"/>
      <c r="D1222" s="70"/>
      <c r="E1222" s="70"/>
      <c r="F1222" s="70"/>
      <c r="G1222" s="70"/>
      <c r="H1222" s="70"/>
      <c r="I1222" s="70"/>
      <c r="J1222" s="115"/>
    </row>
    <row r="1223" s="112" customFormat="1" spans="1:10">
      <c r="A1223" s="114"/>
      <c r="B1223" s="70"/>
      <c r="C1223" s="70"/>
      <c r="D1223" s="70"/>
      <c r="E1223" s="70"/>
      <c r="F1223" s="70"/>
      <c r="G1223" s="70"/>
      <c r="H1223" s="70"/>
      <c r="I1223" s="70"/>
      <c r="J1223" s="115"/>
    </row>
    <row r="1224" s="112" customFormat="1" spans="1:10">
      <c r="A1224" s="114"/>
      <c r="B1224" s="70"/>
      <c r="C1224" s="70"/>
      <c r="D1224" s="70"/>
      <c r="E1224" s="70"/>
      <c r="F1224" s="70"/>
      <c r="G1224" s="70"/>
      <c r="H1224" s="70"/>
      <c r="I1224" s="70"/>
      <c r="J1224" s="115"/>
    </row>
    <row r="1225" s="112" customFormat="1" spans="1:10">
      <c r="A1225" s="114"/>
      <c r="B1225" s="70"/>
      <c r="C1225" s="70"/>
      <c r="D1225" s="70"/>
      <c r="E1225" s="70"/>
      <c r="F1225" s="70"/>
      <c r="G1225" s="70"/>
      <c r="H1225" s="70"/>
      <c r="I1225" s="70"/>
      <c r="J1225" s="115"/>
    </row>
    <row r="1226" s="112" customFormat="1" spans="1:10">
      <c r="A1226" s="114"/>
      <c r="B1226" s="70"/>
      <c r="C1226" s="70"/>
      <c r="D1226" s="70"/>
      <c r="E1226" s="70"/>
      <c r="F1226" s="70"/>
      <c r="G1226" s="70"/>
      <c r="H1226" s="70"/>
      <c r="I1226" s="70"/>
      <c r="J1226" s="115"/>
    </row>
    <row r="1227" s="112" customFormat="1" spans="1:10">
      <c r="A1227" s="114"/>
      <c r="B1227" s="70"/>
      <c r="C1227" s="70"/>
      <c r="D1227" s="70"/>
      <c r="E1227" s="70"/>
      <c r="F1227" s="70"/>
      <c r="G1227" s="70"/>
      <c r="H1227" s="70"/>
      <c r="I1227" s="70"/>
      <c r="J1227" s="115"/>
    </row>
    <row r="1228" s="112" customFormat="1" spans="1:10">
      <c r="A1228" s="114"/>
      <c r="B1228" s="70"/>
      <c r="C1228" s="70"/>
      <c r="D1228" s="70"/>
      <c r="E1228" s="70"/>
      <c r="F1228" s="70"/>
      <c r="G1228" s="70"/>
      <c r="H1228" s="70"/>
      <c r="I1228" s="70"/>
      <c r="J1228" s="115"/>
    </row>
    <row r="1229" s="112" customFormat="1" spans="1:10">
      <c r="A1229" s="114"/>
      <c r="B1229" s="70"/>
      <c r="C1229" s="70"/>
      <c r="D1229" s="70"/>
      <c r="E1229" s="70"/>
      <c r="F1229" s="70"/>
      <c r="G1229" s="70"/>
      <c r="H1229" s="70"/>
      <c r="I1229" s="70"/>
      <c r="J1229" s="115"/>
    </row>
    <row r="1230" s="112" customFormat="1" spans="1:10">
      <c r="A1230" s="114"/>
      <c r="B1230" s="70"/>
      <c r="C1230" s="70"/>
      <c r="D1230" s="70"/>
      <c r="E1230" s="70"/>
      <c r="F1230" s="70"/>
      <c r="G1230" s="70"/>
      <c r="H1230" s="70"/>
      <c r="I1230" s="70"/>
      <c r="J1230" s="115"/>
    </row>
    <row r="1231" s="112" customFormat="1" spans="1:10">
      <c r="A1231" s="114"/>
      <c r="B1231" s="70"/>
      <c r="C1231" s="70"/>
      <c r="D1231" s="70"/>
      <c r="E1231" s="70"/>
      <c r="F1231" s="70"/>
      <c r="G1231" s="70"/>
      <c r="H1231" s="70"/>
      <c r="I1231" s="70"/>
      <c r="J1231" s="115"/>
    </row>
    <row r="1232" s="112" customFormat="1" spans="1:10">
      <c r="A1232" s="114"/>
      <c r="B1232" s="70"/>
      <c r="C1232" s="70"/>
      <c r="D1232" s="70"/>
      <c r="E1232" s="70"/>
      <c r="F1232" s="70"/>
      <c r="G1232" s="70"/>
      <c r="H1232" s="70"/>
      <c r="I1232" s="70"/>
      <c r="J1232" s="115"/>
    </row>
    <row r="1233" s="112" customFormat="1" spans="1:10">
      <c r="A1233" s="114"/>
      <c r="B1233" s="70"/>
      <c r="C1233" s="70"/>
      <c r="D1233" s="70"/>
      <c r="E1233" s="70"/>
      <c r="F1233" s="70"/>
      <c r="G1233" s="70"/>
      <c r="H1233" s="70"/>
      <c r="I1233" s="70"/>
      <c r="J1233" s="115"/>
    </row>
    <row r="1234" s="112" customFormat="1" spans="1:10">
      <c r="A1234" s="114"/>
      <c r="B1234" s="70"/>
      <c r="C1234" s="70"/>
      <c r="D1234" s="70"/>
      <c r="E1234" s="70"/>
      <c r="F1234" s="70"/>
      <c r="G1234" s="70"/>
      <c r="H1234" s="70"/>
      <c r="I1234" s="70"/>
      <c r="J1234" s="115"/>
    </row>
    <row r="1235" s="112" customFormat="1" spans="1:10">
      <c r="A1235" s="114"/>
      <c r="B1235" s="70"/>
      <c r="C1235" s="70"/>
      <c r="D1235" s="70"/>
      <c r="E1235" s="70"/>
      <c r="F1235" s="70"/>
      <c r="G1235" s="70"/>
      <c r="H1235" s="70"/>
      <c r="I1235" s="70"/>
      <c r="J1235" s="115"/>
    </row>
    <row r="1236" s="112" customFormat="1" spans="1:10">
      <c r="A1236" s="114"/>
      <c r="B1236" s="70"/>
      <c r="C1236" s="70"/>
      <c r="D1236" s="70"/>
      <c r="E1236" s="70"/>
      <c r="F1236" s="70"/>
      <c r="G1236" s="70"/>
      <c r="H1236" s="70"/>
      <c r="I1236" s="70"/>
      <c r="J1236" s="115"/>
    </row>
    <row r="1237" s="112" customFormat="1" spans="1:10">
      <c r="A1237" s="114"/>
      <c r="B1237" s="70"/>
      <c r="C1237" s="70"/>
      <c r="D1237" s="70"/>
      <c r="E1237" s="70"/>
      <c r="F1237" s="70"/>
      <c r="G1237" s="70"/>
      <c r="H1237" s="70"/>
      <c r="I1237" s="70"/>
      <c r="J1237" s="115"/>
    </row>
    <row r="1238" s="112" customFormat="1" spans="1:10">
      <c r="A1238" s="114"/>
      <c r="B1238" s="70"/>
      <c r="C1238" s="70"/>
      <c r="D1238" s="70"/>
      <c r="E1238" s="70"/>
      <c r="F1238" s="70"/>
      <c r="G1238" s="70"/>
      <c r="H1238" s="70"/>
      <c r="I1238" s="70"/>
      <c r="J1238" s="115"/>
    </row>
    <row r="1239" s="112" customFormat="1" spans="1:10">
      <c r="A1239" s="114"/>
      <c r="B1239" s="70"/>
      <c r="C1239" s="70"/>
      <c r="D1239" s="70"/>
      <c r="E1239" s="70"/>
      <c r="F1239" s="70"/>
      <c r="G1239" s="70"/>
      <c r="H1239" s="70"/>
      <c r="I1239" s="70"/>
      <c r="J1239" s="115"/>
    </row>
    <row r="1240" s="112" customFormat="1" spans="1:10">
      <c r="A1240" s="114"/>
      <c r="B1240" s="70"/>
      <c r="C1240" s="70"/>
      <c r="D1240" s="70"/>
      <c r="E1240" s="70"/>
      <c r="F1240" s="70"/>
      <c r="G1240" s="70"/>
      <c r="H1240" s="70"/>
      <c r="I1240" s="70"/>
      <c r="J1240" s="115"/>
    </row>
    <row r="1241" s="112" customFormat="1" spans="1:10">
      <c r="A1241" s="114"/>
      <c r="B1241" s="70"/>
      <c r="C1241" s="70"/>
      <c r="D1241" s="70"/>
      <c r="E1241" s="70"/>
      <c r="F1241" s="70"/>
      <c r="G1241" s="70"/>
      <c r="H1241" s="70"/>
      <c r="I1241" s="70"/>
      <c r="J1241" s="115"/>
    </row>
    <row r="1242" s="112" customFormat="1" spans="1:10">
      <c r="A1242" s="114"/>
      <c r="B1242" s="70"/>
      <c r="C1242" s="70"/>
      <c r="D1242" s="70"/>
      <c r="E1242" s="70"/>
      <c r="F1242" s="70"/>
      <c r="G1242" s="70"/>
      <c r="H1242" s="70"/>
      <c r="I1242" s="70"/>
      <c r="J1242" s="115"/>
    </row>
    <row r="1243" s="112" customFormat="1" spans="1:10">
      <c r="A1243" s="114"/>
      <c r="B1243" s="70"/>
      <c r="C1243" s="70"/>
      <c r="D1243" s="70"/>
      <c r="E1243" s="70"/>
      <c r="F1243" s="70"/>
      <c r="G1243" s="70"/>
      <c r="H1243" s="70"/>
      <c r="I1243" s="70"/>
      <c r="J1243" s="115"/>
    </row>
    <row r="1244" s="112" customFormat="1" spans="1:10">
      <c r="A1244" s="114"/>
      <c r="B1244" s="70"/>
      <c r="C1244" s="70"/>
      <c r="D1244" s="70"/>
      <c r="E1244" s="70"/>
      <c r="F1244" s="70"/>
      <c r="G1244" s="70"/>
      <c r="H1244" s="70"/>
      <c r="I1244" s="70"/>
      <c r="J1244" s="115"/>
    </row>
    <row r="1245" s="112" customFormat="1" ht="18" customHeight="1" spans="1:10">
      <c r="A1245" s="114"/>
      <c r="B1245" s="70"/>
      <c r="C1245" s="70"/>
      <c r="D1245" s="70"/>
      <c r="E1245" s="70"/>
      <c r="F1245" s="70"/>
      <c r="G1245" s="70"/>
      <c r="H1245" s="70"/>
      <c r="I1245" s="70"/>
      <c r="J1245" s="115"/>
    </row>
    <row r="1246" s="112" customFormat="1" ht="18" customHeight="1" spans="1:10">
      <c r="A1246" s="114"/>
      <c r="B1246" s="70"/>
      <c r="C1246" s="70"/>
      <c r="D1246" s="70"/>
      <c r="E1246" s="70"/>
      <c r="F1246" s="70"/>
      <c r="G1246" s="70"/>
      <c r="H1246" s="70"/>
      <c r="I1246" s="70"/>
      <c r="J1246" s="115"/>
    </row>
    <row r="1247" s="112" customFormat="1" ht="18" customHeight="1" spans="1:10">
      <c r="A1247" s="114"/>
      <c r="B1247" s="70"/>
      <c r="C1247" s="70"/>
      <c r="D1247" s="70"/>
      <c r="E1247" s="70"/>
      <c r="F1247" s="70"/>
      <c r="G1247" s="70"/>
      <c r="H1247" s="70"/>
      <c r="I1247" s="70"/>
      <c r="J1247" s="115"/>
    </row>
    <row r="1248" s="112" customFormat="1" ht="18" customHeight="1" spans="1:10">
      <c r="A1248" s="114"/>
      <c r="B1248" s="70"/>
      <c r="C1248" s="70"/>
      <c r="D1248" s="70"/>
      <c r="E1248" s="70"/>
      <c r="F1248" s="70"/>
      <c r="G1248" s="70"/>
      <c r="H1248" s="70"/>
      <c r="I1248" s="70"/>
      <c r="J1248" s="115"/>
    </row>
    <row r="1249" s="112" customFormat="1" ht="18" customHeight="1" spans="1:10">
      <c r="A1249" s="114"/>
      <c r="B1249" s="70"/>
      <c r="C1249" s="70"/>
      <c r="D1249" s="70"/>
      <c r="E1249" s="70"/>
      <c r="F1249" s="70"/>
      <c r="G1249" s="70"/>
      <c r="H1249" s="70"/>
      <c r="I1249" s="70"/>
      <c r="J1249" s="115"/>
    </row>
    <row r="1250" s="112" customFormat="1" ht="18" customHeight="1" spans="1:10">
      <c r="A1250" s="114"/>
      <c r="B1250" s="70"/>
      <c r="C1250" s="70"/>
      <c r="D1250" s="70"/>
      <c r="E1250" s="70"/>
      <c r="F1250" s="70"/>
      <c r="G1250" s="70"/>
      <c r="H1250" s="70"/>
      <c r="I1250" s="70"/>
      <c r="J1250" s="115"/>
    </row>
    <row r="1251" s="112" customFormat="1" ht="18" customHeight="1" spans="1:10">
      <c r="A1251" s="114"/>
      <c r="B1251" s="70"/>
      <c r="C1251" s="70"/>
      <c r="D1251" s="70"/>
      <c r="E1251" s="70"/>
      <c r="F1251" s="70"/>
      <c r="G1251" s="70"/>
      <c r="H1251" s="70"/>
      <c r="I1251" s="70"/>
      <c r="J1251" s="115"/>
    </row>
    <row r="1252" s="112" customFormat="1" ht="18" customHeight="1" spans="1:10">
      <c r="A1252" s="114"/>
      <c r="B1252" s="70"/>
      <c r="C1252" s="70"/>
      <c r="D1252" s="70"/>
      <c r="E1252" s="70"/>
      <c r="F1252" s="70"/>
      <c r="G1252" s="70"/>
      <c r="H1252" s="70"/>
      <c r="I1252" s="70"/>
      <c r="J1252" s="115"/>
    </row>
    <row r="1253" s="112" customFormat="1" ht="18" customHeight="1" spans="1:10">
      <c r="A1253" s="114"/>
      <c r="B1253" s="70"/>
      <c r="C1253" s="70"/>
      <c r="D1253" s="70"/>
      <c r="E1253" s="70"/>
      <c r="F1253" s="70"/>
      <c r="G1253" s="70"/>
      <c r="H1253" s="70"/>
      <c r="I1253" s="70"/>
      <c r="J1253" s="115"/>
    </row>
    <row r="1254" s="112" customFormat="1" ht="18" customHeight="1" spans="1:10">
      <c r="A1254" s="114"/>
      <c r="B1254" s="70"/>
      <c r="C1254" s="70"/>
      <c r="D1254" s="70"/>
      <c r="E1254" s="70"/>
      <c r="F1254" s="70"/>
      <c r="G1254" s="70"/>
      <c r="H1254" s="70"/>
      <c r="I1254" s="70"/>
      <c r="J1254" s="115"/>
    </row>
    <row r="1255" s="112" customFormat="1" ht="18" customHeight="1" spans="1:10">
      <c r="A1255" s="114"/>
      <c r="B1255" s="70"/>
      <c r="C1255" s="70"/>
      <c r="D1255" s="70"/>
      <c r="E1255" s="70"/>
      <c r="F1255" s="70"/>
      <c r="G1255" s="70"/>
      <c r="H1255" s="70"/>
      <c r="I1255" s="70"/>
      <c r="J1255" s="115"/>
    </row>
    <row r="1256" s="112" customFormat="1" ht="18" customHeight="1" spans="1:10">
      <c r="A1256" s="114"/>
      <c r="B1256" s="70"/>
      <c r="C1256" s="70"/>
      <c r="D1256" s="70"/>
      <c r="E1256" s="70"/>
      <c r="F1256" s="70"/>
      <c r="G1256" s="70"/>
      <c r="H1256" s="70"/>
      <c r="I1256" s="70"/>
      <c r="J1256" s="115"/>
    </row>
    <row r="1257" s="112" customFormat="1" ht="18" customHeight="1" spans="1:10">
      <c r="A1257" s="114"/>
      <c r="B1257" s="70"/>
      <c r="C1257" s="70"/>
      <c r="D1257" s="70"/>
      <c r="E1257" s="70"/>
      <c r="F1257" s="70"/>
      <c r="G1257" s="70"/>
      <c r="H1257" s="70"/>
      <c r="I1257" s="70"/>
      <c r="J1257" s="115"/>
    </row>
    <row r="1258" s="112" customFormat="1" ht="18" customHeight="1" spans="1:10">
      <c r="A1258" s="114"/>
      <c r="B1258" s="70"/>
      <c r="C1258" s="70"/>
      <c r="D1258" s="70"/>
      <c r="E1258" s="70"/>
      <c r="F1258" s="70"/>
      <c r="G1258" s="70"/>
      <c r="H1258" s="70"/>
      <c r="I1258" s="70"/>
      <c r="J1258" s="115"/>
    </row>
    <row r="1259" s="112" customFormat="1" ht="18" customHeight="1" spans="1:10">
      <c r="A1259" s="114"/>
      <c r="B1259" s="70"/>
      <c r="C1259" s="70"/>
      <c r="D1259" s="70"/>
      <c r="E1259" s="70"/>
      <c r="F1259" s="70"/>
      <c r="G1259" s="70"/>
      <c r="H1259" s="70"/>
      <c r="I1259" s="70"/>
      <c r="J1259" s="115"/>
    </row>
    <row r="1260" s="112" customFormat="1" ht="18" customHeight="1" spans="1:10">
      <c r="A1260" s="114"/>
      <c r="B1260" s="70"/>
      <c r="C1260" s="70"/>
      <c r="D1260" s="70"/>
      <c r="E1260" s="70"/>
      <c r="F1260" s="70"/>
      <c r="G1260" s="70"/>
      <c r="H1260" s="70"/>
      <c r="I1260" s="70"/>
      <c r="J1260" s="115"/>
    </row>
    <row r="1261" s="112" customFormat="1" ht="18" customHeight="1" spans="1:10">
      <c r="A1261" s="114"/>
      <c r="B1261" s="70"/>
      <c r="C1261" s="70"/>
      <c r="D1261" s="70"/>
      <c r="E1261" s="70"/>
      <c r="F1261" s="70"/>
      <c r="G1261" s="70"/>
      <c r="H1261" s="70"/>
      <c r="I1261" s="70"/>
      <c r="J1261" s="115"/>
    </row>
    <row r="1262" s="112" customFormat="1" ht="18" customHeight="1" spans="1:10">
      <c r="A1262" s="114"/>
      <c r="B1262" s="70"/>
      <c r="C1262" s="70"/>
      <c r="D1262" s="70"/>
      <c r="E1262" s="70"/>
      <c r="F1262" s="70"/>
      <c r="G1262" s="70"/>
      <c r="H1262" s="70"/>
      <c r="I1262" s="70"/>
      <c r="J1262" s="115"/>
    </row>
    <row r="1263" s="112" customFormat="1" ht="18" customHeight="1" spans="1:10">
      <c r="A1263" s="114"/>
      <c r="B1263" s="70"/>
      <c r="C1263" s="70"/>
      <c r="D1263" s="70"/>
      <c r="E1263" s="70"/>
      <c r="F1263" s="70"/>
      <c r="G1263" s="70"/>
      <c r="H1263" s="70"/>
      <c r="I1263" s="70"/>
      <c r="J1263" s="115"/>
    </row>
    <row r="1264" s="112" customFormat="1" ht="18" customHeight="1" spans="1:10">
      <c r="A1264" s="114"/>
      <c r="B1264" s="70"/>
      <c r="C1264" s="70"/>
      <c r="D1264" s="70"/>
      <c r="E1264" s="70"/>
      <c r="F1264" s="70"/>
      <c r="G1264" s="70"/>
      <c r="H1264" s="70"/>
      <c r="I1264" s="70"/>
      <c r="J1264" s="115"/>
    </row>
    <row r="1265" s="112" customFormat="1" ht="18" customHeight="1" spans="1:10">
      <c r="A1265" s="114"/>
      <c r="B1265" s="70"/>
      <c r="C1265" s="70"/>
      <c r="D1265" s="70"/>
      <c r="E1265" s="70"/>
      <c r="F1265" s="70"/>
      <c r="G1265" s="70"/>
      <c r="H1265" s="70"/>
      <c r="I1265" s="70"/>
      <c r="J1265" s="115"/>
    </row>
    <row r="1266" s="112" customFormat="1" ht="18" customHeight="1" spans="1:10">
      <c r="A1266" s="114"/>
      <c r="B1266" s="70"/>
      <c r="C1266" s="70"/>
      <c r="D1266" s="70"/>
      <c r="E1266" s="70"/>
      <c r="F1266" s="70"/>
      <c r="G1266" s="70"/>
      <c r="H1266" s="70"/>
      <c r="I1266" s="70"/>
      <c r="J1266" s="115"/>
    </row>
    <row r="1267" s="112" customFormat="1" ht="18" customHeight="1" spans="1:10">
      <c r="A1267" s="114"/>
      <c r="B1267" s="70"/>
      <c r="C1267" s="70"/>
      <c r="D1267" s="70"/>
      <c r="E1267" s="70"/>
      <c r="F1267" s="70"/>
      <c r="G1267" s="70"/>
      <c r="H1267" s="70"/>
      <c r="I1267" s="70"/>
      <c r="J1267" s="115"/>
    </row>
    <row r="1268" s="112" customFormat="1" ht="18" customHeight="1" spans="1:10">
      <c r="A1268" s="114"/>
      <c r="B1268" s="70"/>
      <c r="C1268" s="70"/>
      <c r="D1268" s="70"/>
      <c r="E1268" s="70"/>
      <c r="F1268" s="70"/>
      <c r="G1268" s="70"/>
      <c r="H1268" s="70"/>
      <c r="I1268" s="70"/>
      <c r="J1268" s="115"/>
    </row>
    <row r="1269" s="112" customFormat="1" ht="18" customHeight="1" spans="1:10">
      <c r="A1269" s="114"/>
      <c r="B1269" s="70"/>
      <c r="C1269" s="70"/>
      <c r="D1269" s="70"/>
      <c r="E1269" s="70"/>
      <c r="F1269" s="70"/>
      <c r="G1269" s="70"/>
      <c r="H1269" s="70"/>
      <c r="I1269" s="70"/>
      <c r="J1269" s="115"/>
    </row>
    <row r="1270" s="112" customFormat="1" ht="18" customHeight="1" spans="1:10">
      <c r="A1270" s="114"/>
      <c r="B1270" s="70"/>
      <c r="C1270" s="70"/>
      <c r="D1270" s="70"/>
      <c r="E1270" s="70"/>
      <c r="F1270" s="70"/>
      <c r="G1270" s="70"/>
      <c r="H1270" s="70"/>
      <c r="I1270" s="70"/>
      <c r="J1270" s="115"/>
    </row>
    <row r="1271" s="112" customFormat="1" ht="18" customHeight="1" spans="1:10">
      <c r="A1271" s="114"/>
      <c r="B1271" s="70"/>
      <c r="C1271" s="70"/>
      <c r="D1271" s="70"/>
      <c r="E1271" s="70"/>
      <c r="F1271" s="70"/>
      <c r="G1271" s="70"/>
      <c r="H1271" s="70"/>
      <c r="I1271" s="70"/>
      <c r="J1271" s="115"/>
    </row>
    <row r="1272" s="112" customFormat="1" ht="18" customHeight="1" spans="1:10">
      <c r="A1272" s="114"/>
      <c r="B1272" s="70"/>
      <c r="C1272" s="70"/>
      <c r="D1272" s="70"/>
      <c r="E1272" s="70"/>
      <c r="F1272" s="70"/>
      <c r="G1272" s="70"/>
      <c r="H1272" s="70"/>
      <c r="I1272" s="70"/>
      <c r="J1272" s="115"/>
    </row>
    <row r="1273" s="112" customFormat="1" ht="18" customHeight="1" spans="1:10">
      <c r="A1273" s="114"/>
      <c r="B1273" s="70"/>
      <c r="C1273" s="70"/>
      <c r="D1273" s="70"/>
      <c r="E1273" s="70"/>
      <c r="F1273" s="70"/>
      <c r="G1273" s="70"/>
      <c r="H1273" s="70"/>
      <c r="I1273" s="70"/>
      <c r="J1273" s="115"/>
    </row>
    <row r="1274" s="112" customFormat="1" ht="18" customHeight="1" spans="1:10">
      <c r="A1274" s="114"/>
      <c r="B1274" s="70"/>
      <c r="C1274" s="70"/>
      <c r="D1274" s="70"/>
      <c r="E1274" s="70"/>
      <c r="F1274" s="70"/>
      <c r="G1274" s="70"/>
      <c r="H1274" s="70"/>
      <c r="I1274" s="70"/>
      <c r="J1274" s="115"/>
    </row>
    <row r="1275" s="112" customFormat="1" ht="18" customHeight="1" spans="1:10">
      <c r="A1275" s="114"/>
      <c r="B1275" s="70"/>
      <c r="C1275" s="70"/>
      <c r="D1275" s="70"/>
      <c r="E1275" s="70"/>
      <c r="F1275" s="70"/>
      <c r="G1275" s="70"/>
      <c r="H1275" s="70"/>
      <c r="I1275" s="70"/>
      <c r="J1275" s="115"/>
    </row>
    <row r="1276" s="112" customFormat="1" ht="18" customHeight="1" spans="1:10">
      <c r="A1276" s="114"/>
      <c r="B1276" s="70"/>
      <c r="C1276" s="70"/>
      <c r="D1276" s="70"/>
      <c r="E1276" s="70"/>
      <c r="F1276" s="70"/>
      <c r="G1276" s="70"/>
      <c r="H1276" s="70"/>
      <c r="I1276" s="70"/>
      <c r="J1276" s="115"/>
    </row>
    <row r="1277" s="112" customFormat="1" ht="18" customHeight="1" spans="1:10">
      <c r="A1277" s="114"/>
      <c r="B1277" s="70"/>
      <c r="C1277" s="70"/>
      <c r="D1277" s="70"/>
      <c r="E1277" s="70"/>
      <c r="F1277" s="70"/>
      <c r="G1277" s="70"/>
      <c r="H1277" s="70"/>
      <c r="I1277" s="70"/>
      <c r="J1277" s="115"/>
    </row>
    <row r="1278" s="112" customFormat="1" ht="18" customHeight="1" spans="1:10">
      <c r="A1278" s="114"/>
      <c r="B1278" s="70"/>
      <c r="C1278" s="70"/>
      <c r="D1278" s="70"/>
      <c r="E1278" s="70"/>
      <c r="F1278" s="70"/>
      <c r="G1278" s="70"/>
      <c r="H1278" s="70"/>
      <c r="I1278" s="70"/>
      <c r="J1278" s="115"/>
    </row>
    <row r="1279" s="112" customFormat="1" ht="18" customHeight="1" spans="1:10">
      <c r="A1279" s="114"/>
      <c r="B1279" s="70"/>
      <c r="C1279" s="70"/>
      <c r="D1279" s="70"/>
      <c r="E1279" s="70"/>
      <c r="F1279" s="70"/>
      <c r="G1279" s="70"/>
      <c r="H1279" s="70"/>
      <c r="I1279" s="70"/>
      <c r="J1279" s="115"/>
    </row>
    <row r="1280" s="112" customFormat="1" ht="18" customHeight="1" spans="1:10">
      <c r="A1280" s="114"/>
      <c r="B1280" s="70"/>
      <c r="C1280" s="70"/>
      <c r="D1280" s="70"/>
      <c r="E1280" s="70"/>
      <c r="F1280" s="70"/>
      <c r="G1280" s="70"/>
      <c r="H1280" s="70"/>
      <c r="I1280" s="70"/>
      <c r="J1280" s="115"/>
    </row>
    <row r="1281" s="112" customFormat="1" ht="18" customHeight="1" spans="1:10">
      <c r="A1281" s="114"/>
      <c r="B1281" s="70"/>
      <c r="C1281" s="70"/>
      <c r="D1281" s="70"/>
      <c r="E1281" s="70"/>
      <c r="F1281" s="70"/>
      <c r="G1281" s="70"/>
      <c r="H1281" s="70"/>
      <c r="I1281" s="70"/>
      <c r="J1281" s="115"/>
    </row>
    <row r="1282" s="112" customFormat="1" ht="18" customHeight="1" spans="1:10">
      <c r="A1282" s="114"/>
      <c r="B1282" s="70"/>
      <c r="C1282" s="70"/>
      <c r="D1282" s="70"/>
      <c r="E1282" s="70"/>
      <c r="F1282" s="70"/>
      <c r="G1282" s="70"/>
      <c r="H1282" s="70"/>
      <c r="I1282" s="70"/>
      <c r="J1282" s="115"/>
    </row>
    <row r="1283" s="112" customFormat="1" ht="18" customHeight="1" spans="1:10">
      <c r="A1283" s="114"/>
      <c r="B1283" s="70"/>
      <c r="C1283" s="70"/>
      <c r="D1283" s="70"/>
      <c r="E1283" s="70"/>
      <c r="F1283" s="70"/>
      <c r="G1283" s="70"/>
      <c r="H1283" s="70"/>
      <c r="I1283" s="70"/>
      <c r="J1283" s="115"/>
    </row>
    <row r="1284" s="112" customFormat="1" ht="18" customHeight="1" spans="1:10">
      <c r="A1284" s="114"/>
      <c r="B1284" s="70"/>
      <c r="C1284" s="70"/>
      <c r="D1284" s="70"/>
      <c r="E1284" s="70"/>
      <c r="F1284" s="70"/>
      <c r="G1284" s="70"/>
      <c r="H1284" s="70"/>
      <c r="I1284" s="70"/>
      <c r="J1284" s="115"/>
    </row>
    <row r="1285" s="112" customFormat="1" ht="18" customHeight="1" spans="1:10">
      <c r="A1285" s="114"/>
      <c r="B1285" s="70"/>
      <c r="C1285" s="70"/>
      <c r="D1285" s="70"/>
      <c r="E1285" s="70"/>
      <c r="F1285" s="70"/>
      <c r="G1285" s="70"/>
      <c r="H1285" s="70"/>
      <c r="I1285" s="70"/>
      <c r="J1285" s="115"/>
    </row>
    <row r="1286" s="112" customFormat="1" ht="18" customHeight="1" spans="1:10">
      <c r="A1286" s="114"/>
      <c r="B1286" s="70"/>
      <c r="C1286" s="70"/>
      <c r="D1286" s="70"/>
      <c r="E1286" s="70"/>
      <c r="F1286" s="70"/>
      <c r="G1286" s="70"/>
      <c r="H1286" s="70"/>
      <c r="I1286" s="70"/>
      <c r="J1286" s="115"/>
    </row>
    <row r="1287" s="112" customFormat="1" ht="18" customHeight="1" spans="1:10">
      <c r="A1287" s="114"/>
      <c r="B1287" s="70"/>
      <c r="C1287" s="70"/>
      <c r="D1287" s="70"/>
      <c r="E1287" s="70"/>
      <c r="F1287" s="70"/>
      <c r="G1287" s="70"/>
      <c r="H1287" s="70"/>
      <c r="I1287" s="70"/>
      <c r="J1287" s="115"/>
    </row>
    <row r="1288" s="112" customFormat="1" ht="18" customHeight="1" spans="1:10">
      <c r="A1288" s="114"/>
      <c r="B1288" s="70"/>
      <c r="C1288" s="70"/>
      <c r="D1288" s="70"/>
      <c r="E1288" s="70"/>
      <c r="F1288" s="70"/>
      <c r="G1288" s="70"/>
      <c r="H1288" s="70"/>
      <c r="I1288" s="70"/>
      <c r="J1288" s="115"/>
    </row>
  </sheetData>
  <mergeCells count="1">
    <mergeCell ref="A1:I1"/>
  </mergeCells>
  <pageMargins left="0.747916666666667" right="0.747916666666667" top="0.984027777777778" bottom="0.984027777777778" header="0.511805555555556" footer="0.511805555555556"/>
  <pageSetup paperSize="9" scale="50" orientation="portrait" horizontalDpi="600"/>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theme="0" tint="-0.25"/>
  </sheetPr>
  <dimension ref="A1:M1307"/>
  <sheetViews>
    <sheetView showZeros="0" workbookViewId="0">
      <pane ySplit="3" topLeftCell="A4" activePane="bottomLeft" state="frozen"/>
      <selection/>
      <selection pane="bottomLeft" activeCell="F5" sqref="F5"/>
    </sheetView>
  </sheetViews>
  <sheetFormatPr defaultColWidth="9" defaultRowHeight="14.25"/>
  <cols>
    <col min="1" max="1" width="45.375" style="67" customWidth="1"/>
    <col min="2" max="2" width="10.75" style="70" customWidth="1"/>
    <col min="3" max="3" width="9.5" style="70" customWidth="1"/>
    <col min="4" max="4" width="10" style="70" customWidth="1"/>
    <col min="5" max="5" width="9.625" style="70" customWidth="1"/>
    <col min="6" max="6" width="9.75" style="70" customWidth="1"/>
    <col min="7" max="7" width="10" style="70" customWidth="1"/>
    <col min="8" max="8" width="11.25" style="70" customWidth="1"/>
    <col min="9" max="9" width="10.375" style="70" customWidth="1"/>
    <col min="10" max="10" width="10.125" style="71" customWidth="1"/>
    <col min="11" max="11" width="9" style="67"/>
    <col min="12" max="12" width="11.5" style="67"/>
    <col min="13" max="13" width="12.75" style="67" customWidth="1"/>
    <col min="14" max="16384" width="9" style="67"/>
  </cols>
  <sheetData>
    <row r="1" s="67" customFormat="1" ht="42" customHeight="1" spans="1:10">
      <c r="A1" s="72" t="s">
        <v>23</v>
      </c>
      <c r="B1" s="73"/>
      <c r="C1" s="73"/>
      <c r="D1" s="73"/>
      <c r="E1" s="73"/>
      <c r="F1" s="73"/>
      <c r="G1" s="73"/>
      <c r="H1" s="73"/>
      <c r="I1" s="73"/>
      <c r="J1" s="71"/>
    </row>
    <row r="2" s="67" customFormat="1" ht="19.5" customHeight="1" spans="1:10">
      <c r="A2" s="74" t="s">
        <v>1726</v>
      </c>
      <c r="B2" s="75"/>
      <c r="C2" s="75"/>
      <c r="D2" s="76"/>
      <c r="E2" s="76"/>
      <c r="F2" s="76"/>
      <c r="G2" s="76"/>
      <c r="H2" s="77"/>
      <c r="I2" s="77" t="s">
        <v>31</v>
      </c>
      <c r="J2" s="106"/>
    </row>
    <row r="3" s="67" customFormat="1" ht="47" customHeight="1" spans="1:10">
      <c r="A3" s="78" t="s">
        <v>1727</v>
      </c>
      <c r="B3" s="79" t="s">
        <v>37</v>
      </c>
      <c r="C3" s="79" t="s">
        <v>33</v>
      </c>
      <c r="D3" s="79" t="s">
        <v>34</v>
      </c>
      <c r="E3" s="80" t="s">
        <v>35</v>
      </c>
      <c r="F3" s="81" t="s">
        <v>36</v>
      </c>
      <c r="G3" s="81" t="s">
        <v>185</v>
      </c>
      <c r="H3" s="81" t="s">
        <v>186</v>
      </c>
      <c r="I3" s="81" t="s">
        <v>38</v>
      </c>
      <c r="J3" s="107" t="s">
        <v>39</v>
      </c>
    </row>
    <row r="4" s="68" customFormat="1" ht="24" customHeight="1" spans="1:10">
      <c r="A4" s="82" t="s">
        <v>1</v>
      </c>
      <c r="B4" s="83">
        <f t="shared" ref="B4:F4" si="0">SUM(B5:B8)</f>
        <v>21200</v>
      </c>
      <c r="C4" s="83">
        <f t="shared" si="0"/>
        <v>22878</v>
      </c>
      <c r="D4" s="83">
        <f t="shared" si="0"/>
        <v>23096</v>
      </c>
      <c r="E4" s="83">
        <f t="shared" si="0"/>
        <v>23096</v>
      </c>
      <c r="F4" s="83">
        <f t="shared" si="0"/>
        <v>23184</v>
      </c>
      <c r="G4" s="84">
        <f t="shared" ref="G4:G8" si="1">F4/B4-1</f>
        <v>0.0935849056603772</v>
      </c>
      <c r="H4" s="84">
        <f t="shared" ref="H4:H8" si="2">F4/C4</f>
        <v>1.01337529504327</v>
      </c>
      <c r="I4" s="84">
        <f t="shared" ref="I4:I8" si="3">F4/D4</f>
        <v>1.00381018358157</v>
      </c>
      <c r="J4" s="108">
        <f t="shared" ref="J4:J8" si="4">F4/E4</f>
        <v>1.00381018358157</v>
      </c>
    </row>
    <row r="5" s="69" customFormat="1" ht="24" customHeight="1" spans="1:10">
      <c r="A5" s="85" t="s">
        <v>1728</v>
      </c>
      <c r="B5" s="86">
        <v>20476</v>
      </c>
      <c r="C5" s="87">
        <v>22275</v>
      </c>
      <c r="D5" s="88">
        <v>22137</v>
      </c>
      <c r="E5" s="88">
        <v>22137</v>
      </c>
      <c r="F5" s="86">
        <v>22186</v>
      </c>
      <c r="G5" s="89">
        <f t="shared" si="1"/>
        <v>0.0835124047665559</v>
      </c>
      <c r="H5" s="89">
        <f t="shared" si="2"/>
        <v>0.996004489337823</v>
      </c>
      <c r="I5" s="89">
        <f t="shared" si="3"/>
        <v>1.00221348872928</v>
      </c>
      <c r="J5" s="109">
        <f t="shared" si="4"/>
        <v>1.00221348872928</v>
      </c>
    </row>
    <row r="6" s="69" customFormat="1" ht="24" customHeight="1" spans="1:10">
      <c r="A6" s="85" t="s">
        <v>1729</v>
      </c>
      <c r="B6" s="86"/>
      <c r="C6" s="87"/>
      <c r="D6" s="90"/>
      <c r="E6" s="90"/>
      <c r="F6" s="86"/>
      <c r="G6" s="89"/>
      <c r="H6" s="89"/>
      <c r="I6" s="89"/>
      <c r="J6" s="109"/>
    </row>
    <row r="7" s="69" customFormat="1" ht="24" customHeight="1" spans="1:10">
      <c r="A7" s="85" t="s">
        <v>1730</v>
      </c>
      <c r="B7" s="86">
        <v>394</v>
      </c>
      <c r="C7" s="87">
        <v>400</v>
      </c>
      <c r="D7" s="90">
        <v>597</v>
      </c>
      <c r="E7" s="90">
        <v>597</v>
      </c>
      <c r="F7" s="86">
        <v>611</v>
      </c>
      <c r="G7" s="89">
        <f t="shared" si="1"/>
        <v>0.550761421319797</v>
      </c>
      <c r="H7" s="89">
        <f t="shared" si="2"/>
        <v>1.5275</v>
      </c>
      <c r="I7" s="89">
        <f t="shared" si="3"/>
        <v>1.02345058626466</v>
      </c>
      <c r="J7" s="109">
        <f t="shared" si="4"/>
        <v>1.02345058626466</v>
      </c>
    </row>
    <row r="8" s="69" customFormat="1" ht="24" customHeight="1" spans="1:10">
      <c r="A8" s="85" t="s">
        <v>1731</v>
      </c>
      <c r="B8" s="86">
        <v>330</v>
      </c>
      <c r="C8" s="87">
        <v>203</v>
      </c>
      <c r="D8" s="90">
        <v>362</v>
      </c>
      <c r="E8" s="90">
        <v>362</v>
      </c>
      <c r="F8" s="86">
        <v>387</v>
      </c>
      <c r="G8" s="89">
        <f t="shared" si="1"/>
        <v>0.172727272727273</v>
      </c>
      <c r="H8" s="89">
        <f t="shared" si="2"/>
        <v>1.9064039408867</v>
      </c>
      <c r="I8" s="89">
        <f t="shared" si="3"/>
        <v>1.06906077348066</v>
      </c>
      <c r="J8" s="109">
        <f t="shared" si="4"/>
        <v>1.06906077348066</v>
      </c>
    </row>
    <row r="9" s="67" customFormat="1" ht="24" customHeight="1" spans="1:10">
      <c r="A9" s="82" t="s">
        <v>1732</v>
      </c>
      <c r="B9" s="87">
        <f t="shared" ref="B9:F9" si="5">SUM(B10:B15)</f>
        <v>0</v>
      </c>
      <c r="C9" s="87">
        <f t="shared" si="5"/>
        <v>0</v>
      </c>
      <c r="D9" s="87">
        <f t="shared" si="5"/>
        <v>0</v>
      </c>
      <c r="E9" s="87"/>
      <c r="F9" s="87">
        <f t="shared" si="5"/>
        <v>0</v>
      </c>
      <c r="G9" s="84"/>
      <c r="H9" s="84"/>
      <c r="I9" s="84"/>
      <c r="J9" s="109"/>
    </row>
    <row r="10" s="67" customFormat="1" ht="24" customHeight="1" spans="1:10">
      <c r="A10" s="85" t="s">
        <v>1733</v>
      </c>
      <c r="B10" s="86"/>
      <c r="C10" s="87"/>
      <c r="D10" s="86"/>
      <c r="E10" s="86"/>
      <c r="F10" s="86"/>
      <c r="G10" s="84"/>
      <c r="H10" s="84"/>
      <c r="I10" s="84"/>
      <c r="J10" s="109"/>
    </row>
    <row r="11" s="67" customFormat="1" ht="24" customHeight="1" spans="1:10">
      <c r="A11" s="85" t="s">
        <v>1734</v>
      </c>
      <c r="B11" s="86"/>
      <c r="C11" s="87"/>
      <c r="D11" s="91"/>
      <c r="E11" s="91"/>
      <c r="F11" s="86"/>
      <c r="G11" s="84"/>
      <c r="H11" s="84"/>
      <c r="I11" s="84"/>
      <c r="J11" s="109"/>
    </row>
    <row r="12" s="67" customFormat="1" ht="24" customHeight="1" spans="1:10">
      <c r="A12" s="85" t="s">
        <v>1735</v>
      </c>
      <c r="B12" s="86"/>
      <c r="C12" s="87"/>
      <c r="D12" s="91"/>
      <c r="E12" s="91"/>
      <c r="F12" s="86"/>
      <c r="G12" s="84"/>
      <c r="H12" s="84"/>
      <c r="I12" s="84"/>
      <c r="J12" s="109"/>
    </row>
    <row r="13" s="67" customFormat="1" ht="24" customHeight="1" spans="1:10">
      <c r="A13" s="85" t="s">
        <v>1736</v>
      </c>
      <c r="B13" s="86"/>
      <c r="C13" s="87"/>
      <c r="D13" s="91"/>
      <c r="E13" s="91"/>
      <c r="F13" s="86"/>
      <c r="G13" s="84"/>
      <c r="H13" s="84"/>
      <c r="I13" s="84"/>
      <c r="J13" s="109"/>
    </row>
    <row r="14" s="67" customFormat="1" ht="24" customHeight="1" spans="1:10">
      <c r="A14" s="85" t="s">
        <v>1737</v>
      </c>
      <c r="B14" s="86"/>
      <c r="C14" s="87"/>
      <c r="D14" s="91"/>
      <c r="E14" s="91"/>
      <c r="F14" s="86"/>
      <c r="G14" s="84"/>
      <c r="H14" s="84"/>
      <c r="I14" s="84"/>
      <c r="J14" s="109"/>
    </row>
    <row r="15" s="67" customFormat="1" ht="24" customHeight="1" spans="1:10">
      <c r="A15" s="85" t="s">
        <v>1738</v>
      </c>
      <c r="B15" s="86"/>
      <c r="C15" s="87"/>
      <c r="D15" s="91"/>
      <c r="E15" s="91"/>
      <c r="F15" s="86"/>
      <c r="G15" s="84"/>
      <c r="H15" s="84"/>
      <c r="I15" s="84"/>
      <c r="J15" s="109"/>
    </row>
    <row r="16" s="67" customFormat="1" ht="24" customHeight="1" spans="1:10">
      <c r="A16" s="82" t="s">
        <v>1739</v>
      </c>
      <c r="B16" s="87">
        <f t="shared" ref="B16:F16" si="6">SUM(B17:B19)</f>
        <v>0</v>
      </c>
      <c r="C16" s="87">
        <f t="shared" si="6"/>
        <v>0</v>
      </c>
      <c r="D16" s="87">
        <f t="shared" si="6"/>
        <v>0</v>
      </c>
      <c r="E16" s="87"/>
      <c r="F16" s="87">
        <f t="shared" si="6"/>
        <v>0</v>
      </c>
      <c r="G16" s="84"/>
      <c r="H16" s="84"/>
      <c r="I16" s="84"/>
      <c r="J16" s="109"/>
    </row>
    <row r="17" s="67" customFormat="1" ht="24" customHeight="1" spans="1:10">
      <c r="A17" s="85" t="s">
        <v>1740</v>
      </c>
      <c r="B17" s="86"/>
      <c r="C17" s="87"/>
      <c r="D17" s="86"/>
      <c r="E17" s="86"/>
      <c r="F17" s="86"/>
      <c r="G17" s="84"/>
      <c r="H17" s="84"/>
      <c r="I17" s="84"/>
      <c r="J17" s="109"/>
    </row>
    <row r="18" s="67" customFormat="1" ht="24" customHeight="1" spans="1:10">
      <c r="A18" s="85" t="s">
        <v>1741</v>
      </c>
      <c r="B18" s="86"/>
      <c r="C18" s="87"/>
      <c r="D18" s="91"/>
      <c r="E18" s="91"/>
      <c r="F18" s="86"/>
      <c r="G18" s="84"/>
      <c r="H18" s="84"/>
      <c r="I18" s="84"/>
      <c r="J18" s="109"/>
    </row>
    <row r="19" s="67" customFormat="1" ht="24" customHeight="1" spans="1:10">
      <c r="A19" s="85" t="s">
        <v>1742</v>
      </c>
      <c r="B19" s="86"/>
      <c r="C19" s="87"/>
      <c r="D19" s="91"/>
      <c r="E19" s="91"/>
      <c r="F19" s="86"/>
      <c r="G19" s="84"/>
      <c r="H19" s="84"/>
      <c r="I19" s="84"/>
      <c r="J19" s="109"/>
    </row>
    <row r="20" s="67" customFormat="1" ht="24" customHeight="1" spans="1:10">
      <c r="A20" s="82" t="s">
        <v>1743</v>
      </c>
      <c r="B20" s="87">
        <f t="shared" ref="B20:F20" si="7">SUM(B21:B24)</f>
        <v>0</v>
      </c>
      <c r="C20" s="87">
        <f t="shared" si="7"/>
        <v>0</v>
      </c>
      <c r="D20" s="87">
        <f t="shared" si="7"/>
        <v>0</v>
      </c>
      <c r="E20" s="87"/>
      <c r="F20" s="87">
        <f t="shared" si="7"/>
        <v>0</v>
      </c>
      <c r="G20" s="84"/>
      <c r="H20" s="84"/>
      <c r="I20" s="84"/>
      <c r="J20" s="109"/>
    </row>
    <row r="21" s="67" customFormat="1" ht="24" customHeight="1" spans="1:10">
      <c r="A21" s="85" t="s">
        <v>1744</v>
      </c>
      <c r="B21" s="86"/>
      <c r="C21" s="87"/>
      <c r="D21" s="86"/>
      <c r="E21" s="86"/>
      <c r="F21" s="86"/>
      <c r="G21" s="84"/>
      <c r="H21" s="84"/>
      <c r="I21" s="84"/>
      <c r="J21" s="109"/>
    </row>
    <row r="22" s="67" customFormat="1" ht="24" customHeight="1" spans="1:10">
      <c r="A22" s="85" t="s">
        <v>1745</v>
      </c>
      <c r="B22" s="91"/>
      <c r="C22" s="87"/>
      <c r="D22" s="91"/>
      <c r="E22" s="91"/>
      <c r="F22" s="91"/>
      <c r="G22" s="84"/>
      <c r="H22" s="84"/>
      <c r="I22" s="84"/>
      <c r="J22" s="109"/>
    </row>
    <row r="23" s="67" customFormat="1" ht="24" customHeight="1" spans="1:10">
      <c r="A23" s="85" t="s">
        <v>1746</v>
      </c>
      <c r="B23" s="91"/>
      <c r="C23" s="87"/>
      <c r="D23" s="91"/>
      <c r="E23" s="91"/>
      <c r="F23" s="91"/>
      <c r="G23" s="84"/>
      <c r="H23" s="84"/>
      <c r="I23" s="84"/>
      <c r="J23" s="109"/>
    </row>
    <row r="24" s="67" customFormat="1" ht="24" customHeight="1" spans="1:10">
      <c r="A24" s="85" t="s">
        <v>1747</v>
      </c>
      <c r="B24" s="91"/>
      <c r="C24" s="87"/>
      <c r="D24" s="91"/>
      <c r="E24" s="91"/>
      <c r="F24" s="91"/>
      <c r="G24" s="84"/>
      <c r="H24" s="84"/>
      <c r="I24" s="84"/>
      <c r="J24" s="109"/>
    </row>
    <row r="25" s="67" customFormat="1" ht="24" customHeight="1" spans="1:10">
      <c r="A25" s="82" t="s">
        <v>1748</v>
      </c>
      <c r="B25" s="87">
        <f t="shared" ref="B25:F25" si="8">SUM(B26:B28)</f>
        <v>0</v>
      </c>
      <c r="C25" s="87">
        <f t="shared" si="8"/>
        <v>0</v>
      </c>
      <c r="D25" s="87">
        <f t="shared" si="8"/>
        <v>0</v>
      </c>
      <c r="E25" s="87"/>
      <c r="F25" s="87">
        <f t="shared" si="8"/>
        <v>0</v>
      </c>
      <c r="G25" s="84"/>
      <c r="H25" s="84"/>
      <c r="I25" s="84"/>
      <c r="J25" s="109"/>
    </row>
    <row r="26" s="67" customFormat="1" ht="24" customHeight="1" spans="1:10">
      <c r="A26" s="85" t="s">
        <v>1749</v>
      </c>
      <c r="B26" s="91"/>
      <c r="C26" s="87"/>
      <c r="D26" s="86"/>
      <c r="E26" s="92"/>
      <c r="F26" s="91"/>
      <c r="G26" s="84"/>
      <c r="H26" s="84"/>
      <c r="I26" s="84"/>
      <c r="J26" s="109"/>
    </row>
    <row r="27" s="67" customFormat="1" ht="24" customHeight="1" spans="1:10">
      <c r="A27" s="85" t="s">
        <v>1750</v>
      </c>
      <c r="B27" s="91"/>
      <c r="C27" s="87"/>
      <c r="D27" s="91"/>
      <c r="E27" s="91"/>
      <c r="F27" s="91"/>
      <c r="G27" s="84"/>
      <c r="H27" s="84"/>
      <c r="I27" s="84"/>
      <c r="J27" s="109"/>
    </row>
    <row r="28" s="67" customFormat="1" ht="24" customHeight="1" spans="1:10">
      <c r="A28" s="85" t="s">
        <v>1751</v>
      </c>
      <c r="B28" s="91"/>
      <c r="C28" s="87"/>
      <c r="D28" s="91"/>
      <c r="E28" s="91"/>
      <c r="F28" s="91"/>
      <c r="G28" s="84"/>
      <c r="H28" s="84"/>
      <c r="I28" s="84"/>
      <c r="J28" s="109"/>
    </row>
    <row r="29" s="67" customFormat="1" ht="24" customHeight="1" spans="1:10">
      <c r="A29" s="82" t="s">
        <v>1752</v>
      </c>
      <c r="B29" s="87">
        <f t="shared" ref="B29:F29" si="9">SUM(B30:B32)</f>
        <v>0</v>
      </c>
      <c r="C29" s="87">
        <f t="shared" si="9"/>
        <v>0</v>
      </c>
      <c r="D29" s="87">
        <f t="shared" si="9"/>
        <v>0</v>
      </c>
      <c r="E29" s="87"/>
      <c r="F29" s="87">
        <f t="shared" si="9"/>
        <v>0</v>
      </c>
      <c r="G29" s="84"/>
      <c r="H29" s="84"/>
      <c r="I29" s="84"/>
      <c r="J29" s="109"/>
    </row>
    <row r="30" s="67" customFormat="1" ht="24" customHeight="1" spans="1:10">
      <c r="A30" s="85" t="s">
        <v>1753</v>
      </c>
      <c r="B30" s="91"/>
      <c r="C30" s="87"/>
      <c r="D30" s="91"/>
      <c r="E30" s="91"/>
      <c r="F30" s="91"/>
      <c r="G30" s="84"/>
      <c r="H30" s="84"/>
      <c r="I30" s="84"/>
      <c r="J30" s="109"/>
    </row>
    <row r="31" s="67" customFormat="1" ht="24" customHeight="1" spans="1:10">
      <c r="A31" s="85" t="s">
        <v>1754</v>
      </c>
      <c r="B31" s="91"/>
      <c r="C31" s="87"/>
      <c r="D31" s="91"/>
      <c r="E31" s="91"/>
      <c r="F31" s="91"/>
      <c r="G31" s="84"/>
      <c r="H31" s="84"/>
      <c r="I31" s="84"/>
      <c r="J31" s="109"/>
    </row>
    <row r="32" s="67" customFormat="1" ht="24" customHeight="1" spans="1:10">
      <c r="A32" s="85" t="s">
        <v>1755</v>
      </c>
      <c r="B32" s="91"/>
      <c r="C32" s="87"/>
      <c r="D32" s="91"/>
      <c r="E32" s="91"/>
      <c r="F32" s="91"/>
      <c r="G32" s="84"/>
      <c r="H32" s="84"/>
      <c r="I32" s="84"/>
      <c r="J32" s="109"/>
    </row>
    <row r="33" s="67" customFormat="1" ht="24" customHeight="1" spans="1:10">
      <c r="A33" s="82" t="s">
        <v>1756</v>
      </c>
      <c r="B33" s="87">
        <f t="shared" ref="B33:F33" si="10">SUM(B34:B36)</f>
        <v>0</v>
      </c>
      <c r="C33" s="87">
        <f t="shared" si="10"/>
        <v>0</v>
      </c>
      <c r="D33" s="87">
        <f t="shared" si="10"/>
        <v>0</v>
      </c>
      <c r="E33" s="87"/>
      <c r="F33" s="87">
        <f t="shared" si="10"/>
        <v>0</v>
      </c>
      <c r="G33" s="84"/>
      <c r="H33" s="84"/>
      <c r="I33" s="84"/>
      <c r="J33" s="109"/>
    </row>
    <row r="34" s="67" customFormat="1" ht="24" customHeight="1" spans="1:10">
      <c r="A34" s="85" t="s">
        <v>1757</v>
      </c>
      <c r="B34" s="91"/>
      <c r="C34" s="87"/>
      <c r="D34" s="86"/>
      <c r="E34" s="92"/>
      <c r="F34" s="91"/>
      <c r="G34" s="84"/>
      <c r="H34" s="84"/>
      <c r="I34" s="84"/>
      <c r="J34" s="109"/>
    </row>
    <row r="35" s="67" customFormat="1" ht="24" customHeight="1" spans="1:10">
      <c r="A35" s="85" t="s">
        <v>1758</v>
      </c>
      <c r="B35" s="91"/>
      <c r="C35" s="87"/>
      <c r="D35" s="91"/>
      <c r="E35" s="91"/>
      <c r="F35" s="91"/>
      <c r="G35" s="84"/>
      <c r="H35" s="84"/>
      <c r="I35" s="84"/>
      <c r="J35" s="109"/>
    </row>
    <row r="36" s="67" customFormat="1" ht="24" customHeight="1" spans="1:10">
      <c r="A36" s="85" t="s">
        <v>1759</v>
      </c>
      <c r="B36" s="91"/>
      <c r="C36" s="87"/>
      <c r="D36" s="91"/>
      <c r="E36" s="91"/>
      <c r="F36" s="91"/>
      <c r="G36" s="84"/>
      <c r="H36" s="84"/>
      <c r="I36" s="84"/>
      <c r="J36" s="109"/>
    </row>
    <row r="37" s="68" customFormat="1" ht="24" customHeight="1" spans="1:10">
      <c r="A37" s="82" t="s">
        <v>1760</v>
      </c>
      <c r="B37" s="93">
        <f t="shared" ref="B37:F37" si="11">SUM(B38:B41)</f>
        <v>1409</v>
      </c>
      <c r="C37" s="93">
        <f t="shared" si="11"/>
        <v>1580</v>
      </c>
      <c r="D37" s="93">
        <f t="shared" si="11"/>
        <v>1600</v>
      </c>
      <c r="E37" s="93">
        <f t="shared" si="11"/>
        <v>1599</v>
      </c>
      <c r="F37" s="93">
        <f t="shared" si="11"/>
        <v>1569</v>
      </c>
      <c r="G37" s="84">
        <f t="shared" ref="G37:G43" si="12">F37/B37-1</f>
        <v>0.113555713271824</v>
      </c>
      <c r="H37" s="84">
        <f t="shared" ref="H37:H40" si="13">F37/C37</f>
        <v>0.993037974683544</v>
      </c>
      <c r="I37" s="84">
        <f t="shared" ref="I37:I40" si="14">F37/D37</f>
        <v>0.980625</v>
      </c>
      <c r="J37" s="108">
        <f t="shared" ref="J37:J44" si="15">F37/E37</f>
        <v>0.981238273921201</v>
      </c>
    </row>
    <row r="38" s="69" customFormat="1" ht="24" customHeight="1" spans="1:10">
      <c r="A38" s="85" t="s">
        <v>1761</v>
      </c>
      <c r="B38" s="88">
        <v>1188</v>
      </c>
      <c r="C38" s="87">
        <v>1291</v>
      </c>
      <c r="D38" s="88">
        <v>1314</v>
      </c>
      <c r="E38" s="88">
        <v>1314</v>
      </c>
      <c r="F38" s="88">
        <v>1288</v>
      </c>
      <c r="G38" s="89">
        <f t="shared" si="12"/>
        <v>0.0841750841750841</v>
      </c>
      <c r="H38" s="89">
        <f t="shared" si="13"/>
        <v>0.997676219984508</v>
      </c>
      <c r="I38" s="89">
        <f t="shared" si="14"/>
        <v>0.980213089802131</v>
      </c>
      <c r="J38" s="109">
        <f t="shared" si="15"/>
        <v>0.980213089802131</v>
      </c>
    </row>
    <row r="39" s="69" customFormat="1" ht="24" customHeight="1" spans="1:13">
      <c r="A39" s="85" t="s">
        <v>1762</v>
      </c>
      <c r="B39" s="94">
        <v>180</v>
      </c>
      <c r="C39" s="87">
        <v>209</v>
      </c>
      <c r="D39" s="86">
        <v>211</v>
      </c>
      <c r="E39" s="92">
        <v>211</v>
      </c>
      <c r="F39" s="94">
        <v>200</v>
      </c>
      <c r="G39" s="89"/>
      <c r="H39" s="89">
        <f t="shared" si="13"/>
        <v>0.956937799043062</v>
      </c>
      <c r="I39" s="89">
        <f t="shared" si="14"/>
        <v>0.947867298578199</v>
      </c>
      <c r="J39" s="109">
        <f t="shared" si="15"/>
        <v>0.947867298578199</v>
      </c>
      <c r="M39" s="110"/>
    </row>
    <row r="40" s="69" customFormat="1" ht="24" customHeight="1" spans="1:10">
      <c r="A40" s="85" t="s">
        <v>1763</v>
      </c>
      <c r="B40" s="94">
        <v>37</v>
      </c>
      <c r="C40" s="87">
        <v>78</v>
      </c>
      <c r="D40" s="86">
        <v>72</v>
      </c>
      <c r="E40" s="92">
        <v>72</v>
      </c>
      <c r="F40" s="94">
        <v>78</v>
      </c>
      <c r="G40" s="89"/>
      <c r="H40" s="89">
        <f t="shared" si="13"/>
        <v>1</v>
      </c>
      <c r="I40" s="89">
        <f t="shared" si="14"/>
        <v>1.08333333333333</v>
      </c>
      <c r="J40" s="109">
        <f t="shared" si="15"/>
        <v>1.08333333333333</v>
      </c>
    </row>
    <row r="41" s="69" customFormat="1" ht="24" customHeight="1" spans="1:10">
      <c r="A41" s="85" t="s">
        <v>1764</v>
      </c>
      <c r="B41" s="94">
        <v>4</v>
      </c>
      <c r="C41" s="87">
        <v>2</v>
      </c>
      <c r="D41" s="86">
        <v>3</v>
      </c>
      <c r="E41" s="92">
        <v>2</v>
      </c>
      <c r="F41" s="94">
        <v>3</v>
      </c>
      <c r="G41" s="89">
        <f t="shared" si="12"/>
        <v>-0.25</v>
      </c>
      <c r="H41" s="89"/>
      <c r="I41" s="89"/>
      <c r="J41" s="109">
        <f t="shared" si="15"/>
        <v>1.5</v>
      </c>
    </row>
    <row r="42" s="68" customFormat="1" ht="24" customHeight="1" spans="1:10">
      <c r="A42" s="82" t="s">
        <v>1765</v>
      </c>
      <c r="B42" s="93">
        <f t="shared" ref="B42:F42" si="16">SUM(B43:B44)</f>
        <v>16014</v>
      </c>
      <c r="C42" s="93">
        <f t="shared" si="16"/>
        <v>16690</v>
      </c>
      <c r="D42" s="93">
        <f t="shared" si="16"/>
        <v>16690</v>
      </c>
      <c r="E42" s="93">
        <f t="shared" si="16"/>
        <v>16166</v>
      </c>
      <c r="F42" s="93">
        <f t="shared" si="16"/>
        <v>16193</v>
      </c>
      <c r="G42" s="84">
        <f t="shared" si="12"/>
        <v>0.0111777194954414</v>
      </c>
      <c r="H42" s="84">
        <f>F42/C42</f>
        <v>0.970221689634512</v>
      </c>
      <c r="I42" s="84">
        <f>F42/D42</f>
        <v>0.970221689634512</v>
      </c>
      <c r="J42" s="108">
        <f t="shared" si="15"/>
        <v>1.00167017196585</v>
      </c>
    </row>
    <row r="43" s="69" customFormat="1" ht="24" customHeight="1" spans="1:10">
      <c r="A43" s="85" t="s">
        <v>1766</v>
      </c>
      <c r="B43" s="91">
        <v>15733</v>
      </c>
      <c r="C43" s="87">
        <v>16448</v>
      </c>
      <c r="D43" s="86">
        <v>16448</v>
      </c>
      <c r="E43" s="92">
        <v>16105</v>
      </c>
      <c r="F43" s="91">
        <v>16132</v>
      </c>
      <c r="G43" s="89">
        <f t="shared" si="12"/>
        <v>0.0253607067946355</v>
      </c>
      <c r="H43" s="89">
        <f>F43/C43</f>
        <v>0.980787937743191</v>
      </c>
      <c r="I43" s="89">
        <f>F43/D43</f>
        <v>0.980787937743191</v>
      </c>
      <c r="J43" s="109">
        <f t="shared" si="15"/>
        <v>1.00167649798199</v>
      </c>
    </row>
    <row r="44" s="67" customFormat="1" ht="24" customHeight="1" spans="1:10">
      <c r="A44" s="85" t="s">
        <v>1767</v>
      </c>
      <c r="B44" s="94">
        <v>281</v>
      </c>
      <c r="C44" s="87">
        <v>242</v>
      </c>
      <c r="D44" s="86">
        <v>242</v>
      </c>
      <c r="E44" s="92">
        <v>61</v>
      </c>
      <c r="F44" s="94">
        <v>61</v>
      </c>
      <c r="G44" s="84"/>
      <c r="H44" s="84"/>
      <c r="I44" s="84"/>
      <c r="J44" s="109">
        <f t="shared" si="15"/>
        <v>1</v>
      </c>
    </row>
    <row r="45" s="67" customFormat="1" ht="24" customHeight="1" spans="1:10">
      <c r="A45" s="82" t="s">
        <v>1768</v>
      </c>
      <c r="B45" s="87">
        <v>0</v>
      </c>
      <c r="C45" s="87">
        <f t="shared" ref="C45:F45" si="17">SUM(C46:C48)</f>
        <v>0</v>
      </c>
      <c r="D45" s="87">
        <f t="shared" si="17"/>
        <v>0</v>
      </c>
      <c r="E45" s="87"/>
      <c r="F45" s="87">
        <f t="shared" si="17"/>
        <v>0</v>
      </c>
      <c r="G45" s="84"/>
      <c r="H45" s="84"/>
      <c r="I45" s="84"/>
      <c r="J45" s="109"/>
    </row>
    <row r="46" s="67" customFormat="1" ht="24" customHeight="1" spans="1:10">
      <c r="A46" s="85" t="s">
        <v>1769</v>
      </c>
      <c r="B46" s="91"/>
      <c r="C46" s="87"/>
      <c r="D46" s="86"/>
      <c r="E46" s="92"/>
      <c r="F46" s="91"/>
      <c r="G46" s="84"/>
      <c r="H46" s="84"/>
      <c r="I46" s="84"/>
      <c r="J46" s="109"/>
    </row>
    <row r="47" s="67" customFormat="1" ht="24" customHeight="1" spans="1:10">
      <c r="A47" s="85" t="s">
        <v>1770</v>
      </c>
      <c r="B47" s="94"/>
      <c r="C47" s="87"/>
      <c r="D47" s="86"/>
      <c r="E47" s="92"/>
      <c r="F47" s="94"/>
      <c r="G47" s="84"/>
      <c r="H47" s="84"/>
      <c r="I47" s="84"/>
      <c r="J47" s="109"/>
    </row>
    <row r="48" s="67" customFormat="1" ht="24" customHeight="1" spans="1:10">
      <c r="A48" s="85" t="s">
        <v>1771</v>
      </c>
      <c r="B48" s="94"/>
      <c r="C48" s="87"/>
      <c r="D48" s="86"/>
      <c r="E48" s="92"/>
      <c r="F48" s="94"/>
      <c r="G48" s="84"/>
      <c r="H48" s="84"/>
      <c r="I48" s="84"/>
      <c r="J48" s="109"/>
    </row>
    <row r="49" s="67" customFormat="1" ht="24" customHeight="1" spans="1:10">
      <c r="A49" s="95" t="s">
        <v>1772</v>
      </c>
      <c r="B49" s="91"/>
      <c r="C49" s="87"/>
      <c r="D49" s="86"/>
      <c r="E49" s="92"/>
      <c r="F49" s="91"/>
      <c r="G49" s="84"/>
      <c r="H49" s="84"/>
      <c r="I49" s="84"/>
      <c r="J49" s="109"/>
    </row>
    <row r="50" s="67" customFormat="1" ht="24" customHeight="1" spans="1:13">
      <c r="A50" s="96" t="s">
        <v>166</v>
      </c>
      <c r="B50" s="93">
        <f t="shared" ref="B50:F50" si="18">SUM(B4,B9,B16,B20,B25,B29,B33,B37,B42,B45,B49)</f>
        <v>38623</v>
      </c>
      <c r="C50" s="93">
        <f t="shared" si="18"/>
        <v>41148</v>
      </c>
      <c r="D50" s="93">
        <f t="shared" si="18"/>
        <v>41386</v>
      </c>
      <c r="E50" s="93">
        <f t="shared" si="18"/>
        <v>40861</v>
      </c>
      <c r="F50" s="93">
        <f t="shared" si="18"/>
        <v>40946</v>
      </c>
      <c r="G50" s="84">
        <f t="shared" ref="G50:G53" si="19">F50/B50-1</f>
        <v>0.0601455091525775</v>
      </c>
      <c r="H50" s="84">
        <f t="shared" ref="H50:H53" si="20">F50/C50</f>
        <v>0.995090891416351</v>
      </c>
      <c r="I50" s="84">
        <f t="shared" ref="I50:I53" si="21">F50/D50</f>
        <v>0.989368385444353</v>
      </c>
      <c r="J50" s="109">
        <f t="shared" ref="J50:J53" si="22">F50/E50</f>
        <v>1.00208022319571</v>
      </c>
      <c r="M50" s="111"/>
    </row>
    <row r="51" s="67" customFormat="1" ht="24" customHeight="1" spans="1:10">
      <c r="A51" s="82" t="s">
        <v>1773</v>
      </c>
      <c r="B51" s="83">
        <f t="shared" ref="B51:F51" si="23">SUM(B52,B54)</f>
        <v>21052</v>
      </c>
      <c r="C51" s="83">
        <f t="shared" si="23"/>
        <v>19131</v>
      </c>
      <c r="D51" s="83">
        <f t="shared" si="23"/>
        <v>18549</v>
      </c>
      <c r="E51" s="83">
        <f t="shared" si="23"/>
        <v>24053</v>
      </c>
      <c r="F51" s="83">
        <f t="shared" si="23"/>
        <v>25312</v>
      </c>
      <c r="G51" s="84">
        <f t="shared" si="19"/>
        <v>0.20235607068212</v>
      </c>
      <c r="H51" s="84">
        <f t="shared" si="20"/>
        <v>1.32308818148555</v>
      </c>
      <c r="I51" s="84">
        <f t="shared" si="21"/>
        <v>1.36460186532967</v>
      </c>
      <c r="J51" s="109">
        <f t="shared" si="22"/>
        <v>1.05234274310897</v>
      </c>
    </row>
    <row r="52" s="68" customFormat="1" ht="24" customHeight="1" spans="1:10">
      <c r="A52" s="95" t="s">
        <v>170</v>
      </c>
      <c r="B52" s="97">
        <f t="shared" ref="B52:F52" si="24">SUM(B53)</f>
        <v>21052</v>
      </c>
      <c r="C52" s="97">
        <f t="shared" si="24"/>
        <v>19131</v>
      </c>
      <c r="D52" s="97">
        <f t="shared" si="24"/>
        <v>18549</v>
      </c>
      <c r="E52" s="97">
        <f t="shared" si="24"/>
        <v>11399</v>
      </c>
      <c r="F52" s="97">
        <f t="shared" si="24"/>
        <v>11556</v>
      </c>
      <c r="G52" s="84">
        <f t="shared" si="19"/>
        <v>-0.451073532205966</v>
      </c>
      <c r="H52" s="84">
        <f t="shared" si="20"/>
        <v>0.604045789556218</v>
      </c>
      <c r="I52" s="84">
        <f t="shared" si="21"/>
        <v>0.622998544395924</v>
      </c>
      <c r="J52" s="108">
        <f t="shared" si="22"/>
        <v>1.01377313799456</v>
      </c>
    </row>
    <row r="53" s="69" customFormat="1" ht="24" customHeight="1" spans="1:10">
      <c r="A53" s="85" t="s">
        <v>1774</v>
      </c>
      <c r="B53" s="98">
        <v>21052</v>
      </c>
      <c r="C53" s="99">
        <v>19131</v>
      </c>
      <c r="D53" s="91">
        <v>18549</v>
      </c>
      <c r="E53" s="91">
        <v>11399</v>
      </c>
      <c r="F53" s="98">
        <v>11556</v>
      </c>
      <c r="G53" s="89">
        <f t="shared" si="19"/>
        <v>-0.451073532205966</v>
      </c>
      <c r="H53" s="89">
        <f t="shared" si="20"/>
        <v>0.604045789556218</v>
      </c>
      <c r="I53" s="89">
        <f t="shared" si="21"/>
        <v>0.622998544395924</v>
      </c>
      <c r="J53" s="109">
        <f t="shared" si="22"/>
        <v>1.01377313799456</v>
      </c>
    </row>
    <row r="54" s="68" customFormat="1" ht="24" customHeight="1" spans="1:10">
      <c r="A54" s="100" t="s">
        <v>1775</v>
      </c>
      <c r="B54" s="93">
        <f t="shared" ref="B54:F54" si="25">SUM(B55:B56)</f>
        <v>0</v>
      </c>
      <c r="C54" s="93">
        <f t="shared" si="25"/>
        <v>0</v>
      </c>
      <c r="D54" s="93">
        <f t="shared" si="25"/>
        <v>0</v>
      </c>
      <c r="E54" s="93">
        <f t="shared" si="25"/>
        <v>12654</v>
      </c>
      <c r="F54" s="93">
        <f t="shared" si="25"/>
        <v>13756</v>
      </c>
      <c r="G54" s="84"/>
      <c r="H54" s="84"/>
      <c r="I54" s="84"/>
      <c r="J54" s="108"/>
    </row>
    <row r="55" s="67" customFormat="1" ht="24" customHeight="1" spans="1:10">
      <c r="A55" s="101" t="s">
        <v>1776</v>
      </c>
      <c r="B55" s="91"/>
      <c r="C55" s="99"/>
      <c r="D55" s="87"/>
      <c r="E55" s="87"/>
      <c r="F55" s="91"/>
      <c r="G55" s="84"/>
      <c r="H55" s="84"/>
      <c r="I55" s="84"/>
      <c r="J55" s="109"/>
    </row>
    <row r="56" s="67" customFormat="1" ht="24" customHeight="1" spans="1:10">
      <c r="A56" s="101" t="s">
        <v>1777</v>
      </c>
      <c r="B56" s="88"/>
      <c r="C56" s="87"/>
      <c r="D56" s="102"/>
      <c r="E56" s="87">
        <v>12654</v>
      </c>
      <c r="F56" s="88">
        <v>13756</v>
      </c>
      <c r="G56" s="84"/>
      <c r="H56" s="84"/>
      <c r="I56" s="84"/>
      <c r="J56" s="109"/>
    </row>
    <row r="57" s="67" customFormat="1" ht="24" customHeight="1" spans="1:10">
      <c r="A57" s="82" t="s">
        <v>1778</v>
      </c>
      <c r="B57" s="103">
        <f t="shared" ref="B57:F57" si="26">SUM(B50:B51)</f>
        <v>59675</v>
      </c>
      <c r="C57" s="103">
        <f t="shared" si="26"/>
        <v>60279</v>
      </c>
      <c r="D57" s="103">
        <f t="shared" si="26"/>
        <v>59935</v>
      </c>
      <c r="E57" s="103">
        <f t="shared" si="26"/>
        <v>64914</v>
      </c>
      <c r="F57" s="103">
        <f t="shared" si="26"/>
        <v>66258</v>
      </c>
      <c r="G57" s="84">
        <f>F57/B57-1</f>
        <v>0.110314201927105</v>
      </c>
      <c r="H57" s="84">
        <f>F57/C57</f>
        <v>1.09918877220923</v>
      </c>
      <c r="I57" s="84">
        <f>F57/D57</f>
        <v>1.10549762242429</v>
      </c>
      <c r="J57" s="108">
        <f>F57/E57</f>
        <v>1.02070431648027</v>
      </c>
    </row>
    <row r="58" s="67" customFormat="1" spans="2:10">
      <c r="B58" s="70"/>
      <c r="C58" s="70"/>
      <c r="D58" s="70"/>
      <c r="E58" s="70"/>
      <c r="F58" s="104"/>
      <c r="G58" s="70"/>
      <c r="H58" s="70"/>
      <c r="I58" s="70"/>
      <c r="J58" s="71"/>
    </row>
    <row r="59" s="67" customFormat="1" spans="2:10">
      <c r="B59" s="70"/>
      <c r="C59" s="70"/>
      <c r="D59" s="70"/>
      <c r="E59" s="70"/>
      <c r="F59" s="70"/>
      <c r="G59" s="70"/>
      <c r="H59" s="70"/>
      <c r="I59" s="70"/>
      <c r="J59" s="71"/>
    </row>
    <row r="60" s="67" customFormat="1" spans="2:10">
      <c r="B60" s="70"/>
      <c r="C60" s="70"/>
      <c r="D60" s="70"/>
      <c r="E60" s="70"/>
      <c r="F60" s="105"/>
      <c r="G60" s="105"/>
      <c r="H60" s="70"/>
      <c r="I60" s="70"/>
      <c r="J60" s="71"/>
    </row>
    <row r="61" s="67" customFormat="1" spans="2:10">
      <c r="B61" s="70"/>
      <c r="C61" s="70"/>
      <c r="D61" s="70"/>
      <c r="E61" s="70"/>
      <c r="F61" s="70"/>
      <c r="G61" s="70"/>
      <c r="H61" s="70"/>
      <c r="I61" s="70"/>
      <c r="J61" s="71"/>
    </row>
    <row r="62" s="67" customFormat="1" spans="2:10">
      <c r="B62" s="70"/>
      <c r="C62" s="70"/>
      <c r="D62" s="70"/>
      <c r="E62" s="70"/>
      <c r="F62" s="70"/>
      <c r="G62" s="70"/>
      <c r="H62" s="70"/>
      <c r="I62" s="70"/>
      <c r="J62" s="71"/>
    </row>
    <row r="63" s="67" customFormat="1" spans="2:10">
      <c r="B63" s="70"/>
      <c r="C63" s="70"/>
      <c r="D63" s="70"/>
      <c r="E63" s="70"/>
      <c r="F63" s="70"/>
      <c r="G63" s="70"/>
      <c r="H63" s="70"/>
      <c r="I63" s="70"/>
      <c r="J63" s="71"/>
    </row>
    <row r="64" s="67" customFormat="1" spans="2:10">
      <c r="B64" s="70"/>
      <c r="C64" s="70"/>
      <c r="D64" s="70"/>
      <c r="E64" s="70"/>
      <c r="F64" s="70"/>
      <c r="G64" s="70"/>
      <c r="H64" s="70"/>
      <c r="I64" s="70"/>
      <c r="J64" s="71"/>
    </row>
    <row r="65" s="67" customFormat="1" spans="2:10">
      <c r="B65" s="70"/>
      <c r="C65" s="70"/>
      <c r="D65" s="70"/>
      <c r="E65" s="70"/>
      <c r="F65" s="70"/>
      <c r="G65" s="70"/>
      <c r="H65" s="70"/>
      <c r="I65" s="70"/>
      <c r="J65" s="71"/>
    </row>
    <row r="66" s="67" customFormat="1" spans="2:10">
      <c r="B66" s="70"/>
      <c r="C66" s="70"/>
      <c r="D66" s="70"/>
      <c r="E66" s="70"/>
      <c r="F66" s="70"/>
      <c r="G66" s="70"/>
      <c r="H66" s="70"/>
      <c r="I66" s="70"/>
      <c r="J66" s="71"/>
    </row>
    <row r="67" s="67" customFormat="1" spans="2:10">
      <c r="B67" s="70"/>
      <c r="C67" s="70"/>
      <c r="D67" s="70"/>
      <c r="E67" s="70"/>
      <c r="F67" s="70"/>
      <c r="G67" s="70"/>
      <c r="H67" s="70"/>
      <c r="I67" s="70"/>
      <c r="J67" s="71"/>
    </row>
    <row r="68" s="67" customFormat="1" spans="2:10">
      <c r="B68" s="70"/>
      <c r="C68" s="70"/>
      <c r="D68" s="70"/>
      <c r="E68" s="70"/>
      <c r="F68" s="70"/>
      <c r="G68" s="70"/>
      <c r="H68" s="70"/>
      <c r="I68" s="70"/>
      <c r="J68" s="71"/>
    </row>
    <row r="69" s="67" customFormat="1" spans="2:10">
      <c r="B69" s="70"/>
      <c r="C69" s="70"/>
      <c r="D69" s="70"/>
      <c r="E69" s="70"/>
      <c r="F69" s="70"/>
      <c r="G69" s="70"/>
      <c r="H69" s="70"/>
      <c r="I69" s="70"/>
      <c r="J69" s="71"/>
    </row>
    <row r="70" s="67" customFormat="1" spans="2:10">
      <c r="B70" s="70"/>
      <c r="C70" s="70"/>
      <c r="D70" s="70"/>
      <c r="E70" s="70"/>
      <c r="F70" s="70"/>
      <c r="G70" s="70"/>
      <c r="H70" s="70"/>
      <c r="I70" s="70"/>
      <c r="J70" s="71"/>
    </row>
    <row r="71" s="67" customFormat="1" spans="2:10">
      <c r="B71" s="70"/>
      <c r="C71" s="70"/>
      <c r="D71" s="70"/>
      <c r="E71" s="70"/>
      <c r="F71" s="70"/>
      <c r="G71" s="70"/>
      <c r="H71" s="70"/>
      <c r="I71" s="70"/>
      <c r="J71" s="71"/>
    </row>
    <row r="72" s="67" customFormat="1" spans="2:10">
      <c r="B72" s="70"/>
      <c r="C72" s="70"/>
      <c r="D72" s="70"/>
      <c r="E72" s="70"/>
      <c r="F72" s="70"/>
      <c r="G72" s="70"/>
      <c r="H72" s="70"/>
      <c r="I72" s="70"/>
      <c r="J72" s="71"/>
    </row>
    <row r="73" s="67" customFormat="1" spans="2:10">
      <c r="B73" s="70"/>
      <c r="C73" s="70"/>
      <c r="D73" s="70"/>
      <c r="E73" s="70"/>
      <c r="F73" s="70"/>
      <c r="G73" s="70"/>
      <c r="H73" s="70"/>
      <c r="I73" s="70"/>
      <c r="J73" s="71"/>
    </row>
    <row r="74" s="67" customFormat="1" spans="2:10">
      <c r="B74" s="70"/>
      <c r="C74" s="70"/>
      <c r="D74" s="70"/>
      <c r="E74" s="70"/>
      <c r="F74" s="70"/>
      <c r="G74" s="70"/>
      <c r="H74" s="70"/>
      <c r="I74" s="70"/>
      <c r="J74" s="71"/>
    </row>
    <row r="75" s="67" customFormat="1" spans="2:10">
      <c r="B75" s="70"/>
      <c r="C75" s="70"/>
      <c r="D75" s="70"/>
      <c r="E75" s="70"/>
      <c r="F75" s="70"/>
      <c r="G75" s="70"/>
      <c r="H75" s="70"/>
      <c r="I75" s="70"/>
      <c r="J75" s="71"/>
    </row>
    <row r="76" s="67" customFormat="1" spans="2:10">
      <c r="B76" s="70"/>
      <c r="C76" s="70"/>
      <c r="D76" s="70"/>
      <c r="E76" s="70"/>
      <c r="F76" s="70"/>
      <c r="G76" s="70"/>
      <c r="H76" s="70"/>
      <c r="I76" s="70"/>
      <c r="J76" s="71"/>
    </row>
    <row r="77" s="67" customFormat="1" spans="2:10">
      <c r="B77" s="70"/>
      <c r="C77" s="70"/>
      <c r="D77" s="70"/>
      <c r="E77" s="70"/>
      <c r="F77" s="70"/>
      <c r="G77" s="70"/>
      <c r="H77" s="70"/>
      <c r="I77" s="70"/>
      <c r="J77" s="71"/>
    </row>
    <row r="78" s="67" customFormat="1" spans="2:10">
      <c r="B78" s="70"/>
      <c r="C78" s="70"/>
      <c r="D78" s="70"/>
      <c r="E78" s="70"/>
      <c r="F78" s="70"/>
      <c r="G78" s="70"/>
      <c r="H78" s="70"/>
      <c r="I78" s="70"/>
      <c r="J78" s="71"/>
    </row>
    <row r="79" s="67" customFormat="1" spans="2:10">
      <c r="B79" s="70"/>
      <c r="C79" s="70"/>
      <c r="D79" s="70"/>
      <c r="E79" s="70"/>
      <c r="F79" s="70"/>
      <c r="G79" s="70"/>
      <c r="H79" s="70"/>
      <c r="I79" s="70"/>
      <c r="J79" s="71"/>
    </row>
    <row r="80" s="67" customFormat="1" spans="2:10">
      <c r="B80" s="70"/>
      <c r="C80" s="70"/>
      <c r="D80" s="70"/>
      <c r="E80" s="70"/>
      <c r="F80" s="70"/>
      <c r="G80" s="70"/>
      <c r="H80" s="70"/>
      <c r="I80" s="70"/>
      <c r="J80" s="71"/>
    </row>
    <row r="81" s="67" customFormat="1" spans="2:10">
      <c r="B81" s="70"/>
      <c r="C81" s="70"/>
      <c r="D81" s="70"/>
      <c r="E81" s="70"/>
      <c r="F81" s="70"/>
      <c r="G81" s="70"/>
      <c r="H81" s="70"/>
      <c r="I81" s="70"/>
      <c r="J81" s="71"/>
    </row>
    <row r="82" s="67" customFormat="1" spans="2:10">
      <c r="B82" s="70"/>
      <c r="C82" s="70"/>
      <c r="D82" s="70"/>
      <c r="E82" s="70"/>
      <c r="F82" s="70"/>
      <c r="G82" s="70"/>
      <c r="H82" s="70"/>
      <c r="I82" s="70"/>
      <c r="J82" s="71"/>
    </row>
    <row r="83" s="67" customFormat="1" spans="2:10">
      <c r="B83" s="70"/>
      <c r="C83" s="70"/>
      <c r="D83" s="70"/>
      <c r="E83" s="70"/>
      <c r="F83" s="70"/>
      <c r="G83" s="70"/>
      <c r="H83" s="70"/>
      <c r="I83" s="70"/>
      <c r="J83" s="71"/>
    </row>
    <row r="84" s="67" customFormat="1" spans="2:10">
      <c r="B84" s="70"/>
      <c r="C84" s="70"/>
      <c r="D84" s="70"/>
      <c r="E84" s="70"/>
      <c r="F84" s="70"/>
      <c r="G84" s="70"/>
      <c r="H84" s="70"/>
      <c r="I84" s="70"/>
      <c r="J84" s="71"/>
    </row>
    <row r="85" s="67" customFormat="1" spans="2:10">
      <c r="B85" s="70"/>
      <c r="C85" s="70"/>
      <c r="D85" s="70"/>
      <c r="E85" s="70"/>
      <c r="F85" s="70"/>
      <c r="G85" s="70"/>
      <c r="H85" s="70"/>
      <c r="I85" s="70"/>
      <c r="J85" s="71"/>
    </row>
    <row r="86" s="67" customFormat="1" spans="2:10">
      <c r="B86" s="70"/>
      <c r="C86" s="70"/>
      <c r="D86" s="70"/>
      <c r="E86" s="70"/>
      <c r="F86" s="70"/>
      <c r="G86" s="70"/>
      <c r="H86" s="70"/>
      <c r="I86" s="70"/>
      <c r="J86" s="71"/>
    </row>
    <row r="87" s="67" customFormat="1" spans="2:10">
      <c r="B87" s="70"/>
      <c r="C87" s="70"/>
      <c r="D87" s="70"/>
      <c r="E87" s="70"/>
      <c r="F87" s="70"/>
      <c r="G87" s="70"/>
      <c r="H87" s="70"/>
      <c r="I87" s="70"/>
      <c r="J87" s="71"/>
    </row>
    <row r="88" s="67" customFormat="1" spans="2:10">
      <c r="B88" s="70"/>
      <c r="C88" s="70"/>
      <c r="D88" s="70"/>
      <c r="E88" s="70"/>
      <c r="F88" s="70"/>
      <c r="G88" s="70"/>
      <c r="H88" s="70"/>
      <c r="I88" s="70"/>
      <c r="J88" s="71"/>
    </row>
    <row r="89" s="67" customFormat="1" spans="2:10">
      <c r="B89" s="70"/>
      <c r="C89" s="70"/>
      <c r="D89" s="70"/>
      <c r="E89" s="70"/>
      <c r="F89" s="70"/>
      <c r="G89" s="70"/>
      <c r="H89" s="70"/>
      <c r="I89" s="70"/>
      <c r="J89" s="71"/>
    </row>
    <row r="90" s="67" customFormat="1" spans="2:10">
      <c r="B90" s="70"/>
      <c r="C90" s="70"/>
      <c r="D90" s="70"/>
      <c r="E90" s="70"/>
      <c r="F90" s="70"/>
      <c r="G90" s="70"/>
      <c r="H90" s="70"/>
      <c r="I90" s="70"/>
      <c r="J90" s="71"/>
    </row>
    <row r="91" s="67" customFormat="1" spans="2:10">
      <c r="B91" s="70"/>
      <c r="C91" s="70"/>
      <c r="D91" s="70"/>
      <c r="E91" s="70"/>
      <c r="F91" s="70"/>
      <c r="G91" s="70"/>
      <c r="H91" s="70"/>
      <c r="I91" s="70"/>
      <c r="J91" s="71"/>
    </row>
    <row r="92" s="67" customFormat="1" spans="2:10">
      <c r="B92" s="70"/>
      <c r="C92" s="70"/>
      <c r="D92" s="70"/>
      <c r="E92" s="70"/>
      <c r="F92" s="70"/>
      <c r="G92" s="70"/>
      <c r="H92" s="70"/>
      <c r="I92" s="70"/>
      <c r="J92" s="71"/>
    </row>
    <row r="93" s="67" customFormat="1" spans="2:10">
      <c r="B93" s="70"/>
      <c r="C93" s="70"/>
      <c r="D93" s="70"/>
      <c r="E93" s="70"/>
      <c r="F93" s="70"/>
      <c r="G93" s="70"/>
      <c r="H93" s="70"/>
      <c r="I93" s="70"/>
      <c r="J93" s="71"/>
    </row>
    <row r="94" s="67" customFormat="1" spans="2:10">
      <c r="B94" s="70"/>
      <c r="C94" s="70"/>
      <c r="D94" s="70"/>
      <c r="E94" s="70"/>
      <c r="F94" s="70"/>
      <c r="G94" s="70"/>
      <c r="H94" s="70"/>
      <c r="I94" s="70"/>
      <c r="J94" s="71"/>
    </row>
    <row r="95" s="67" customFormat="1" spans="2:10">
      <c r="B95" s="70"/>
      <c r="C95" s="70"/>
      <c r="D95" s="70"/>
      <c r="E95" s="70"/>
      <c r="F95" s="70"/>
      <c r="G95" s="70"/>
      <c r="H95" s="70"/>
      <c r="I95" s="70"/>
      <c r="J95" s="71"/>
    </row>
    <row r="96" s="67" customFormat="1" spans="2:10">
      <c r="B96" s="70"/>
      <c r="C96" s="70"/>
      <c r="D96" s="70"/>
      <c r="E96" s="70"/>
      <c r="F96" s="70"/>
      <c r="G96" s="70"/>
      <c r="H96" s="70"/>
      <c r="I96" s="70"/>
      <c r="J96" s="71"/>
    </row>
    <row r="97" s="67" customFormat="1" spans="2:10">
      <c r="B97" s="70"/>
      <c r="C97" s="70"/>
      <c r="D97" s="70"/>
      <c r="E97" s="70"/>
      <c r="F97" s="70"/>
      <c r="G97" s="70"/>
      <c r="H97" s="70"/>
      <c r="I97" s="70"/>
      <c r="J97" s="71"/>
    </row>
    <row r="98" s="67" customFormat="1" spans="2:10">
      <c r="B98" s="70"/>
      <c r="C98" s="70"/>
      <c r="D98" s="70"/>
      <c r="E98" s="70"/>
      <c r="F98" s="70"/>
      <c r="G98" s="70"/>
      <c r="H98" s="70"/>
      <c r="I98" s="70"/>
      <c r="J98" s="71"/>
    </row>
    <row r="99" s="67" customFormat="1" spans="2:10">
      <c r="B99" s="70"/>
      <c r="C99" s="70"/>
      <c r="D99" s="70"/>
      <c r="E99" s="70"/>
      <c r="F99" s="70"/>
      <c r="G99" s="70"/>
      <c r="H99" s="70"/>
      <c r="I99" s="70"/>
      <c r="J99" s="71"/>
    </row>
    <row r="100" s="67" customFormat="1" spans="2:10">
      <c r="B100" s="70"/>
      <c r="C100" s="70"/>
      <c r="D100" s="70"/>
      <c r="E100" s="70"/>
      <c r="F100" s="70"/>
      <c r="G100" s="70"/>
      <c r="H100" s="70"/>
      <c r="I100" s="70"/>
      <c r="J100" s="71"/>
    </row>
    <row r="101" s="67" customFormat="1" spans="2:10">
      <c r="B101" s="70"/>
      <c r="C101" s="70"/>
      <c r="D101" s="70"/>
      <c r="E101" s="70"/>
      <c r="F101" s="70"/>
      <c r="G101" s="70"/>
      <c r="H101" s="70"/>
      <c r="I101" s="70"/>
      <c r="J101" s="71"/>
    </row>
    <row r="102" s="67" customFormat="1" spans="2:10">
      <c r="B102" s="70"/>
      <c r="C102" s="70"/>
      <c r="D102" s="70"/>
      <c r="E102" s="70"/>
      <c r="F102" s="70"/>
      <c r="G102" s="70"/>
      <c r="H102" s="70"/>
      <c r="I102" s="70"/>
      <c r="J102" s="71"/>
    </row>
    <row r="103" s="67" customFormat="1" spans="2:10">
      <c r="B103" s="70"/>
      <c r="C103" s="70"/>
      <c r="D103" s="70"/>
      <c r="E103" s="70"/>
      <c r="F103" s="70"/>
      <c r="G103" s="70"/>
      <c r="H103" s="70"/>
      <c r="I103" s="70"/>
      <c r="J103" s="71"/>
    </row>
    <row r="104" s="67" customFormat="1" spans="2:10">
      <c r="B104" s="70"/>
      <c r="C104" s="70"/>
      <c r="D104" s="70"/>
      <c r="E104" s="70"/>
      <c r="F104" s="70"/>
      <c r="G104" s="70"/>
      <c r="H104" s="70"/>
      <c r="I104" s="70"/>
      <c r="J104" s="71"/>
    </row>
    <row r="105" s="67" customFormat="1" spans="2:10">
      <c r="B105" s="70"/>
      <c r="C105" s="70"/>
      <c r="D105" s="70"/>
      <c r="E105" s="70"/>
      <c r="F105" s="70"/>
      <c r="G105" s="70"/>
      <c r="H105" s="70"/>
      <c r="I105" s="70"/>
      <c r="J105" s="71"/>
    </row>
    <row r="106" s="67" customFormat="1" spans="2:10">
      <c r="B106" s="70"/>
      <c r="C106" s="70"/>
      <c r="D106" s="70"/>
      <c r="E106" s="70"/>
      <c r="F106" s="70"/>
      <c r="G106" s="70"/>
      <c r="H106" s="70"/>
      <c r="I106" s="70"/>
      <c r="J106" s="71"/>
    </row>
    <row r="107" s="67" customFormat="1" spans="2:10">
      <c r="B107" s="70"/>
      <c r="C107" s="70"/>
      <c r="D107" s="70"/>
      <c r="E107" s="70"/>
      <c r="F107" s="70"/>
      <c r="G107" s="70"/>
      <c r="H107" s="70"/>
      <c r="I107" s="70"/>
      <c r="J107" s="71"/>
    </row>
    <row r="108" s="67" customFormat="1" spans="2:10">
      <c r="B108" s="70"/>
      <c r="C108" s="70"/>
      <c r="D108" s="70"/>
      <c r="E108" s="70"/>
      <c r="F108" s="70"/>
      <c r="G108" s="70"/>
      <c r="H108" s="70"/>
      <c r="I108" s="70"/>
      <c r="J108" s="71"/>
    </row>
    <row r="109" s="67" customFormat="1" spans="2:10">
      <c r="B109" s="70"/>
      <c r="C109" s="70"/>
      <c r="D109" s="70"/>
      <c r="E109" s="70"/>
      <c r="F109" s="70"/>
      <c r="G109" s="70"/>
      <c r="H109" s="70"/>
      <c r="I109" s="70"/>
      <c r="J109" s="71"/>
    </row>
    <row r="110" s="67" customFormat="1" spans="2:10">
      <c r="B110" s="70"/>
      <c r="C110" s="70"/>
      <c r="D110" s="70"/>
      <c r="E110" s="70"/>
      <c r="F110" s="70"/>
      <c r="G110" s="70"/>
      <c r="H110" s="70"/>
      <c r="I110" s="70"/>
      <c r="J110" s="71"/>
    </row>
    <row r="111" s="67" customFormat="1" spans="2:10">
      <c r="B111" s="70"/>
      <c r="C111" s="70"/>
      <c r="D111" s="70"/>
      <c r="E111" s="70"/>
      <c r="F111" s="70"/>
      <c r="G111" s="70"/>
      <c r="H111" s="70"/>
      <c r="I111" s="70"/>
      <c r="J111" s="71"/>
    </row>
    <row r="112" s="67" customFormat="1" spans="2:10">
      <c r="B112" s="70"/>
      <c r="C112" s="70"/>
      <c r="D112" s="70"/>
      <c r="E112" s="70"/>
      <c r="F112" s="70"/>
      <c r="G112" s="70"/>
      <c r="H112" s="70"/>
      <c r="I112" s="70"/>
      <c r="J112" s="71"/>
    </row>
    <row r="113" s="67" customFormat="1" spans="2:10">
      <c r="B113" s="70"/>
      <c r="C113" s="70"/>
      <c r="D113" s="70"/>
      <c r="E113" s="70"/>
      <c r="F113" s="70"/>
      <c r="G113" s="70"/>
      <c r="H113" s="70"/>
      <c r="I113" s="70"/>
      <c r="J113" s="71"/>
    </row>
    <row r="114" s="67" customFormat="1" spans="2:10">
      <c r="B114" s="70"/>
      <c r="C114" s="70"/>
      <c r="D114" s="70"/>
      <c r="E114" s="70"/>
      <c r="F114" s="70"/>
      <c r="G114" s="70"/>
      <c r="H114" s="70"/>
      <c r="I114" s="70"/>
      <c r="J114" s="71"/>
    </row>
    <row r="115" s="67" customFormat="1" hidden="1" spans="2:10">
      <c r="B115" s="70"/>
      <c r="C115" s="70"/>
      <c r="D115" s="70"/>
      <c r="E115" s="70"/>
      <c r="F115" s="70"/>
      <c r="G115" s="70"/>
      <c r="H115" s="70"/>
      <c r="I115" s="70"/>
      <c r="J115" s="71"/>
    </row>
    <row r="116" s="67" customFormat="1" hidden="1" spans="2:10">
      <c r="B116" s="70"/>
      <c r="C116" s="70"/>
      <c r="D116" s="70"/>
      <c r="E116" s="70"/>
      <c r="F116" s="70"/>
      <c r="G116" s="70"/>
      <c r="H116" s="70"/>
      <c r="I116" s="70"/>
      <c r="J116" s="71"/>
    </row>
    <row r="117" s="67" customFormat="1" hidden="1" spans="2:10">
      <c r="B117" s="70"/>
      <c r="C117" s="70"/>
      <c r="D117" s="70"/>
      <c r="E117" s="70"/>
      <c r="F117" s="70"/>
      <c r="G117" s="70"/>
      <c r="H117" s="70"/>
      <c r="I117" s="70"/>
      <c r="J117" s="71"/>
    </row>
    <row r="118" s="67" customFormat="1" hidden="1" spans="2:10">
      <c r="B118" s="70"/>
      <c r="C118" s="70"/>
      <c r="D118" s="70"/>
      <c r="E118" s="70"/>
      <c r="F118" s="70"/>
      <c r="G118" s="70"/>
      <c r="H118" s="70"/>
      <c r="I118" s="70"/>
      <c r="J118" s="71"/>
    </row>
    <row r="119" s="67" customFormat="1" hidden="1" spans="2:10">
      <c r="B119" s="70"/>
      <c r="C119" s="70"/>
      <c r="D119" s="70"/>
      <c r="E119" s="70"/>
      <c r="F119" s="70"/>
      <c r="G119" s="70"/>
      <c r="H119" s="70"/>
      <c r="I119" s="70"/>
      <c r="J119" s="71"/>
    </row>
    <row r="120" s="67" customFormat="1" hidden="1" spans="2:10">
      <c r="B120" s="70"/>
      <c r="C120" s="70"/>
      <c r="D120" s="70"/>
      <c r="E120" s="70"/>
      <c r="F120" s="70"/>
      <c r="G120" s="70"/>
      <c r="H120" s="70"/>
      <c r="I120" s="70"/>
      <c r="J120" s="71"/>
    </row>
    <row r="121" s="67" customFormat="1" hidden="1" spans="2:10">
      <c r="B121" s="70"/>
      <c r="C121" s="70"/>
      <c r="D121" s="70"/>
      <c r="E121" s="70"/>
      <c r="F121" s="70"/>
      <c r="G121" s="70"/>
      <c r="H121" s="70"/>
      <c r="I121" s="70"/>
      <c r="J121" s="71"/>
    </row>
    <row r="122" s="67" customFormat="1" spans="2:10">
      <c r="B122" s="70"/>
      <c r="C122" s="70"/>
      <c r="D122" s="70"/>
      <c r="E122" s="70"/>
      <c r="F122" s="70"/>
      <c r="G122" s="70"/>
      <c r="H122" s="70"/>
      <c r="I122" s="70"/>
      <c r="J122" s="71"/>
    </row>
    <row r="123" s="67" customFormat="1" spans="2:10">
      <c r="B123" s="70"/>
      <c r="C123" s="70"/>
      <c r="D123" s="70"/>
      <c r="E123" s="70"/>
      <c r="F123" s="70"/>
      <c r="G123" s="70"/>
      <c r="H123" s="70"/>
      <c r="I123" s="70"/>
      <c r="J123" s="71"/>
    </row>
    <row r="124" s="67" customFormat="1" spans="2:10">
      <c r="B124" s="70"/>
      <c r="C124" s="70"/>
      <c r="D124" s="70"/>
      <c r="E124" s="70"/>
      <c r="F124" s="70"/>
      <c r="G124" s="70"/>
      <c r="H124" s="70"/>
      <c r="I124" s="70"/>
      <c r="J124" s="71"/>
    </row>
    <row r="125" s="67" customFormat="1" spans="2:10">
      <c r="B125" s="70"/>
      <c r="C125" s="70"/>
      <c r="D125" s="70"/>
      <c r="E125" s="70"/>
      <c r="F125" s="70"/>
      <c r="G125" s="70"/>
      <c r="H125" s="70"/>
      <c r="I125" s="70"/>
      <c r="J125" s="71"/>
    </row>
    <row r="126" s="67" customFormat="1" spans="2:10">
      <c r="B126" s="70"/>
      <c r="C126" s="70"/>
      <c r="D126" s="70"/>
      <c r="E126" s="70"/>
      <c r="F126" s="70"/>
      <c r="G126" s="70"/>
      <c r="H126" s="70"/>
      <c r="I126" s="70"/>
      <c r="J126" s="71"/>
    </row>
    <row r="127" s="67" customFormat="1" spans="2:10">
      <c r="B127" s="70"/>
      <c r="C127" s="70"/>
      <c r="D127" s="70"/>
      <c r="E127" s="70"/>
      <c r="F127" s="70"/>
      <c r="G127" s="70"/>
      <c r="H127" s="70"/>
      <c r="I127" s="70"/>
      <c r="J127" s="71"/>
    </row>
    <row r="128" s="67" customFormat="1" spans="2:10">
      <c r="B128" s="70"/>
      <c r="C128" s="70"/>
      <c r="D128" s="70"/>
      <c r="E128" s="70"/>
      <c r="F128" s="70"/>
      <c r="G128" s="70"/>
      <c r="H128" s="70"/>
      <c r="I128" s="70"/>
      <c r="J128" s="71"/>
    </row>
    <row r="129" s="67" customFormat="1" spans="2:10">
      <c r="B129" s="70"/>
      <c r="C129" s="70"/>
      <c r="D129" s="70"/>
      <c r="E129" s="70"/>
      <c r="F129" s="70"/>
      <c r="G129" s="70"/>
      <c r="H129" s="70"/>
      <c r="I129" s="70"/>
      <c r="J129" s="71"/>
    </row>
    <row r="130" s="67" customFormat="1" spans="2:10">
      <c r="B130" s="70"/>
      <c r="C130" s="70"/>
      <c r="D130" s="70"/>
      <c r="E130" s="70"/>
      <c r="F130" s="70"/>
      <c r="G130" s="70"/>
      <c r="H130" s="70"/>
      <c r="I130" s="70"/>
      <c r="J130" s="71"/>
    </row>
    <row r="131" s="67" customFormat="1" spans="2:10">
      <c r="B131" s="70"/>
      <c r="C131" s="70"/>
      <c r="D131" s="70"/>
      <c r="E131" s="70"/>
      <c r="F131" s="70"/>
      <c r="G131" s="70"/>
      <c r="H131" s="70"/>
      <c r="I131" s="70"/>
      <c r="J131" s="71"/>
    </row>
    <row r="132" s="67" customFormat="1" spans="2:10">
      <c r="B132" s="70"/>
      <c r="C132" s="70"/>
      <c r="D132" s="70"/>
      <c r="E132" s="70"/>
      <c r="F132" s="70"/>
      <c r="G132" s="70"/>
      <c r="H132" s="70"/>
      <c r="I132" s="70"/>
      <c r="J132" s="71"/>
    </row>
    <row r="133" s="67" customFormat="1" spans="2:10">
      <c r="B133" s="70"/>
      <c r="C133" s="70"/>
      <c r="D133" s="70"/>
      <c r="E133" s="70"/>
      <c r="F133" s="70"/>
      <c r="G133" s="70"/>
      <c r="H133" s="70"/>
      <c r="I133" s="70"/>
      <c r="J133" s="71"/>
    </row>
    <row r="134" s="67" customFormat="1" spans="2:10">
      <c r="B134" s="70"/>
      <c r="C134" s="70"/>
      <c r="D134" s="70"/>
      <c r="E134" s="70"/>
      <c r="F134" s="70"/>
      <c r="G134" s="70"/>
      <c r="H134" s="70"/>
      <c r="I134" s="70"/>
      <c r="J134" s="71"/>
    </row>
    <row r="135" s="67" customFormat="1" spans="2:10">
      <c r="B135" s="70"/>
      <c r="C135" s="70"/>
      <c r="D135" s="70"/>
      <c r="E135" s="70"/>
      <c r="F135" s="70"/>
      <c r="G135" s="70"/>
      <c r="H135" s="70"/>
      <c r="I135" s="70"/>
      <c r="J135" s="71"/>
    </row>
    <row r="136" s="67" customFormat="1" spans="2:10">
      <c r="B136" s="70"/>
      <c r="C136" s="70"/>
      <c r="D136" s="70"/>
      <c r="E136" s="70"/>
      <c r="F136" s="70"/>
      <c r="G136" s="70"/>
      <c r="H136" s="70"/>
      <c r="I136" s="70"/>
      <c r="J136" s="71"/>
    </row>
    <row r="137" s="67" customFormat="1" spans="2:10">
      <c r="B137" s="70"/>
      <c r="C137" s="70"/>
      <c r="D137" s="70"/>
      <c r="E137" s="70"/>
      <c r="F137" s="70"/>
      <c r="G137" s="70"/>
      <c r="H137" s="70"/>
      <c r="I137" s="70"/>
      <c r="J137" s="71"/>
    </row>
    <row r="138" s="67" customFormat="1" spans="2:10">
      <c r="B138" s="70"/>
      <c r="C138" s="70"/>
      <c r="D138" s="70"/>
      <c r="E138" s="70"/>
      <c r="F138" s="70"/>
      <c r="G138" s="70"/>
      <c r="H138" s="70"/>
      <c r="I138" s="70"/>
      <c r="J138" s="71"/>
    </row>
    <row r="139" s="67" customFormat="1" spans="2:10">
      <c r="B139" s="70"/>
      <c r="C139" s="70"/>
      <c r="D139" s="70"/>
      <c r="E139" s="70"/>
      <c r="F139" s="70"/>
      <c r="G139" s="70"/>
      <c r="H139" s="70"/>
      <c r="I139" s="70"/>
      <c r="J139" s="71"/>
    </row>
    <row r="140" s="67" customFormat="1" spans="2:10">
      <c r="B140" s="70"/>
      <c r="C140" s="70"/>
      <c r="D140" s="70"/>
      <c r="E140" s="70"/>
      <c r="F140" s="70"/>
      <c r="G140" s="70"/>
      <c r="H140" s="70"/>
      <c r="I140" s="70"/>
      <c r="J140" s="71"/>
    </row>
    <row r="141" s="67" customFormat="1" spans="2:10">
      <c r="B141" s="70"/>
      <c r="C141" s="70"/>
      <c r="D141" s="70"/>
      <c r="E141" s="70"/>
      <c r="F141" s="70"/>
      <c r="G141" s="70"/>
      <c r="H141" s="70"/>
      <c r="I141" s="70"/>
      <c r="J141" s="71"/>
    </row>
    <row r="142" s="67" customFormat="1" spans="2:10">
      <c r="B142" s="70"/>
      <c r="C142" s="70"/>
      <c r="D142" s="70"/>
      <c r="E142" s="70"/>
      <c r="F142" s="70"/>
      <c r="G142" s="70"/>
      <c r="H142" s="70"/>
      <c r="I142" s="70"/>
      <c r="J142" s="71"/>
    </row>
    <row r="143" s="67" customFormat="1" spans="2:10">
      <c r="B143" s="70"/>
      <c r="C143" s="70"/>
      <c r="D143" s="70"/>
      <c r="E143" s="70"/>
      <c r="F143" s="70"/>
      <c r="G143" s="70"/>
      <c r="H143" s="70"/>
      <c r="I143" s="70"/>
      <c r="J143" s="71"/>
    </row>
    <row r="144" s="67" customFormat="1" spans="2:10">
      <c r="B144" s="70"/>
      <c r="C144" s="70"/>
      <c r="D144" s="70"/>
      <c r="E144" s="70"/>
      <c r="F144" s="70"/>
      <c r="G144" s="70"/>
      <c r="H144" s="70"/>
      <c r="I144" s="70"/>
      <c r="J144" s="71"/>
    </row>
    <row r="145" s="67" customFormat="1" spans="2:10">
      <c r="B145" s="70"/>
      <c r="C145" s="70"/>
      <c r="D145" s="70"/>
      <c r="E145" s="70"/>
      <c r="F145" s="70"/>
      <c r="G145" s="70"/>
      <c r="H145" s="70"/>
      <c r="I145" s="70"/>
      <c r="J145" s="71"/>
    </row>
    <row r="146" s="67" customFormat="1" spans="2:10">
      <c r="B146" s="70"/>
      <c r="C146" s="70"/>
      <c r="D146" s="70"/>
      <c r="E146" s="70"/>
      <c r="F146" s="70"/>
      <c r="G146" s="70"/>
      <c r="H146" s="70"/>
      <c r="I146" s="70"/>
      <c r="J146" s="71"/>
    </row>
    <row r="147" s="67" customFormat="1" spans="2:10">
      <c r="B147" s="70"/>
      <c r="C147" s="70"/>
      <c r="D147" s="70"/>
      <c r="E147" s="70"/>
      <c r="F147" s="70"/>
      <c r="G147" s="70"/>
      <c r="H147" s="70"/>
      <c r="I147" s="70"/>
      <c r="J147" s="71"/>
    </row>
    <row r="148" s="67" customFormat="1" spans="2:10">
      <c r="B148" s="70"/>
      <c r="C148" s="70"/>
      <c r="D148" s="70"/>
      <c r="E148" s="70"/>
      <c r="F148" s="70"/>
      <c r="G148" s="70"/>
      <c r="H148" s="70"/>
      <c r="I148" s="70"/>
      <c r="J148" s="71"/>
    </row>
    <row r="149" s="67" customFormat="1" spans="2:10">
      <c r="B149" s="70"/>
      <c r="C149" s="70"/>
      <c r="D149" s="70"/>
      <c r="E149" s="70"/>
      <c r="F149" s="70"/>
      <c r="G149" s="70"/>
      <c r="H149" s="70"/>
      <c r="I149" s="70"/>
      <c r="J149" s="71"/>
    </row>
    <row r="150" s="67" customFormat="1" spans="2:10">
      <c r="B150" s="70"/>
      <c r="C150" s="70"/>
      <c r="D150" s="70"/>
      <c r="E150" s="70"/>
      <c r="F150" s="70"/>
      <c r="G150" s="70"/>
      <c r="H150" s="70"/>
      <c r="I150" s="70"/>
      <c r="J150" s="71"/>
    </row>
    <row r="151" s="67" customFormat="1" spans="2:10">
      <c r="B151" s="70"/>
      <c r="C151" s="70"/>
      <c r="D151" s="70"/>
      <c r="E151" s="70"/>
      <c r="F151" s="70"/>
      <c r="G151" s="70"/>
      <c r="H151" s="70"/>
      <c r="I151" s="70"/>
      <c r="J151" s="71"/>
    </row>
    <row r="152" s="67" customFormat="1" spans="2:10">
      <c r="B152" s="70"/>
      <c r="C152" s="70"/>
      <c r="D152" s="70"/>
      <c r="E152" s="70"/>
      <c r="F152" s="70"/>
      <c r="G152" s="70"/>
      <c r="H152" s="70"/>
      <c r="I152" s="70"/>
      <c r="J152" s="71"/>
    </row>
    <row r="153" s="67" customFormat="1" spans="2:10">
      <c r="B153" s="70"/>
      <c r="C153" s="70"/>
      <c r="D153" s="70"/>
      <c r="E153" s="70"/>
      <c r="F153" s="70"/>
      <c r="G153" s="70"/>
      <c r="H153" s="70"/>
      <c r="I153" s="70"/>
      <c r="J153" s="71"/>
    </row>
    <row r="154" s="67" customFormat="1" spans="2:10">
      <c r="B154" s="70"/>
      <c r="C154" s="70"/>
      <c r="D154" s="70"/>
      <c r="E154" s="70"/>
      <c r="F154" s="70"/>
      <c r="G154" s="70"/>
      <c r="H154" s="70"/>
      <c r="I154" s="70"/>
      <c r="J154" s="71"/>
    </row>
    <row r="155" s="67" customFormat="1" spans="2:10">
      <c r="B155" s="70"/>
      <c r="C155" s="70"/>
      <c r="D155" s="70"/>
      <c r="E155" s="70"/>
      <c r="F155" s="70"/>
      <c r="G155" s="70"/>
      <c r="H155" s="70"/>
      <c r="I155" s="70"/>
      <c r="J155" s="71"/>
    </row>
    <row r="156" s="67" customFormat="1" spans="2:10">
      <c r="B156" s="70"/>
      <c r="C156" s="70"/>
      <c r="D156" s="70"/>
      <c r="E156" s="70"/>
      <c r="F156" s="70"/>
      <c r="G156" s="70"/>
      <c r="H156" s="70"/>
      <c r="I156" s="70"/>
      <c r="J156" s="71"/>
    </row>
    <row r="157" s="67" customFormat="1" spans="2:10">
      <c r="B157" s="70"/>
      <c r="C157" s="70"/>
      <c r="D157" s="70"/>
      <c r="E157" s="70"/>
      <c r="F157" s="70"/>
      <c r="G157" s="70"/>
      <c r="H157" s="70"/>
      <c r="I157" s="70"/>
      <c r="J157" s="71"/>
    </row>
    <row r="158" s="67" customFormat="1" spans="2:10">
      <c r="B158" s="70"/>
      <c r="C158" s="70"/>
      <c r="D158" s="70"/>
      <c r="E158" s="70"/>
      <c r="F158" s="70"/>
      <c r="G158" s="70"/>
      <c r="H158" s="70"/>
      <c r="I158" s="70"/>
      <c r="J158" s="71"/>
    </row>
    <row r="159" s="67" customFormat="1" spans="2:10">
      <c r="B159" s="70"/>
      <c r="C159" s="70"/>
      <c r="D159" s="70"/>
      <c r="E159" s="70"/>
      <c r="F159" s="70"/>
      <c r="G159" s="70"/>
      <c r="H159" s="70"/>
      <c r="I159" s="70"/>
      <c r="J159" s="71"/>
    </row>
    <row r="160" s="67" customFormat="1" spans="2:10">
      <c r="B160" s="70"/>
      <c r="C160" s="70"/>
      <c r="D160" s="70"/>
      <c r="E160" s="70"/>
      <c r="F160" s="70"/>
      <c r="G160" s="70"/>
      <c r="H160" s="70"/>
      <c r="I160" s="70"/>
      <c r="J160" s="71"/>
    </row>
    <row r="161" s="67" customFormat="1" spans="2:10">
      <c r="B161" s="70"/>
      <c r="C161" s="70"/>
      <c r="D161" s="70"/>
      <c r="E161" s="70"/>
      <c r="F161" s="70"/>
      <c r="G161" s="70"/>
      <c r="H161" s="70"/>
      <c r="I161" s="70"/>
      <c r="J161" s="71"/>
    </row>
    <row r="162" s="67" customFormat="1" spans="2:10">
      <c r="B162" s="70"/>
      <c r="C162" s="70"/>
      <c r="D162" s="70"/>
      <c r="E162" s="70"/>
      <c r="F162" s="70"/>
      <c r="G162" s="70"/>
      <c r="H162" s="70"/>
      <c r="I162" s="70"/>
      <c r="J162" s="71"/>
    </row>
    <row r="163" s="67" customFormat="1" spans="2:10">
      <c r="B163" s="70"/>
      <c r="C163" s="70"/>
      <c r="D163" s="70"/>
      <c r="E163" s="70"/>
      <c r="F163" s="70"/>
      <c r="G163" s="70"/>
      <c r="H163" s="70"/>
      <c r="I163" s="70"/>
      <c r="J163" s="71"/>
    </row>
    <row r="164" s="67" customFormat="1" spans="2:10">
      <c r="B164" s="70"/>
      <c r="C164" s="70"/>
      <c r="D164" s="70"/>
      <c r="E164" s="70"/>
      <c r="F164" s="70"/>
      <c r="G164" s="70"/>
      <c r="H164" s="70"/>
      <c r="I164" s="70"/>
      <c r="J164" s="71"/>
    </row>
    <row r="165" s="67" customFormat="1" spans="2:10">
      <c r="B165" s="70"/>
      <c r="C165" s="70"/>
      <c r="D165" s="70"/>
      <c r="E165" s="70"/>
      <c r="F165" s="70"/>
      <c r="G165" s="70"/>
      <c r="H165" s="70"/>
      <c r="I165" s="70"/>
      <c r="J165" s="71"/>
    </row>
    <row r="166" s="67" customFormat="1" spans="2:10">
      <c r="B166" s="70"/>
      <c r="C166" s="70"/>
      <c r="D166" s="70"/>
      <c r="E166" s="70"/>
      <c r="F166" s="70"/>
      <c r="G166" s="70"/>
      <c r="H166" s="70"/>
      <c r="I166" s="70"/>
      <c r="J166" s="71"/>
    </row>
    <row r="167" s="67" customFormat="1" spans="2:10">
      <c r="B167" s="70"/>
      <c r="C167" s="70"/>
      <c r="D167" s="70"/>
      <c r="E167" s="70"/>
      <c r="F167" s="70"/>
      <c r="G167" s="70"/>
      <c r="H167" s="70"/>
      <c r="I167" s="70"/>
      <c r="J167" s="71"/>
    </row>
    <row r="168" s="67" customFormat="1" spans="2:10">
      <c r="B168" s="70"/>
      <c r="C168" s="70"/>
      <c r="D168" s="70"/>
      <c r="E168" s="70"/>
      <c r="F168" s="70"/>
      <c r="G168" s="70"/>
      <c r="H168" s="70"/>
      <c r="I168" s="70"/>
      <c r="J168" s="71"/>
    </row>
    <row r="169" s="67" customFormat="1" spans="2:10">
      <c r="B169" s="70"/>
      <c r="C169" s="70"/>
      <c r="D169" s="70"/>
      <c r="E169" s="70"/>
      <c r="F169" s="70"/>
      <c r="G169" s="70"/>
      <c r="H169" s="70"/>
      <c r="I169" s="70"/>
      <c r="J169" s="71"/>
    </row>
    <row r="170" s="67" customFormat="1" spans="2:10">
      <c r="B170" s="70"/>
      <c r="C170" s="70"/>
      <c r="D170" s="70"/>
      <c r="E170" s="70"/>
      <c r="F170" s="70"/>
      <c r="G170" s="70"/>
      <c r="H170" s="70"/>
      <c r="I170" s="70"/>
      <c r="J170" s="71"/>
    </row>
    <row r="171" s="67" customFormat="1" spans="2:10">
      <c r="B171" s="70"/>
      <c r="C171" s="70"/>
      <c r="D171" s="70"/>
      <c r="E171" s="70"/>
      <c r="F171" s="70"/>
      <c r="G171" s="70"/>
      <c r="H171" s="70"/>
      <c r="I171" s="70"/>
      <c r="J171" s="71"/>
    </row>
    <row r="172" s="67" customFormat="1" spans="2:10">
      <c r="B172" s="70"/>
      <c r="C172" s="70"/>
      <c r="D172" s="70"/>
      <c r="E172" s="70"/>
      <c r="F172" s="70"/>
      <c r="G172" s="70"/>
      <c r="H172" s="70"/>
      <c r="I172" s="70"/>
      <c r="J172" s="71"/>
    </row>
    <row r="173" s="67" customFormat="1" spans="2:10">
      <c r="B173" s="70"/>
      <c r="C173" s="70"/>
      <c r="D173" s="70"/>
      <c r="E173" s="70"/>
      <c r="F173" s="70"/>
      <c r="G173" s="70"/>
      <c r="H173" s="70"/>
      <c r="I173" s="70"/>
      <c r="J173" s="71"/>
    </row>
    <row r="174" s="67" customFormat="1" spans="2:10">
      <c r="B174" s="70"/>
      <c r="C174" s="70"/>
      <c r="D174" s="70"/>
      <c r="E174" s="70"/>
      <c r="F174" s="70"/>
      <c r="G174" s="70"/>
      <c r="H174" s="70"/>
      <c r="I174" s="70"/>
      <c r="J174" s="71"/>
    </row>
    <row r="175" s="67" customFormat="1" spans="2:10">
      <c r="B175" s="70"/>
      <c r="C175" s="70"/>
      <c r="D175" s="70"/>
      <c r="E175" s="70"/>
      <c r="F175" s="70"/>
      <c r="G175" s="70"/>
      <c r="H175" s="70"/>
      <c r="I175" s="70"/>
      <c r="J175" s="71"/>
    </row>
    <row r="176" s="67" customFormat="1" spans="2:10">
      <c r="B176" s="70"/>
      <c r="C176" s="70"/>
      <c r="D176" s="70"/>
      <c r="E176" s="70"/>
      <c r="F176" s="70"/>
      <c r="G176" s="70"/>
      <c r="H176" s="70"/>
      <c r="I176" s="70"/>
      <c r="J176" s="71"/>
    </row>
    <row r="177" s="67" customFormat="1" spans="2:10">
      <c r="B177" s="70"/>
      <c r="C177" s="70"/>
      <c r="D177" s="70"/>
      <c r="E177" s="70"/>
      <c r="F177" s="70"/>
      <c r="G177" s="70"/>
      <c r="H177" s="70"/>
      <c r="I177" s="70"/>
      <c r="J177" s="71"/>
    </row>
    <row r="178" s="67" customFormat="1" spans="2:10">
      <c r="B178" s="70"/>
      <c r="C178" s="70"/>
      <c r="D178" s="70"/>
      <c r="E178" s="70"/>
      <c r="F178" s="70"/>
      <c r="G178" s="70"/>
      <c r="H178" s="70"/>
      <c r="I178" s="70"/>
      <c r="J178" s="71"/>
    </row>
    <row r="179" s="67" customFormat="1" spans="2:10">
      <c r="B179" s="70"/>
      <c r="C179" s="70"/>
      <c r="D179" s="70"/>
      <c r="E179" s="70"/>
      <c r="F179" s="70"/>
      <c r="G179" s="70"/>
      <c r="H179" s="70"/>
      <c r="I179" s="70"/>
      <c r="J179" s="71"/>
    </row>
    <row r="180" s="67" customFormat="1" spans="2:10">
      <c r="B180" s="70"/>
      <c r="C180" s="70"/>
      <c r="D180" s="70"/>
      <c r="E180" s="70"/>
      <c r="F180" s="70"/>
      <c r="G180" s="70"/>
      <c r="H180" s="70"/>
      <c r="I180" s="70"/>
      <c r="J180" s="71"/>
    </row>
    <row r="181" s="67" customFormat="1" spans="2:10">
      <c r="B181" s="70"/>
      <c r="C181" s="70"/>
      <c r="D181" s="70"/>
      <c r="E181" s="70"/>
      <c r="F181" s="70"/>
      <c r="G181" s="70"/>
      <c r="H181" s="70"/>
      <c r="I181" s="70"/>
      <c r="J181" s="71"/>
    </row>
    <row r="182" s="67" customFormat="1" spans="2:10">
      <c r="B182" s="70"/>
      <c r="C182" s="70"/>
      <c r="D182" s="70"/>
      <c r="E182" s="70"/>
      <c r="F182" s="70"/>
      <c r="G182" s="70"/>
      <c r="H182" s="70"/>
      <c r="I182" s="70"/>
      <c r="J182" s="71"/>
    </row>
    <row r="183" s="67" customFormat="1" spans="2:10">
      <c r="B183" s="70"/>
      <c r="C183" s="70"/>
      <c r="D183" s="70"/>
      <c r="E183" s="70"/>
      <c r="F183" s="70"/>
      <c r="G183" s="70"/>
      <c r="H183" s="70"/>
      <c r="I183" s="70"/>
      <c r="J183" s="71"/>
    </row>
    <row r="184" s="67" customFormat="1" spans="2:10">
      <c r="B184" s="70"/>
      <c r="C184" s="70"/>
      <c r="D184" s="70"/>
      <c r="E184" s="70"/>
      <c r="F184" s="70"/>
      <c r="G184" s="70"/>
      <c r="H184" s="70"/>
      <c r="I184" s="70"/>
      <c r="J184" s="71"/>
    </row>
    <row r="185" s="67" customFormat="1" spans="2:10">
      <c r="B185" s="70"/>
      <c r="C185" s="70"/>
      <c r="D185" s="70"/>
      <c r="E185" s="70"/>
      <c r="F185" s="70"/>
      <c r="G185" s="70"/>
      <c r="H185" s="70"/>
      <c r="I185" s="70"/>
      <c r="J185" s="71"/>
    </row>
    <row r="186" s="67" customFormat="1" spans="2:10">
      <c r="B186" s="70"/>
      <c r="C186" s="70"/>
      <c r="D186" s="70"/>
      <c r="E186" s="70"/>
      <c r="F186" s="70"/>
      <c r="G186" s="70"/>
      <c r="H186" s="70"/>
      <c r="I186" s="70"/>
      <c r="J186" s="71"/>
    </row>
    <row r="187" s="67" customFormat="1" spans="2:10">
      <c r="B187" s="70"/>
      <c r="C187" s="70"/>
      <c r="D187" s="70"/>
      <c r="E187" s="70"/>
      <c r="F187" s="70"/>
      <c r="G187" s="70"/>
      <c r="H187" s="70"/>
      <c r="I187" s="70"/>
      <c r="J187" s="71"/>
    </row>
    <row r="188" s="67" customFormat="1" spans="2:10">
      <c r="B188" s="70"/>
      <c r="C188" s="70"/>
      <c r="D188" s="70"/>
      <c r="E188" s="70"/>
      <c r="F188" s="70"/>
      <c r="G188" s="70"/>
      <c r="H188" s="70"/>
      <c r="I188" s="70"/>
      <c r="J188" s="71"/>
    </row>
    <row r="189" s="67" customFormat="1" spans="2:10">
      <c r="B189" s="70"/>
      <c r="C189" s="70"/>
      <c r="D189" s="70"/>
      <c r="E189" s="70"/>
      <c r="F189" s="70"/>
      <c r="G189" s="70"/>
      <c r="H189" s="70"/>
      <c r="I189" s="70"/>
      <c r="J189" s="71"/>
    </row>
    <row r="190" s="67" customFormat="1" spans="2:10">
      <c r="B190" s="70"/>
      <c r="C190" s="70"/>
      <c r="D190" s="70"/>
      <c r="E190" s="70"/>
      <c r="F190" s="70"/>
      <c r="G190" s="70"/>
      <c r="H190" s="70"/>
      <c r="I190" s="70"/>
      <c r="J190" s="71"/>
    </row>
    <row r="191" s="67" customFormat="1" spans="2:10">
      <c r="B191" s="70"/>
      <c r="C191" s="70"/>
      <c r="D191" s="70"/>
      <c r="E191" s="70"/>
      <c r="F191" s="70"/>
      <c r="G191" s="70"/>
      <c r="H191" s="70"/>
      <c r="I191" s="70"/>
      <c r="J191" s="71"/>
    </row>
    <row r="192" s="67" customFormat="1" spans="2:10">
      <c r="B192" s="70"/>
      <c r="C192" s="70"/>
      <c r="D192" s="70"/>
      <c r="E192" s="70"/>
      <c r="F192" s="70"/>
      <c r="G192" s="70"/>
      <c r="H192" s="70"/>
      <c r="I192" s="70"/>
      <c r="J192" s="71"/>
    </row>
    <row r="193" s="67" customFormat="1" spans="2:10">
      <c r="B193" s="70"/>
      <c r="C193" s="70"/>
      <c r="D193" s="70"/>
      <c r="E193" s="70"/>
      <c r="F193" s="70"/>
      <c r="G193" s="70"/>
      <c r="H193" s="70"/>
      <c r="I193" s="70"/>
      <c r="J193" s="71"/>
    </row>
    <row r="194" s="67" customFormat="1" spans="2:10">
      <c r="B194" s="70"/>
      <c r="C194" s="70"/>
      <c r="D194" s="70"/>
      <c r="E194" s="70"/>
      <c r="F194" s="70"/>
      <c r="G194" s="70"/>
      <c r="H194" s="70"/>
      <c r="I194" s="70"/>
      <c r="J194" s="71"/>
    </row>
    <row r="195" s="67" customFormat="1" spans="2:10">
      <c r="B195" s="70"/>
      <c r="C195" s="70"/>
      <c r="D195" s="70"/>
      <c r="E195" s="70"/>
      <c r="F195" s="70"/>
      <c r="G195" s="70"/>
      <c r="H195" s="70"/>
      <c r="I195" s="70"/>
      <c r="J195" s="71"/>
    </row>
    <row r="196" s="67" customFormat="1" spans="2:10">
      <c r="B196" s="70"/>
      <c r="C196" s="70"/>
      <c r="D196" s="70"/>
      <c r="E196" s="70"/>
      <c r="F196" s="70"/>
      <c r="G196" s="70"/>
      <c r="H196" s="70"/>
      <c r="I196" s="70"/>
      <c r="J196" s="71"/>
    </row>
    <row r="197" s="67" customFormat="1" spans="2:10">
      <c r="B197" s="70"/>
      <c r="C197" s="70"/>
      <c r="D197" s="70"/>
      <c r="E197" s="70"/>
      <c r="F197" s="70"/>
      <c r="G197" s="70"/>
      <c r="H197" s="70"/>
      <c r="I197" s="70"/>
      <c r="J197" s="71"/>
    </row>
    <row r="198" s="67" customFormat="1" spans="2:10">
      <c r="B198" s="70"/>
      <c r="C198" s="70"/>
      <c r="D198" s="70"/>
      <c r="E198" s="70"/>
      <c r="F198" s="70"/>
      <c r="G198" s="70"/>
      <c r="H198" s="70"/>
      <c r="I198" s="70"/>
      <c r="J198" s="71"/>
    </row>
    <row r="199" s="67" customFormat="1" spans="2:10">
      <c r="B199" s="70"/>
      <c r="C199" s="70"/>
      <c r="D199" s="70"/>
      <c r="E199" s="70"/>
      <c r="F199" s="70"/>
      <c r="G199" s="70"/>
      <c r="H199" s="70"/>
      <c r="I199" s="70"/>
      <c r="J199" s="71"/>
    </row>
    <row r="200" s="67" customFormat="1" spans="2:10">
      <c r="B200" s="70"/>
      <c r="C200" s="70"/>
      <c r="D200" s="70"/>
      <c r="E200" s="70"/>
      <c r="F200" s="70"/>
      <c r="G200" s="70"/>
      <c r="H200" s="70"/>
      <c r="I200" s="70"/>
      <c r="J200" s="71"/>
    </row>
    <row r="201" s="67" customFormat="1" spans="2:10">
      <c r="B201" s="70"/>
      <c r="C201" s="70"/>
      <c r="D201" s="70"/>
      <c r="E201" s="70"/>
      <c r="F201" s="70"/>
      <c r="G201" s="70"/>
      <c r="H201" s="70"/>
      <c r="I201" s="70"/>
      <c r="J201" s="71"/>
    </row>
    <row r="202" s="67" customFormat="1" spans="2:10">
      <c r="B202" s="70"/>
      <c r="C202" s="70"/>
      <c r="D202" s="70"/>
      <c r="E202" s="70"/>
      <c r="F202" s="70"/>
      <c r="G202" s="70"/>
      <c r="H202" s="70"/>
      <c r="I202" s="70"/>
      <c r="J202" s="71"/>
    </row>
    <row r="203" s="67" customFormat="1" spans="2:10">
      <c r="B203" s="70"/>
      <c r="C203" s="70"/>
      <c r="D203" s="70"/>
      <c r="E203" s="70"/>
      <c r="F203" s="70"/>
      <c r="G203" s="70"/>
      <c r="H203" s="70"/>
      <c r="I203" s="70"/>
      <c r="J203" s="71"/>
    </row>
    <row r="204" s="67" customFormat="1" spans="2:10">
      <c r="B204" s="70"/>
      <c r="C204" s="70"/>
      <c r="D204" s="70"/>
      <c r="E204" s="70"/>
      <c r="F204" s="70"/>
      <c r="G204" s="70"/>
      <c r="H204" s="70"/>
      <c r="I204" s="70"/>
      <c r="J204" s="71"/>
    </row>
    <row r="205" s="67" customFormat="1" spans="2:10">
      <c r="B205" s="70"/>
      <c r="C205" s="70"/>
      <c r="D205" s="70"/>
      <c r="E205" s="70"/>
      <c r="F205" s="70"/>
      <c r="G205" s="70"/>
      <c r="H205" s="70"/>
      <c r="I205" s="70"/>
      <c r="J205" s="71"/>
    </row>
    <row r="206" s="67" customFormat="1" spans="2:10">
      <c r="B206" s="70"/>
      <c r="C206" s="70"/>
      <c r="D206" s="70"/>
      <c r="E206" s="70"/>
      <c r="F206" s="70"/>
      <c r="G206" s="70"/>
      <c r="H206" s="70"/>
      <c r="I206" s="70"/>
      <c r="J206" s="71"/>
    </row>
    <row r="207" s="67" customFormat="1" spans="2:10">
      <c r="B207" s="70"/>
      <c r="C207" s="70"/>
      <c r="D207" s="70"/>
      <c r="E207" s="70"/>
      <c r="F207" s="70"/>
      <c r="G207" s="70"/>
      <c r="H207" s="70"/>
      <c r="I207" s="70"/>
      <c r="J207" s="71"/>
    </row>
    <row r="208" s="67" customFormat="1" spans="2:10">
      <c r="B208" s="70"/>
      <c r="C208" s="70"/>
      <c r="D208" s="70"/>
      <c r="E208" s="70"/>
      <c r="F208" s="70"/>
      <c r="G208" s="70"/>
      <c r="H208" s="70"/>
      <c r="I208" s="70"/>
      <c r="J208" s="71"/>
    </row>
    <row r="209" s="67" customFormat="1" spans="2:10">
      <c r="B209" s="70"/>
      <c r="C209" s="70"/>
      <c r="D209" s="70"/>
      <c r="E209" s="70"/>
      <c r="F209" s="70"/>
      <c r="G209" s="70"/>
      <c r="H209" s="70"/>
      <c r="I209" s="70"/>
      <c r="J209" s="71"/>
    </row>
    <row r="210" s="67" customFormat="1" spans="2:10">
      <c r="B210" s="70"/>
      <c r="C210" s="70"/>
      <c r="D210" s="70"/>
      <c r="E210" s="70"/>
      <c r="F210" s="70"/>
      <c r="G210" s="70"/>
      <c r="H210" s="70"/>
      <c r="I210" s="70"/>
      <c r="J210" s="71"/>
    </row>
    <row r="211" s="67" customFormat="1" spans="2:10">
      <c r="B211" s="70"/>
      <c r="C211" s="70"/>
      <c r="D211" s="70"/>
      <c r="E211" s="70"/>
      <c r="F211" s="70"/>
      <c r="G211" s="70"/>
      <c r="H211" s="70"/>
      <c r="I211" s="70"/>
      <c r="J211" s="71"/>
    </row>
    <row r="212" s="67" customFormat="1" spans="2:10">
      <c r="B212" s="70"/>
      <c r="C212" s="70"/>
      <c r="D212" s="70"/>
      <c r="E212" s="70"/>
      <c r="F212" s="70"/>
      <c r="G212" s="70"/>
      <c r="H212" s="70"/>
      <c r="I212" s="70"/>
      <c r="J212" s="71"/>
    </row>
    <row r="213" s="67" customFormat="1" spans="2:10">
      <c r="B213" s="70"/>
      <c r="C213" s="70"/>
      <c r="D213" s="70"/>
      <c r="E213" s="70"/>
      <c r="F213" s="70"/>
      <c r="G213" s="70"/>
      <c r="H213" s="70"/>
      <c r="I213" s="70"/>
      <c r="J213" s="71"/>
    </row>
    <row r="214" s="67" customFormat="1" spans="2:10">
      <c r="B214" s="70"/>
      <c r="C214" s="70"/>
      <c r="D214" s="70"/>
      <c r="E214" s="70"/>
      <c r="F214" s="70"/>
      <c r="G214" s="70"/>
      <c r="H214" s="70"/>
      <c r="I214" s="70"/>
      <c r="J214" s="71"/>
    </row>
    <row r="215" s="67" customFormat="1" spans="2:10">
      <c r="B215" s="70"/>
      <c r="C215" s="70"/>
      <c r="D215" s="70"/>
      <c r="E215" s="70"/>
      <c r="F215" s="70"/>
      <c r="G215" s="70"/>
      <c r="H215" s="70"/>
      <c r="I215" s="70"/>
      <c r="J215" s="71"/>
    </row>
    <row r="216" s="67" customFormat="1" spans="2:10">
      <c r="B216" s="70"/>
      <c r="C216" s="70"/>
      <c r="D216" s="70"/>
      <c r="E216" s="70"/>
      <c r="F216" s="70"/>
      <c r="G216" s="70"/>
      <c r="H216" s="70"/>
      <c r="I216" s="70"/>
      <c r="J216" s="71"/>
    </row>
    <row r="217" s="67" customFormat="1" spans="2:10">
      <c r="B217" s="70"/>
      <c r="C217" s="70"/>
      <c r="D217" s="70"/>
      <c r="E217" s="70"/>
      <c r="F217" s="70"/>
      <c r="G217" s="70"/>
      <c r="H217" s="70"/>
      <c r="I217" s="70"/>
      <c r="J217" s="71"/>
    </row>
    <row r="218" s="67" customFormat="1" spans="2:10">
      <c r="B218" s="70"/>
      <c r="C218" s="70"/>
      <c r="D218" s="70"/>
      <c r="E218" s="70"/>
      <c r="F218" s="70"/>
      <c r="G218" s="70"/>
      <c r="H218" s="70"/>
      <c r="I218" s="70"/>
      <c r="J218" s="71"/>
    </row>
    <row r="219" s="67" customFormat="1" spans="2:10">
      <c r="B219" s="70"/>
      <c r="C219" s="70"/>
      <c r="D219" s="70"/>
      <c r="E219" s="70"/>
      <c r="F219" s="70"/>
      <c r="G219" s="70"/>
      <c r="H219" s="70"/>
      <c r="I219" s="70"/>
      <c r="J219" s="71"/>
    </row>
    <row r="220" s="67" customFormat="1" spans="2:10">
      <c r="B220" s="70"/>
      <c r="C220" s="70"/>
      <c r="D220" s="70"/>
      <c r="E220" s="70"/>
      <c r="F220" s="70"/>
      <c r="G220" s="70"/>
      <c r="H220" s="70"/>
      <c r="I220" s="70"/>
      <c r="J220" s="71"/>
    </row>
    <row r="221" s="67" customFormat="1" spans="2:10">
      <c r="B221" s="70"/>
      <c r="C221" s="70"/>
      <c r="D221" s="70"/>
      <c r="E221" s="70"/>
      <c r="F221" s="70"/>
      <c r="G221" s="70"/>
      <c r="H221" s="70"/>
      <c r="I221" s="70"/>
      <c r="J221" s="71"/>
    </row>
    <row r="222" s="67" customFormat="1" spans="2:10">
      <c r="B222" s="70"/>
      <c r="C222" s="70"/>
      <c r="D222" s="70"/>
      <c r="E222" s="70"/>
      <c r="F222" s="70"/>
      <c r="G222" s="70"/>
      <c r="H222" s="70"/>
      <c r="I222" s="70"/>
      <c r="J222" s="71"/>
    </row>
    <row r="223" s="67" customFormat="1" spans="2:10">
      <c r="B223" s="70"/>
      <c r="C223" s="70"/>
      <c r="D223" s="70"/>
      <c r="E223" s="70"/>
      <c r="F223" s="70"/>
      <c r="G223" s="70"/>
      <c r="H223" s="70"/>
      <c r="I223" s="70"/>
      <c r="J223" s="71"/>
    </row>
    <row r="224" s="67" customFormat="1" spans="2:10">
      <c r="B224" s="70"/>
      <c r="C224" s="70"/>
      <c r="D224" s="70"/>
      <c r="E224" s="70"/>
      <c r="F224" s="70"/>
      <c r="G224" s="70"/>
      <c r="H224" s="70"/>
      <c r="I224" s="70"/>
      <c r="J224" s="71"/>
    </row>
    <row r="225" s="67" customFormat="1" spans="2:10">
      <c r="B225" s="70"/>
      <c r="C225" s="70"/>
      <c r="D225" s="70"/>
      <c r="E225" s="70"/>
      <c r="F225" s="70"/>
      <c r="G225" s="70"/>
      <c r="H225" s="70"/>
      <c r="I225" s="70"/>
      <c r="J225" s="71"/>
    </row>
    <row r="226" s="67" customFormat="1" spans="2:10">
      <c r="B226" s="70"/>
      <c r="C226" s="70"/>
      <c r="D226" s="70"/>
      <c r="E226" s="70"/>
      <c r="F226" s="70"/>
      <c r="G226" s="70"/>
      <c r="H226" s="70"/>
      <c r="I226" s="70"/>
      <c r="J226" s="71"/>
    </row>
    <row r="227" s="67" customFormat="1" spans="2:10">
      <c r="B227" s="70"/>
      <c r="C227" s="70"/>
      <c r="D227" s="70"/>
      <c r="E227" s="70"/>
      <c r="F227" s="70"/>
      <c r="G227" s="70"/>
      <c r="H227" s="70"/>
      <c r="I227" s="70"/>
      <c r="J227" s="71"/>
    </row>
    <row r="228" s="67" customFormat="1" spans="2:10">
      <c r="B228" s="70"/>
      <c r="C228" s="70"/>
      <c r="D228" s="70"/>
      <c r="E228" s="70"/>
      <c r="F228" s="70"/>
      <c r="G228" s="70"/>
      <c r="H228" s="70"/>
      <c r="I228" s="70"/>
      <c r="J228" s="71"/>
    </row>
    <row r="229" s="67" customFormat="1" spans="2:10">
      <c r="B229" s="70"/>
      <c r="C229" s="70"/>
      <c r="D229" s="70"/>
      <c r="E229" s="70"/>
      <c r="F229" s="70"/>
      <c r="G229" s="70"/>
      <c r="H229" s="70"/>
      <c r="I229" s="70"/>
      <c r="J229" s="71"/>
    </row>
    <row r="230" s="67" customFormat="1" spans="2:10">
      <c r="B230" s="70"/>
      <c r="C230" s="70"/>
      <c r="D230" s="70"/>
      <c r="E230" s="70"/>
      <c r="F230" s="70"/>
      <c r="G230" s="70"/>
      <c r="H230" s="70"/>
      <c r="I230" s="70"/>
      <c r="J230" s="71"/>
    </row>
    <row r="231" s="67" customFormat="1" spans="2:10">
      <c r="B231" s="70"/>
      <c r="C231" s="70"/>
      <c r="D231" s="70"/>
      <c r="E231" s="70"/>
      <c r="F231" s="70"/>
      <c r="G231" s="70"/>
      <c r="H231" s="70"/>
      <c r="I231" s="70"/>
      <c r="J231" s="71"/>
    </row>
    <row r="232" s="67" customFormat="1" spans="2:10">
      <c r="B232" s="70"/>
      <c r="C232" s="70"/>
      <c r="D232" s="70"/>
      <c r="E232" s="70"/>
      <c r="F232" s="70"/>
      <c r="G232" s="70"/>
      <c r="H232" s="70"/>
      <c r="I232" s="70"/>
      <c r="J232" s="71"/>
    </row>
    <row r="233" s="67" customFormat="1" spans="2:10">
      <c r="B233" s="70"/>
      <c r="C233" s="70"/>
      <c r="D233" s="70"/>
      <c r="E233" s="70"/>
      <c r="F233" s="70"/>
      <c r="G233" s="70"/>
      <c r="H233" s="70"/>
      <c r="I233" s="70"/>
      <c r="J233" s="71"/>
    </row>
    <row r="234" s="67" customFormat="1" spans="2:10">
      <c r="B234" s="70"/>
      <c r="C234" s="70"/>
      <c r="D234" s="70"/>
      <c r="E234" s="70"/>
      <c r="F234" s="70"/>
      <c r="G234" s="70"/>
      <c r="H234" s="70"/>
      <c r="I234" s="70"/>
      <c r="J234" s="71"/>
    </row>
    <row r="235" s="67" customFormat="1" spans="2:10">
      <c r="B235" s="70"/>
      <c r="C235" s="70"/>
      <c r="D235" s="70"/>
      <c r="E235" s="70"/>
      <c r="F235" s="70"/>
      <c r="G235" s="70"/>
      <c r="H235" s="70"/>
      <c r="I235" s="70"/>
      <c r="J235" s="71"/>
    </row>
    <row r="236" s="67" customFormat="1" spans="2:10">
      <c r="B236" s="70"/>
      <c r="C236" s="70"/>
      <c r="D236" s="70"/>
      <c r="E236" s="70"/>
      <c r="F236" s="70"/>
      <c r="G236" s="70"/>
      <c r="H236" s="70"/>
      <c r="I236" s="70"/>
      <c r="J236" s="71"/>
    </row>
    <row r="237" s="67" customFormat="1" spans="2:10">
      <c r="B237" s="70"/>
      <c r="C237" s="70"/>
      <c r="D237" s="70"/>
      <c r="E237" s="70"/>
      <c r="F237" s="70"/>
      <c r="G237" s="70"/>
      <c r="H237" s="70"/>
      <c r="I237" s="70"/>
      <c r="J237" s="71"/>
    </row>
    <row r="238" s="67" customFormat="1" spans="2:10">
      <c r="B238" s="70"/>
      <c r="C238" s="70"/>
      <c r="D238" s="70"/>
      <c r="E238" s="70"/>
      <c r="F238" s="70"/>
      <c r="G238" s="70"/>
      <c r="H238" s="70"/>
      <c r="I238" s="70"/>
      <c r="J238" s="71"/>
    </row>
    <row r="239" s="67" customFormat="1" spans="2:10">
      <c r="B239" s="70"/>
      <c r="C239" s="70"/>
      <c r="D239" s="70"/>
      <c r="E239" s="70"/>
      <c r="F239" s="70"/>
      <c r="G239" s="70"/>
      <c r="H239" s="70"/>
      <c r="I239" s="70"/>
      <c r="J239" s="71"/>
    </row>
    <row r="240" s="67" customFormat="1" spans="2:10">
      <c r="B240" s="70"/>
      <c r="C240" s="70"/>
      <c r="D240" s="70"/>
      <c r="E240" s="70"/>
      <c r="F240" s="70"/>
      <c r="G240" s="70"/>
      <c r="H240" s="70"/>
      <c r="I240" s="70"/>
      <c r="J240" s="71"/>
    </row>
    <row r="241" s="67" customFormat="1" spans="2:10">
      <c r="B241" s="70"/>
      <c r="C241" s="70"/>
      <c r="D241" s="70"/>
      <c r="E241" s="70"/>
      <c r="F241" s="70"/>
      <c r="G241" s="70"/>
      <c r="H241" s="70"/>
      <c r="I241" s="70"/>
      <c r="J241" s="71"/>
    </row>
    <row r="242" s="67" customFormat="1" spans="2:10">
      <c r="B242" s="70"/>
      <c r="C242" s="70"/>
      <c r="D242" s="70"/>
      <c r="E242" s="70"/>
      <c r="F242" s="70"/>
      <c r="G242" s="70"/>
      <c r="H242" s="70"/>
      <c r="I242" s="70"/>
      <c r="J242" s="71"/>
    </row>
    <row r="243" s="67" customFormat="1" spans="2:10">
      <c r="B243" s="70"/>
      <c r="C243" s="70"/>
      <c r="D243" s="70"/>
      <c r="E243" s="70"/>
      <c r="F243" s="70"/>
      <c r="G243" s="70"/>
      <c r="H243" s="70"/>
      <c r="I243" s="70"/>
      <c r="J243" s="71"/>
    </row>
    <row r="244" s="67" customFormat="1" spans="2:10">
      <c r="B244" s="70"/>
      <c r="C244" s="70"/>
      <c r="D244" s="70"/>
      <c r="E244" s="70"/>
      <c r="F244" s="70"/>
      <c r="G244" s="70"/>
      <c r="H244" s="70"/>
      <c r="I244" s="70"/>
      <c r="J244" s="71"/>
    </row>
    <row r="245" s="67" customFormat="1" spans="2:10">
      <c r="B245" s="70"/>
      <c r="C245" s="70"/>
      <c r="D245" s="70"/>
      <c r="E245" s="70"/>
      <c r="F245" s="70"/>
      <c r="G245" s="70"/>
      <c r="H245" s="70"/>
      <c r="I245" s="70"/>
      <c r="J245" s="71"/>
    </row>
    <row r="246" s="67" customFormat="1" spans="2:10">
      <c r="B246" s="70"/>
      <c r="C246" s="70"/>
      <c r="D246" s="70"/>
      <c r="E246" s="70"/>
      <c r="F246" s="70"/>
      <c r="G246" s="70"/>
      <c r="H246" s="70"/>
      <c r="I246" s="70"/>
      <c r="J246" s="71"/>
    </row>
    <row r="247" s="67" customFormat="1" spans="2:10">
      <c r="B247" s="70"/>
      <c r="C247" s="70"/>
      <c r="D247" s="70"/>
      <c r="E247" s="70"/>
      <c r="F247" s="70"/>
      <c r="G247" s="70"/>
      <c r="H247" s="70"/>
      <c r="I247" s="70"/>
      <c r="J247" s="71"/>
    </row>
    <row r="248" s="67" customFormat="1" spans="2:10">
      <c r="B248" s="70"/>
      <c r="C248" s="70"/>
      <c r="D248" s="70"/>
      <c r="E248" s="70"/>
      <c r="F248" s="70"/>
      <c r="G248" s="70"/>
      <c r="H248" s="70"/>
      <c r="I248" s="70"/>
      <c r="J248" s="71"/>
    </row>
    <row r="249" s="67" customFormat="1" spans="2:10">
      <c r="B249" s="70"/>
      <c r="C249" s="70"/>
      <c r="D249" s="70"/>
      <c r="E249" s="70"/>
      <c r="F249" s="70"/>
      <c r="G249" s="70"/>
      <c r="H249" s="70"/>
      <c r="I249" s="70"/>
      <c r="J249" s="71"/>
    </row>
    <row r="250" s="67" customFormat="1" spans="2:10">
      <c r="B250" s="70"/>
      <c r="C250" s="70"/>
      <c r="D250" s="70"/>
      <c r="E250" s="70"/>
      <c r="F250" s="70"/>
      <c r="G250" s="70"/>
      <c r="H250" s="70"/>
      <c r="I250" s="70"/>
      <c r="J250" s="71"/>
    </row>
    <row r="251" s="67" customFormat="1" spans="2:10">
      <c r="B251" s="70"/>
      <c r="C251" s="70"/>
      <c r="D251" s="70"/>
      <c r="E251" s="70"/>
      <c r="F251" s="70"/>
      <c r="G251" s="70"/>
      <c r="H251" s="70"/>
      <c r="I251" s="70"/>
      <c r="J251" s="71"/>
    </row>
    <row r="252" s="67" customFormat="1" spans="2:10">
      <c r="B252" s="70"/>
      <c r="C252" s="70"/>
      <c r="D252" s="70"/>
      <c r="E252" s="70"/>
      <c r="F252" s="70"/>
      <c r="G252" s="70"/>
      <c r="H252" s="70"/>
      <c r="I252" s="70"/>
      <c r="J252" s="71"/>
    </row>
    <row r="253" s="67" customFormat="1" spans="2:10">
      <c r="B253" s="70"/>
      <c r="C253" s="70"/>
      <c r="D253" s="70"/>
      <c r="E253" s="70"/>
      <c r="F253" s="70"/>
      <c r="G253" s="70"/>
      <c r="H253" s="70"/>
      <c r="I253" s="70"/>
      <c r="J253" s="71"/>
    </row>
    <row r="254" s="67" customFormat="1" spans="2:10">
      <c r="B254" s="70"/>
      <c r="C254" s="70"/>
      <c r="D254" s="70"/>
      <c r="E254" s="70"/>
      <c r="F254" s="70"/>
      <c r="G254" s="70"/>
      <c r="H254" s="70"/>
      <c r="I254" s="70"/>
      <c r="J254" s="71"/>
    </row>
    <row r="255" s="67" customFormat="1" spans="2:10">
      <c r="B255" s="70"/>
      <c r="C255" s="70"/>
      <c r="D255" s="70"/>
      <c r="E255" s="70"/>
      <c r="F255" s="70"/>
      <c r="G255" s="70"/>
      <c r="H255" s="70"/>
      <c r="I255" s="70"/>
      <c r="J255" s="71"/>
    </row>
    <row r="256" s="67" customFormat="1" spans="2:10">
      <c r="B256" s="70"/>
      <c r="C256" s="70"/>
      <c r="D256" s="70"/>
      <c r="E256" s="70"/>
      <c r="F256" s="70"/>
      <c r="G256" s="70"/>
      <c r="H256" s="70"/>
      <c r="I256" s="70"/>
      <c r="J256" s="71"/>
    </row>
    <row r="257" s="67" customFormat="1" spans="2:10">
      <c r="B257" s="70"/>
      <c r="C257" s="70"/>
      <c r="D257" s="70"/>
      <c r="E257" s="70"/>
      <c r="F257" s="70"/>
      <c r="G257" s="70"/>
      <c r="H257" s="70"/>
      <c r="I257" s="70"/>
      <c r="J257" s="71"/>
    </row>
    <row r="258" s="67" customFormat="1" spans="2:10">
      <c r="B258" s="70"/>
      <c r="C258" s="70"/>
      <c r="D258" s="70"/>
      <c r="E258" s="70"/>
      <c r="F258" s="70"/>
      <c r="G258" s="70"/>
      <c r="H258" s="70"/>
      <c r="I258" s="70"/>
      <c r="J258" s="71"/>
    </row>
    <row r="259" s="67" customFormat="1" spans="2:10">
      <c r="B259" s="70"/>
      <c r="C259" s="70"/>
      <c r="D259" s="70"/>
      <c r="E259" s="70"/>
      <c r="F259" s="70"/>
      <c r="G259" s="70"/>
      <c r="H259" s="70"/>
      <c r="I259" s="70"/>
      <c r="J259" s="71"/>
    </row>
    <row r="260" s="67" customFormat="1" spans="2:10">
      <c r="B260" s="70"/>
      <c r="C260" s="70"/>
      <c r="D260" s="70"/>
      <c r="E260" s="70"/>
      <c r="F260" s="70"/>
      <c r="G260" s="70"/>
      <c r="H260" s="70"/>
      <c r="I260" s="70"/>
      <c r="J260" s="71"/>
    </row>
    <row r="261" s="67" customFormat="1" spans="2:10">
      <c r="B261" s="70"/>
      <c r="C261" s="70"/>
      <c r="D261" s="70"/>
      <c r="E261" s="70"/>
      <c r="F261" s="70"/>
      <c r="G261" s="70"/>
      <c r="H261" s="70"/>
      <c r="I261" s="70"/>
      <c r="J261" s="71"/>
    </row>
    <row r="262" s="67" customFormat="1" spans="2:10">
      <c r="B262" s="70"/>
      <c r="C262" s="70"/>
      <c r="D262" s="70"/>
      <c r="E262" s="70"/>
      <c r="F262" s="70"/>
      <c r="G262" s="70"/>
      <c r="H262" s="70"/>
      <c r="I262" s="70"/>
      <c r="J262" s="71"/>
    </row>
    <row r="263" s="67" customFormat="1" spans="2:10">
      <c r="B263" s="70"/>
      <c r="C263" s="70"/>
      <c r="D263" s="70"/>
      <c r="E263" s="70"/>
      <c r="F263" s="70"/>
      <c r="G263" s="70"/>
      <c r="H263" s="70"/>
      <c r="I263" s="70"/>
      <c r="J263" s="71"/>
    </row>
    <row r="264" s="67" customFormat="1" spans="2:10">
      <c r="B264" s="70"/>
      <c r="C264" s="70"/>
      <c r="D264" s="70"/>
      <c r="E264" s="70"/>
      <c r="F264" s="70"/>
      <c r="G264" s="70"/>
      <c r="H264" s="70"/>
      <c r="I264" s="70"/>
      <c r="J264" s="71"/>
    </row>
    <row r="265" s="67" customFormat="1" spans="2:10">
      <c r="B265" s="70"/>
      <c r="C265" s="70"/>
      <c r="D265" s="70"/>
      <c r="E265" s="70"/>
      <c r="F265" s="70"/>
      <c r="G265" s="70"/>
      <c r="H265" s="70"/>
      <c r="I265" s="70"/>
      <c r="J265" s="71"/>
    </row>
    <row r="266" s="67" customFormat="1" spans="2:10">
      <c r="B266" s="70"/>
      <c r="C266" s="70"/>
      <c r="D266" s="70"/>
      <c r="E266" s="70"/>
      <c r="F266" s="70"/>
      <c r="G266" s="70"/>
      <c r="H266" s="70"/>
      <c r="I266" s="70"/>
      <c r="J266" s="71"/>
    </row>
    <row r="267" s="67" customFormat="1" spans="2:10">
      <c r="B267" s="70"/>
      <c r="C267" s="70"/>
      <c r="D267" s="70"/>
      <c r="E267" s="70"/>
      <c r="F267" s="70"/>
      <c r="G267" s="70"/>
      <c r="H267" s="70"/>
      <c r="I267" s="70"/>
      <c r="J267" s="71"/>
    </row>
    <row r="268" s="67" customFormat="1" spans="2:10">
      <c r="B268" s="70"/>
      <c r="C268" s="70"/>
      <c r="D268" s="70"/>
      <c r="E268" s="70"/>
      <c r="F268" s="70"/>
      <c r="G268" s="70"/>
      <c r="H268" s="70"/>
      <c r="I268" s="70"/>
      <c r="J268" s="71"/>
    </row>
    <row r="269" s="67" customFormat="1" spans="2:10">
      <c r="B269" s="70"/>
      <c r="C269" s="70"/>
      <c r="D269" s="70"/>
      <c r="E269" s="70"/>
      <c r="F269" s="70"/>
      <c r="G269" s="70"/>
      <c r="H269" s="70"/>
      <c r="I269" s="70"/>
      <c r="J269" s="71"/>
    </row>
    <row r="270" s="67" customFormat="1" spans="2:10">
      <c r="B270" s="70"/>
      <c r="C270" s="70"/>
      <c r="D270" s="70"/>
      <c r="E270" s="70"/>
      <c r="F270" s="70"/>
      <c r="G270" s="70"/>
      <c r="H270" s="70"/>
      <c r="I270" s="70"/>
      <c r="J270" s="71"/>
    </row>
    <row r="271" s="67" customFormat="1" spans="2:10">
      <c r="B271" s="70"/>
      <c r="C271" s="70"/>
      <c r="D271" s="70"/>
      <c r="E271" s="70"/>
      <c r="F271" s="70"/>
      <c r="G271" s="70"/>
      <c r="H271" s="70"/>
      <c r="I271" s="70"/>
      <c r="J271" s="71"/>
    </row>
    <row r="272" s="67" customFormat="1" spans="2:10">
      <c r="B272" s="70"/>
      <c r="C272" s="70"/>
      <c r="D272" s="70"/>
      <c r="E272" s="70"/>
      <c r="F272" s="70"/>
      <c r="G272" s="70"/>
      <c r="H272" s="70"/>
      <c r="I272" s="70"/>
      <c r="J272" s="71"/>
    </row>
    <row r="273" s="67" customFormat="1" spans="2:10">
      <c r="B273" s="70"/>
      <c r="C273" s="70"/>
      <c r="D273" s="70"/>
      <c r="E273" s="70"/>
      <c r="F273" s="70"/>
      <c r="G273" s="70"/>
      <c r="H273" s="70"/>
      <c r="I273" s="70"/>
      <c r="J273" s="71"/>
    </row>
    <row r="274" s="67" customFormat="1" spans="2:10">
      <c r="B274" s="70"/>
      <c r="C274" s="70"/>
      <c r="D274" s="70"/>
      <c r="E274" s="70"/>
      <c r="F274" s="70"/>
      <c r="G274" s="70"/>
      <c r="H274" s="70"/>
      <c r="I274" s="70"/>
      <c r="J274" s="71"/>
    </row>
    <row r="275" s="67" customFormat="1" spans="2:10">
      <c r="B275" s="70"/>
      <c r="C275" s="70"/>
      <c r="D275" s="70"/>
      <c r="E275" s="70"/>
      <c r="F275" s="70"/>
      <c r="G275" s="70"/>
      <c r="H275" s="70"/>
      <c r="I275" s="70"/>
      <c r="J275" s="71"/>
    </row>
    <row r="276" s="67" customFormat="1" spans="2:10">
      <c r="B276" s="70"/>
      <c r="C276" s="70"/>
      <c r="D276" s="70"/>
      <c r="E276" s="70"/>
      <c r="F276" s="70"/>
      <c r="G276" s="70"/>
      <c r="H276" s="70"/>
      <c r="I276" s="70"/>
      <c r="J276" s="71"/>
    </row>
    <row r="277" s="67" customFormat="1" spans="2:10">
      <c r="B277" s="70"/>
      <c r="C277" s="70"/>
      <c r="D277" s="70"/>
      <c r="E277" s="70"/>
      <c r="F277" s="70"/>
      <c r="G277" s="70"/>
      <c r="H277" s="70"/>
      <c r="I277" s="70"/>
      <c r="J277" s="71"/>
    </row>
    <row r="278" s="67" customFormat="1" spans="2:10">
      <c r="B278" s="70"/>
      <c r="C278" s="70"/>
      <c r="D278" s="70"/>
      <c r="E278" s="70"/>
      <c r="F278" s="70"/>
      <c r="G278" s="70"/>
      <c r="H278" s="70"/>
      <c r="I278" s="70"/>
      <c r="J278" s="71"/>
    </row>
    <row r="279" s="67" customFormat="1" spans="2:10">
      <c r="B279" s="70"/>
      <c r="C279" s="70"/>
      <c r="D279" s="70"/>
      <c r="E279" s="70"/>
      <c r="F279" s="70"/>
      <c r="G279" s="70"/>
      <c r="H279" s="70"/>
      <c r="I279" s="70"/>
      <c r="J279" s="71"/>
    </row>
    <row r="280" s="67" customFormat="1" spans="2:10">
      <c r="B280" s="70"/>
      <c r="C280" s="70"/>
      <c r="D280" s="70"/>
      <c r="E280" s="70"/>
      <c r="F280" s="70"/>
      <c r="G280" s="70"/>
      <c r="H280" s="70"/>
      <c r="I280" s="70"/>
      <c r="J280" s="71"/>
    </row>
    <row r="281" s="67" customFormat="1" spans="2:10">
      <c r="B281" s="70"/>
      <c r="C281" s="70"/>
      <c r="D281" s="70"/>
      <c r="E281" s="70"/>
      <c r="F281" s="70"/>
      <c r="G281" s="70"/>
      <c r="H281" s="70"/>
      <c r="I281" s="70"/>
      <c r="J281" s="71"/>
    </row>
    <row r="282" s="67" customFormat="1" spans="2:10">
      <c r="B282" s="70"/>
      <c r="C282" s="70"/>
      <c r="D282" s="70"/>
      <c r="E282" s="70"/>
      <c r="F282" s="70"/>
      <c r="G282" s="70"/>
      <c r="H282" s="70"/>
      <c r="I282" s="70"/>
      <c r="J282" s="71"/>
    </row>
    <row r="283" s="67" customFormat="1" spans="2:10">
      <c r="B283" s="70"/>
      <c r="C283" s="70"/>
      <c r="D283" s="70"/>
      <c r="E283" s="70"/>
      <c r="F283" s="70"/>
      <c r="G283" s="70"/>
      <c r="H283" s="70"/>
      <c r="I283" s="70"/>
      <c r="J283" s="71"/>
    </row>
    <row r="284" s="67" customFormat="1" spans="2:10">
      <c r="B284" s="70"/>
      <c r="C284" s="70"/>
      <c r="D284" s="70"/>
      <c r="E284" s="70"/>
      <c r="F284" s="70"/>
      <c r="G284" s="70"/>
      <c r="H284" s="70"/>
      <c r="I284" s="70"/>
      <c r="J284" s="71"/>
    </row>
    <row r="285" s="67" customFormat="1" spans="2:10">
      <c r="B285" s="70"/>
      <c r="C285" s="70"/>
      <c r="D285" s="70"/>
      <c r="E285" s="70"/>
      <c r="F285" s="70"/>
      <c r="G285" s="70"/>
      <c r="H285" s="70"/>
      <c r="I285" s="70"/>
      <c r="J285" s="71"/>
    </row>
    <row r="286" s="67" customFormat="1" spans="2:10">
      <c r="B286" s="70"/>
      <c r="C286" s="70"/>
      <c r="D286" s="70"/>
      <c r="E286" s="70"/>
      <c r="F286" s="70"/>
      <c r="G286" s="70"/>
      <c r="H286" s="70"/>
      <c r="I286" s="70"/>
      <c r="J286" s="71"/>
    </row>
    <row r="287" s="67" customFormat="1" spans="2:10">
      <c r="B287" s="70"/>
      <c r="C287" s="70"/>
      <c r="D287" s="70"/>
      <c r="E287" s="70"/>
      <c r="F287" s="70"/>
      <c r="G287" s="70"/>
      <c r="H287" s="70"/>
      <c r="I287" s="70"/>
      <c r="J287" s="71"/>
    </row>
    <row r="288" s="67" customFormat="1" spans="2:10">
      <c r="B288" s="70"/>
      <c r="C288" s="70"/>
      <c r="D288" s="70"/>
      <c r="E288" s="70"/>
      <c r="F288" s="70"/>
      <c r="G288" s="70"/>
      <c r="H288" s="70"/>
      <c r="I288" s="70"/>
      <c r="J288" s="71"/>
    </row>
    <row r="289" s="67" customFormat="1" spans="2:10">
      <c r="B289" s="70"/>
      <c r="C289" s="70"/>
      <c r="D289" s="70"/>
      <c r="E289" s="70"/>
      <c r="F289" s="70"/>
      <c r="G289" s="70"/>
      <c r="H289" s="70"/>
      <c r="I289" s="70"/>
      <c r="J289" s="71"/>
    </row>
    <row r="290" s="67" customFormat="1" spans="2:10">
      <c r="B290" s="70"/>
      <c r="C290" s="70"/>
      <c r="D290" s="70"/>
      <c r="E290" s="70"/>
      <c r="F290" s="70"/>
      <c r="G290" s="70"/>
      <c r="H290" s="70"/>
      <c r="I290" s="70"/>
      <c r="J290" s="71"/>
    </row>
    <row r="291" s="67" customFormat="1" spans="2:10">
      <c r="B291" s="70"/>
      <c r="C291" s="70"/>
      <c r="D291" s="70"/>
      <c r="E291" s="70"/>
      <c r="F291" s="70"/>
      <c r="G291" s="70"/>
      <c r="H291" s="70"/>
      <c r="I291" s="70"/>
      <c r="J291" s="71"/>
    </row>
    <row r="292" s="67" customFormat="1" spans="2:10">
      <c r="B292" s="70"/>
      <c r="C292" s="70"/>
      <c r="D292" s="70"/>
      <c r="E292" s="70"/>
      <c r="F292" s="70"/>
      <c r="G292" s="70"/>
      <c r="H292" s="70"/>
      <c r="I292" s="70"/>
      <c r="J292" s="71"/>
    </row>
    <row r="293" s="67" customFormat="1" spans="2:10">
      <c r="B293" s="70"/>
      <c r="C293" s="70"/>
      <c r="D293" s="70"/>
      <c r="E293" s="70"/>
      <c r="F293" s="70"/>
      <c r="G293" s="70"/>
      <c r="H293" s="70"/>
      <c r="I293" s="70"/>
      <c r="J293" s="71"/>
    </row>
    <row r="294" s="67" customFormat="1" spans="2:10">
      <c r="B294" s="70"/>
      <c r="C294" s="70"/>
      <c r="D294" s="70"/>
      <c r="E294" s="70"/>
      <c r="F294" s="70"/>
      <c r="G294" s="70"/>
      <c r="H294" s="70"/>
      <c r="I294" s="70"/>
      <c r="J294" s="71"/>
    </row>
    <row r="295" s="67" customFormat="1" spans="2:10">
      <c r="B295" s="70"/>
      <c r="C295" s="70"/>
      <c r="D295" s="70"/>
      <c r="E295" s="70"/>
      <c r="F295" s="70"/>
      <c r="G295" s="70"/>
      <c r="H295" s="70"/>
      <c r="I295" s="70"/>
      <c r="J295" s="71"/>
    </row>
    <row r="296" s="67" customFormat="1" spans="2:10">
      <c r="B296" s="70"/>
      <c r="C296" s="70"/>
      <c r="D296" s="70"/>
      <c r="E296" s="70"/>
      <c r="F296" s="70"/>
      <c r="G296" s="70"/>
      <c r="H296" s="70"/>
      <c r="I296" s="70"/>
      <c r="J296" s="71"/>
    </row>
    <row r="297" s="67" customFormat="1" spans="2:10">
      <c r="B297" s="70"/>
      <c r="C297" s="70"/>
      <c r="D297" s="70"/>
      <c r="E297" s="70"/>
      <c r="F297" s="70"/>
      <c r="G297" s="70"/>
      <c r="H297" s="70"/>
      <c r="I297" s="70"/>
      <c r="J297" s="71"/>
    </row>
    <row r="298" s="67" customFormat="1" spans="2:10">
      <c r="B298" s="70"/>
      <c r="C298" s="70"/>
      <c r="D298" s="70"/>
      <c r="E298" s="70"/>
      <c r="F298" s="70"/>
      <c r="G298" s="70"/>
      <c r="H298" s="70"/>
      <c r="I298" s="70"/>
      <c r="J298" s="71"/>
    </row>
    <row r="299" s="67" customFormat="1" spans="2:10">
      <c r="B299" s="70"/>
      <c r="C299" s="70"/>
      <c r="D299" s="70"/>
      <c r="E299" s="70"/>
      <c r="F299" s="70"/>
      <c r="G299" s="70"/>
      <c r="H299" s="70"/>
      <c r="I299" s="70"/>
      <c r="J299" s="71"/>
    </row>
    <row r="300" s="67" customFormat="1" spans="2:10">
      <c r="B300" s="70"/>
      <c r="C300" s="70"/>
      <c r="D300" s="70"/>
      <c r="E300" s="70"/>
      <c r="F300" s="70"/>
      <c r="G300" s="70"/>
      <c r="H300" s="70"/>
      <c r="I300" s="70"/>
      <c r="J300" s="71"/>
    </row>
    <row r="301" s="67" customFormat="1" spans="2:10">
      <c r="B301" s="70"/>
      <c r="C301" s="70"/>
      <c r="D301" s="70"/>
      <c r="E301" s="70"/>
      <c r="F301" s="70"/>
      <c r="G301" s="70"/>
      <c r="H301" s="70"/>
      <c r="I301" s="70"/>
      <c r="J301" s="71"/>
    </row>
    <row r="302" s="67" customFormat="1" spans="2:10">
      <c r="B302" s="70"/>
      <c r="C302" s="70"/>
      <c r="D302" s="70"/>
      <c r="E302" s="70"/>
      <c r="F302" s="70"/>
      <c r="G302" s="70"/>
      <c r="H302" s="70"/>
      <c r="I302" s="70"/>
      <c r="J302" s="71"/>
    </row>
    <row r="303" s="67" customFormat="1" spans="2:10">
      <c r="B303" s="70"/>
      <c r="C303" s="70"/>
      <c r="D303" s="70"/>
      <c r="E303" s="70"/>
      <c r="F303" s="70"/>
      <c r="G303" s="70"/>
      <c r="H303" s="70"/>
      <c r="I303" s="70"/>
      <c r="J303" s="71"/>
    </row>
    <row r="304" s="67" customFormat="1" spans="2:10">
      <c r="B304" s="70"/>
      <c r="C304" s="70"/>
      <c r="D304" s="70"/>
      <c r="E304" s="70"/>
      <c r="F304" s="70"/>
      <c r="G304" s="70"/>
      <c r="H304" s="70"/>
      <c r="I304" s="70"/>
      <c r="J304" s="71"/>
    </row>
    <row r="305" s="67" customFormat="1" spans="2:10">
      <c r="B305" s="70"/>
      <c r="C305" s="70"/>
      <c r="D305" s="70"/>
      <c r="E305" s="70"/>
      <c r="F305" s="70"/>
      <c r="G305" s="70"/>
      <c r="H305" s="70"/>
      <c r="I305" s="70"/>
      <c r="J305" s="71"/>
    </row>
    <row r="306" s="67" customFormat="1" spans="2:10">
      <c r="B306" s="70"/>
      <c r="C306" s="70"/>
      <c r="D306" s="70"/>
      <c r="E306" s="70"/>
      <c r="F306" s="70"/>
      <c r="G306" s="70"/>
      <c r="H306" s="70"/>
      <c r="I306" s="70"/>
      <c r="J306" s="71"/>
    </row>
    <row r="307" s="67" customFormat="1" spans="2:10">
      <c r="B307" s="70"/>
      <c r="C307" s="70"/>
      <c r="D307" s="70"/>
      <c r="E307" s="70"/>
      <c r="F307" s="70"/>
      <c r="G307" s="70"/>
      <c r="H307" s="70"/>
      <c r="I307" s="70"/>
      <c r="J307" s="71"/>
    </row>
    <row r="308" s="67" customFormat="1" spans="2:10">
      <c r="B308" s="70"/>
      <c r="C308" s="70"/>
      <c r="D308" s="70"/>
      <c r="E308" s="70"/>
      <c r="F308" s="70"/>
      <c r="G308" s="70"/>
      <c r="H308" s="70"/>
      <c r="I308" s="70"/>
      <c r="J308" s="71"/>
    </row>
    <row r="309" s="67" customFormat="1" spans="2:10">
      <c r="B309" s="70"/>
      <c r="C309" s="70"/>
      <c r="D309" s="70"/>
      <c r="E309" s="70"/>
      <c r="F309" s="70"/>
      <c r="G309" s="70"/>
      <c r="H309" s="70"/>
      <c r="I309" s="70"/>
      <c r="J309" s="71"/>
    </row>
    <row r="310" s="67" customFormat="1" spans="2:10">
      <c r="B310" s="70"/>
      <c r="C310" s="70"/>
      <c r="D310" s="70"/>
      <c r="E310" s="70"/>
      <c r="F310" s="70"/>
      <c r="G310" s="70"/>
      <c r="H310" s="70"/>
      <c r="I310" s="70"/>
      <c r="J310" s="71"/>
    </row>
    <row r="311" s="67" customFormat="1" spans="2:10">
      <c r="B311" s="70"/>
      <c r="C311" s="70"/>
      <c r="D311" s="70"/>
      <c r="E311" s="70"/>
      <c r="F311" s="70"/>
      <c r="G311" s="70"/>
      <c r="H311" s="70"/>
      <c r="I311" s="70"/>
      <c r="J311" s="71"/>
    </row>
    <row r="312" s="67" customFormat="1" spans="2:10">
      <c r="B312" s="70"/>
      <c r="C312" s="70"/>
      <c r="D312" s="70"/>
      <c r="E312" s="70"/>
      <c r="F312" s="70"/>
      <c r="G312" s="70"/>
      <c r="H312" s="70"/>
      <c r="I312" s="70"/>
      <c r="J312" s="71"/>
    </row>
    <row r="313" s="67" customFormat="1" spans="2:10">
      <c r="B313" s="70"/>
      <c r="C313" s="70"/>
      <c r="D313" s="70"/>
      <c r="E313" s="70"/>
      <c r="F313" s="70"/>
      <c r="G313" s="70"/>
      <c r="H313" s="70"/>
      <c r="I313" s="70"/>
      <c r="J313" s="71"/>
    </row>
    <row r="314" s="67" customFormat="1" spans="2:10">
      <c r="B314" s="70"/>
      <c r="C314" s="70"/>
      <c r="D314" s="70"/>
      <c r="E314" s="70"/>
      <c r="F314" s="70"/>
      <c r="G314" s="70"/>
      <c r="H314" s="70"/>
      <c r="I314" s="70"/>
      <c r="J314" s="71"/>
    </row>
    <row r="315" s="67" customFormat="1" spans="2:10">
      <c r="B315" s="70"/>
      <c r="C315" s="70"/>
      <c r="D315" s="70"/>
      <c r="E315" s="70"/>
      <c r="F315" s="70"/>
      <c r="G315" s="70"/>
      <c r="H315" s="70"/>
      <c r="I315" s="70"/>
      <c r="J315" s="71"/>
    </row>
    <row r="316" s="67" customFormat="1" spans="2:10">
      <c r="B316" s="70"/>
      <c r="C316" s="70"/>
      <c r="D316" s="70"/>
      <c r="E316" s="70"/>
      <c r="F316" s="70"/>
      <c r="G316" s="70"/>
      <c r="H316" s="70"/>
      <c r="I316" s="70"/>
      <c r="J316" s="71"/>
    </row>
    <row r="317" s="67" customFormat="1" spans="2:10">
      <c r="B317" s="70"/>
      <c r="C317" s="70"/>
      <c r="D317" s="70"/>
      <c r="E317" s="70"/>
      <c r="F317" s="70"/>
      <c r="G317" s="70"/>
      <c r="H317" s="70"/>
      <c r="I317" s="70"/>
      <c r="J317" s="71"/>
    </row>
    <row r="318" s="67" customFormat="1" spans="2:10">
      <c r="B318" s="70"/>
      <c r="C318" s="70"/>
      <c r="D318" s="70"/>
      <c r="E318" s="70"/>
      <c r="F318" s="70"/>
      <c r="G318" s="70"/>
      <c r="H318" s="70"/>
      <c r="I318" s="70"/>
      <c r="J318" s="71"/>
    </row>
    <row r="319" s="67" customFormat="1" spans="2:10">
      <c r="B319" s="70"/>
      <c r="C319" s="70"/>
      <c r="D319" s="70"/>
      <c r="E319" s="70"/>
      <c r="F319" s="70"/>
      <c r="G319" s="70"/>
      <c r="H319" s="70"/>
      <c r="I319" s="70"/>
      <c r="J319" s="71"/>
    </row>
    <row r="320" s="67" customFormat="1" spans="2:10">
      <c r="B320" s="70"/>
      <c r="C320" s="70"/>
      <c r="D320" s="70"/>
      <c r="E320" s="70"/>
      <c r="F320" s="70"/>
      <c r="G320" s="70"/>
      <c r="H320" s="70"/>
      <c r="I320" s="70"/>
      <c r="J320" s="71"/>
    </row>
    <row r="321" s="67" customFormat="1" spans="2:10">
      <c r="B321" s="70"/>
      <c r="C321" s="70"/>
      <c r="D321" s="70"/>
      <c r="E321" s="70"/>
      <c r="F321" s="70"/>
      <c r="G321" s="70"/>
      <c r="H321" s="70"/>
      <c r="I321" s="70"/>
      <c r="J321" s="71"/>
    </row>
    <row r="322" s="67" customFormat="1" spans="2:10">
      <c r="B322" s="70"/>
      <c r="C322" s="70"/>
      <c r="D322" s="70"/>
      <c r="E322" s="70"/>
      <c r="F322" s="70"/>
      <c r="G322" s="70"/>
      <c r="H322" s="70"/>
      <c r="I322" s="70"/>
      <c r="J322" s="71"/>
    </row>
    <row r="323" s="67" customFormat="1" spans="2:10">
      <c r="B323" s="70"/>
      <c r="C323" s="70"/>
      <c r="D323" s="70"/>
      <c r="E323" s="70"/>
      <c r="F323" s="70"/>
      <c r="G323" s="70"/>
      <c r="H323" s="70"/>
      <c r="I323" s="70"/>
      <c r="J323" s="71"/>
    </row>
    <row r="324" s="67" customFormat="1" spans="2:10">
      <c r="B324" s="70"/>
      <c r="C324" s="70"/>
      <c r="D324" s="70"/>
      <c r="E324" s="70"/>
      <c r="F324" s="70"/>
      <c r="G324" s="70"/>
      <c r="H324" s="70"/>
      <c r="I324" s="70"/>
      <c r="J324" s="71"/>
    </row>
    <row r="325" s="67" customFormat="1" spans="2:10">
      <c r="B325" s="70"/>
      <c r="C325" s="70"/>
      <c r="D325" s="70"/>
      <c r="E325" s="70"/>
      <c r="F325" s="70"/>
      <c r="G325" s="70"/>
      <c r="H325" s="70"/>
      <c r="I325" s="70"/>
      <c r="J325" s="71"/>
    </row>
    <row r="326" s="67" customFormat="1" spans="2:10">
      <c r="B326" s="70"/>
      <c r="C326" s="70"/>
      <c r="D326" s="70"/>
      <c r="E326" s="70"/>
      <c r="F326" s="70"/>
      <c r="G326" s="70"/>
      <c r="H326" s="70"/>
      <c r="I326" s="70"/>
      <c r="J326" s="71"/>
    </row>
    <row r="327" s="67" customFormat="1" spans="2:10">
      <c r="B327" s="70"/>
      <c r="C327" s="70"/>
      <c r="D327" s="70"/>
      <c r="E327" s="70"/>
      <c r="F327" s="70"/>
      <c r="G327" s="70"/>
      <c r="H327" s="70"/>
      <c r="I327" s="70"/>
      <c r="J327" s="71"/>
    </row>
    <row r="328" s="67" customFormat="1" spans="2:10">
      <c r="B328" s="70"/>
      <c r="C328" s="70"/>
      <c r="D328" s="70"/>
      <c r="E328" s="70"/>
      <c r="F328" s="70"/>
      <c r="G328" s="70"/>
      <c r="H328" s="70"/>
      <c r="I328" s="70"/>
      <c r="J328" s="71"/>
    </row>
    <row r="329" s="67" customFormat="1" spans="2:10">
      <c r="B329" s="70"/>
      <c r="C329" s="70"/>
      <c r="D329" s="70"/>
      <c r="E329" s="70"/>
      <c r="F329" s="70"/>
      <c r="G329" s="70"/>
      <c r="H329" s="70"/>
      <c r="I329" s="70"/>
      <c r="J329" s="71"/>
    </row>
    <row r="330" s="67" customFormat="1" spans="2:10">
      <c r="B330" s="70"/>
      <c r="C330" s="70"/>
      <c r="D330" s="70"/>
      <c r="E330" s="70"/>
      <c r="F330" s="70"/>
      <c r="G330" s="70"/>
      <c r="H330" s="70"/>
      <c r="I330" s="70"/>
      <c r="J330" s="71"/>
    </row>
    <row r="331" s="67" customFormat="1" spans="2:10">
      <c r="B331" s="70"/>
      <c r="C331" s="70"/>
      <c r="D331" s="70"/>
      <c r="E331" s="70"/>
      <c r="F331" s="70"/>
      <c r="G331" s="70"/>
      <c r="H331" s="70"/>
      <c r="I331" s="70"/>
      <c r="J331" s="71"/>
    </row>
    <row r="332" s="67" customFormat="1" spans="2:10">
      <c r="B332" s="70"/>
      <c r="C332" s="70"/>
      <c r="D332" s="70"/>
      <c r="E332" s="70"/>
      <c r="F332" s="70"/>
      <c r="G332" s="70"/>
      <c r="H332" s="70"/>
      <c r="I332" s="70"/>
      <c r="J332" s="71"/>
    </row>
    <row r="333" s="67" customFormat="1" spans="2:10">
      <c r="B333" s="70"/>
      <c r="C333" s="70"/>
      <c r="D333" s="70"/>
      <c r="E333" s="70"/>
      <c r="F333" s="70"/>
      <c r="G333" s="70"/>
      <c r="H333" s="70"/>
      <c r="I333" s="70"/>
      <c r="J333" s="71"/>
    </row>
    <row r="334" s="67" customFormat="1" spans="2:10">
      <c r="B334" s="70"/>
      <c r="C334" s="70"/>
      <c r="D334" s="70"/>
      <c r="E334" s="70"/>
      <c r="F334" s="70"/>
      <c r="G334" s="70"/>
      <c r="H334" s="70"/>
      <c r="I334" s="70"/>
      <c r="J334" s="71"/>
    </row>
    <row r="335" s="67" customFormat="1" spans="2:10">
      <c r="B335" s="70"/>
      <c r="C335" s="70"/>
      <c r="D335" s="70"/>
      <c r="E335" s="70"/>
      <c r="F335" s="70"/>
      <c r="G335" s="70"/>
      <c r="H335" s="70"/>
      <c r="I335" s="70"/>
      <c r="J335" s="71"/>
    </row>
    <row r="336" s="67" customFormat="1" spans="2:10">
      <c r="B336" s="70"/>
      <c r="C336" s="70"/>
      <c r="D336" s="70"/>
      <c r="E336" s="70"/>
      <c r="F336" s="70"/>
      <c r="G336" s="70"/>
      <c r="H336" s="70"/>
      <c r="I336" s="70"/>
      <c r="J336" s="71"/>
    </row>
    <row r="337" s="67" customFormat="1" spans="2:10">
      <c r="B337" s="70"/>
      <c r="C337" s="70"/>
      <c r="D337" s="70"/>
      <c r="E337" s="70"/>
      <c r="F337" s="70"/>
      <c r="G337" s="70"/>
      <c r="H337" s="70"/>
      <c r="I337" s="70"/>
      <c r="J337" s="71"/>
    </row>
    <row r="338" s="67" customFormat="1" spans="2:10">
      <c r="B338" s="70"/>
      <c r="C338" s="70"/>
      <c r="D338" s="70"/>
      <c r="E338" s="70"/>
      <c r="F338" s="70"/>
      <c r="G338" s="70"/>
      <c r="H338" s="70"/>
      <c r="I338" s="70"/>
      <c r="J338" s="71"/>
    </row>
    <row r="339" s="67" customFormat="1" spans="2:10">
      <c r="B339" s="70"/>
      <c r="C339" s="70"/>
      <c r="D339" s="70"/>
      <c r="E339" s="70"/>
      <c r="F339" s="70"/>
      <c r="G339" s="70"/>
      <c r="H339" s="70"/>
      <c r="I339" s="70"/>
      <c r="J339" s="71"/>
    </row>
    <row r="340" s="67" customFormat="1" spans="2:10">
      <c r="B340" s="70"/>
      <c r="C340" s="70"/>
      <c r="D340" s="70"/>
      <c r="E340" s="70"/>
      <c r="F340" s="70"/>
      <c r="G340" s="70"/>
      <c r="H340" s="70"/>
      <c r="I340" s="70"/>
      <c r="J340" s="71"/>
    </row>
    <row r="341" s="67" customFormat="1" spans="2:10">
      <c r="B341" s="70"/>
      <c r="C341" s="70"/>
      <c r="D341" s="70"/>
      <c r="E341" s="70"/>
      <c r="F341" s="70"/>
      <c r="G341" s="70"/>
      <c r="H341" s="70"/>
      <c r="I341" s="70"/>
      <c r="J341" s="71"/>
    </row>
    <row r="342" s="67" customFormat="1" spans="2:10">
      <c r="B342" s="70"/>
      <c r="C342" s="70"/>
      <c r="D342" s="70"/>
      <c r="E342" s="70"/>
      <c r="F342" s="70"/>
      <c r="G342" s="70"/>
      <c r="H342" s="70"/>
      <c r="I342" s="70"/>
      <c r="J342" s="71"/>
    </row>
    <row r="343" s="67" customFormat="1" spans="2:10">
      <c r="B343" s="70"/>
      <c r="C343" s="70"/>
      <c r="D343" s="70"/>
      <c r="E343" s="70"/>
      <c r="F343" s="70"/>
      <c r="G343" s="70"/>
      <c r="H343" s="70"/>
      <c r="I343" s="70"/>
      <c r="J343" s="71"/>
    </row>
    <row r="344" s="67" customFormat="1" spans="2:10">
      <c r="B344" s="70"/>
      <c r="C344" s="70"/>
      <c r="D344" s="70"/>
      <c r="E344" s="70"/>
      <c r="F344" s="70"/>
      <c r="G344" s="70"/>
      <c r="H344" s="70"/>
      <c r="I344" s="70"/>
      <c r="J344" s="71"/>
    </row>
    <row r="345" s="67" customFormat="1" spans="2:10">
      <c r="B345" s="70"/>
      <c r="C345" s="70"/>
      <c r="D345" s="70"/>
      <c r="E345" s="70"/>
      <c r="F345" s="70"/>
      <c r="G345" s="70"/>
      <c r="H345" s="70"/>
      <c r="I345" s="70"/>
      <c r="J345" s="71"/>
    </row>
    <row r="346" s="67" customFormat="1" spans="2:10">
      <c r="B346" s="70"/>
      <c r="C346" s="70"/>
      <c r="D346" s="70"/>
      <c r="E346" s="70"/>
      <c r="F346" s="70"/>
      <c r="G346" s="70"/>
      <c r="H346" s="70"/>
      <c r="I346" s="70"/>
      <c r="J346" s="71"/>
    </row>
    <row r="347" s="67" customFormat="1" spans="2:10">
      <c r="B347" s="70"/>
      <c r="C347" s="70"/>
      <c r="D347" s="70"/>
      <c r="E347" s="70"/>
      <c r="F347" s="70"/>
      <c r="G347" s="70"/>
      <c r="H347" s="70"/>
      <c r="I347" s="70"/>
      <c r="J347" s="71"/>
    </row>
    <row r="348" s="67" customFormat="1" spans="2:10">
      <c r="B348" s="70"/>
      <c r="C348" s="70"/>
      <c r="D348" s="70"/>
      <c r="E348" s="70"/>
      <c r="F348" s="70"/>
      <c r="G348" s="70"/>
      <c r="H348" s="70"/>
      <c r="I348" s="70"/>
      <c r="J348" s="71"/>
    </row>
    <row r="349" s="67" customFormat="1" spans="2:10">
      <c r="B349" s="70"/>
      <c r="C349" s="70"/>
      <c r="D349" s="70"/>
      <c r="E349" s="70"/>
      <c r="F349" s="70"/>
      <c r="G349" s="70"/>
      <c r="H349" s="70"/>
      <c r="I349" s="70"/>
      <c r="J349" s="71"/>
    </row>
    <row r="350" s="67" customFormat="1" spans="2:10">
      <c r="B350" s="70"/>
      <c r="C350" s="70"/>
      <c r="D350" s="70"/>
      <c r="E350" s="70"/>
      <c r="F350" s="70"/>
      <c r="G350" s="70"/>
      <c r="H350" s="70"/>
      <c r="I350" s="70"/>
      <c r="J350" s="71"/>
    </row>
    <row r="351" s="67" customFormat="1" spans="2:10">
      <c r="B351" s="70"/>
      <c r="C351" s="70"/>
      <c r="D351" s="70"/>
      <c r="E351" s="70"/>
      <c r="F351" s="70"/>
      <c r="G351" s="70"/>
      <c r="H351" s="70"/>
      <c r="I351" s="70"/>
      <c r="J351" s="71"/>
    </row>
    <row r="352" s="67" customFormat="1" spans="2:10">
      <c r="B352" s="70"/>
      <c r="C352" s="70"/>
      <c r="D352" s="70"/>
      <c r="E352" s="70"/>
      <c r="F352" s="70"/>
      <c r="G352" s="70"/>
      <c r="H352" s="70"/>
      <c r="I352" s="70"/>
      <c r="J352" s="71"/>
    </row>
    <row r="353" s="67" customFormat="1" spans="2:10">
      <c r="B353" s="70"/>
      <c r="C353" s="70"/>
      <c r="D353" s="70"/>
      <c r="E353" s="70"/>
      <c r="F353" s="70"/>
      <c r="G353" s="70"/>
      <c r="H353" s="70"/>
      <c r="I353" s="70"/>
      <c r="J353" s="71"/>
    </row>
    <row r="354" s="67" customFormat="1" spans="2:10">
      <c r="B354" s="70"/>
      <c r="C354" s="70"/>
      <c r="D354" s="70"/>
      <c r="E354" s="70"/>
      <c r="F354" s="70"/>
      <c r="G354" s="70"/>
      <c r="H354" s="70"/>
      <c r="I354" s="70"/>
      <c r="J354" s="71"/>
    </row>
    <row r="355" s="67" customFormat="1" spans="2:10">
      <c r="B355" s="70"/>
      <c r="C355" s="70"/>
      <c r="D355" s="70"/>
      <c r="E355" s="70"/>
      <c r="F355" s="70"/>
      <c r="G355" s="70"/>
      <c r="H355" s="70"/>
      <c r="I355" s="70"/>
      <c r="J355" s="71"/>
    </row>
    <row r="356" s="67" customFormat="1" spans="2:10">
      <c r="B356" s="70"/>
      <c r="C356" s="70"/>
      <c r="D356" s="70"/>
      <c r="E356" s="70"/>
      <c r="F356" s="70"/>
      <c r="G356" s="70"/>
      <c r="H356" s="70"/>
      <c r="I356" s="70"/>
      <c r="J356" s="71"/>
    </row>
    <row r="357" s="67" customFormat="1" spans="2:10">
      <c r="B357" s="70"/>
      <c r="C357" s="70"/>
      <c r="D357" s="70"/>
      <c r="E357" s="70"/>
      <c r="F357" s="70"/>
      <c r="G357" s="70"/>
      <c r="H357" s="70"/>
      <c r="I357" s="70"/>
      <c r="J357" s="71"/>
    </row>
    <row r="358" s="67" customFormat="1" spans="2:10">
      <c r="B358" s="70"/>
      <c r="C358" s="70"/>
      <c r="D358" s="70"/>
      <c r="E358" s="70"/>
      <c r="F358" s="70"/>
      <c r="G358" s="70"/>
      <c r="H358" s="70"/>
      <c r="I358" s="70"/>
      <c r="J358" s="71"/>
    </row>
    <row r="359" s="67" customFormat="1" spans="2:10">
      <c r="B359" s="70"/>
      <c r="C359" s="70"/>
      <c r="D359" s="70"/>
      <c r="E359" s="70"/>
      <c r="F359" s="70"/>
      <c r="G359" s="70"/>
      <c r="H359" s="70"/>
      <c r="I359" s="70"/>
      <c r="J359" s="71"/>
    </row>
    <row r="360" s="67" customFormat="1" spans="2:10">
      <c r="B360" s="70"/>
      <c r="C360" s="70"/>
      <c r="D360" s="70"/>
      <c r="E360" s="70"/>
      <c r="F360" s="70"/>
      <c r="G360" s="70"/>
      <c r="H360" s="70"/>
      <c r="I360" s="70"/>
      <c r="J360" s="71"/>
    </row>
    <row r="361" s="67" customFormat="1" spans="2:10">
      <c r="B361" s="70"/>
      <c r="C361" s="70"/>
      <c r="D361" s="70"/>
      <c r="E361" s="70"/>
      <c r="F361" s="70"/>
      <c r="G361" s="70"/>
      <c r="H361" s="70"/>
      <c r="I361" s="70"/>
      <c r="J361" s="71"/>
    </row>
    <row r="362" s="67" customFormat="1" spans="2:10">
      <c r="B362" s="70"/>
      <c r="C362" s="70"/>
      <c r="D362" s="70"/>
      <c r="E362" s="70"/>
      <c r="F362" s="70"/>
      <c r="G362" s="70"/>
      <c r="H362" s="70"/>
      <c r="I362" s="70"/>
      <c r="J362" s="71"/>
    </row>
    <row r="363" s="67" customFormat="1" spans="2:10">
      <c r="B363" s="70"/>
      <c r="C363" s="70"/>
      <c r="D363" s="70"/>
      <c r="E363" s="70"/>
      <c r="F363" s="70"/>
      <c r="G363" s="70"/>
      <c r="H363" s="70"/>
      <c r="I363" s="70"/>
      <c r="J363" s="71"/>
    </row>
    <row r="364" s="67" customFormat="1" spans="2:10">
      <c r="B364" s="70"/>
      <c r="C364" s="70"/>
      <c r="D364" s="70"/>
      <c r="E364" s="70"/>
      <c r="F364" s="70"/>
      <c r="G364" s="70"/>
      <c r="H364" s="70"/>
      <c r="I364" s="70"/>
      <c r="J364" s="71"/>
    </row>
    <row r="365" s="67" customFormat="1" spans="2:10">
      <c r="B365" s="70"/>
      <c r="C365" s="70"/>
      <c r="D365" s="70"/>
      <c r="E365" s="70"/>
      <c r="F365" s="70"/>
      <c r="G365" s="70"/>
      <c r="H365" s="70"/>
      <c r="I365" s="70"/>
      <c r="J365" s="71"/>
    </row>
    <row r="366" s="67" customFormat="1" spans="2:10">
      <c r="B366" s="70"/>
      <c r="C366" s="70"/>
      <c r="D366" s="70"/>
      <c r="E366" s="70"/>
      <c r="F366" s="70"/>
      <c r="G366" s="70"/>
      <c r="H366" s="70"/>
      <c r="I366" s="70"/>
      <c r="J366" s="71"/>
    </row>
    <row r="367" s="67" customFormat="1" spans="2:10">
      <c r="B367" s="70"/>
      <c r="C367" s="70"/>
      <c r="D367" s="70"/>
      <c r="E367" s="70"/>
      <c r="F367" s="70"/>
      <c r="G367" s="70"/>
      <c r="H367" s="70"/>
      <c r="I367" s="70"/>
      <c r="J367" s="71"/>
    </row>
    <row r="368" s="67" customFormat="1" spans="2:10">
      <c r="B368" s="70"/>
      <c r="C368" s="70"/>
      <c r="D368" s="70"/>
      <c r="E368" s="70"/>
      <c r="F368" s="70"/>
      <c r="G368" s="70"/>
      <c r="H368" s="70"/>
      <c r="I368" s="70"/>
      <c r="J368" s="71"/>
    </row>
    <row r="369" s="67" customFormat="1" spans="2:10">
      <c r="B369" s="70"/>
      <c r="C369" s="70"/>
      <c r="D369" s="70"/>
      <c r="E369" s="70"/>
      <c r="F369" s="70"/>
      <c r="G369" s="70"/>
      <c r="H369" s="70"/>
      <c r="I369" s="70"/>
      <c r="J369" s="71"/>
    </row>
    <row r="370" s="67" customFormat="1" spans="2:10">
      <c r="B370" s="70"/>
      <c r="C370" s="70"/>
      <c r="D370" s="70"/>
      <c r="E370" s="70"/>
      <c r="F370" s="70"/>
      <c r="G370" s="70"/>
      <c r="H370" s="70"/>
      <c r="I370" s="70"/>
      <c r="J370" s="71"/>
    </row>
    <row r="371" s="67" customFormat="1" spans="2:10">
      <c r="B371" s="70"/>
      <c r="C371" s="70"/>
      <c r="D371" s="70"/>
      <c r="E371" s="70"/>
      <c r="F371" s="70"/>
      <c r="G371" s="70"/>
      <c r="H371" s="70"/>
      <c r="I371" s="70"/>
      <c r="J371" s="71"/>
    </row>
    <row r="372" s="67" customFormat="1" spans="2:10">
      <c r="B372" s="70"/>
      <c r="C372" s="70"/>
      <c r="D372" s="70"/>
      <c r="E372" s="70"/>
      <c r="F372" s="70"/>
      <c r="G372" s="70"/>
      <c r="H372" s="70"/>
      <c r="I372" s="70"/>
      <c r="J372" s="71"/>
    </row>
    <row r="373" s="67" customFormat="1" spans="2:10">
      <c r="B373" s="70"/>
      <c r="C373" s="70"/>
      <c r="D373" s="70"/>
      <c r="E373" s="70"/>
      <c r="F373" s="70"/>
      <c r="G373" s="70"/>
      <c r="H373" s="70"/>
      <c r="I373" s="70"/>
      <c r="J373" s="71"/>
    </row>
    <row r="374" s="67" customFormat="1" spans="2:10">
      <c r="B374" s="70"/>
      <c r="C374" s="70"/>
      <c r="D374" s="70"/>
      <c r="E374" s="70"/>
      <c r="F374" s="70"/>
      <c r="G374" s="70"/>
      <c r="H374" s="70"/>
      <c r="I374" s="70"/>
      <c r="J374" s="71"/>
    </row>
    <row r="375" s="67" customFormat="1" spans="2:10">
      <c r="B375" s="70"/>
      <c r="C375" s="70"/>
      <c r="D375" s="70"/>
      <c r="E375" s="70"/>
      <c r="F375" s="70"/>
      <c r="G375" s="70"/>
      <c r="H375" s="70"/>
      <c r="I375" s="70"/>
      <c r="J375" s="71"/>
    </row>
    <row r="376" s="67" customFormat="1" spans="2:10">
      <c r="B376" s="70"/>
      <c r="C376" s="70"/>
      <c r="D376" s="70"/>
      <c r="E376" s="70"/>
      <c r="F376" s="70"/>
      <c r="G376" s="70"/>
      <c r="H376" s="70"/>
      <c r="I376" s="70"/>
      <c r="J376" s="71"/>
    </row>
    <row r="377" s="67" customFormat="1" spans="2:10">
      <c r="B377" s="70"/>
      <c r="C377" s="70"/>
      <c r="D377" s="70"/>
      <c r="E377" s="70"/>
      <c r="F377" s="70"/>
      <c r="G377" s="70"/>
      <c r="H377" s="70"/>
      <c r="I377" s="70"/>
      <c r="J377" s="71"/>
    </row>
    <row r="378" s="67" customFormat="1" spans="2:10">
      <c r="B378" s="70"/>
      <c r="C378" s="70"/>
      <c r="D378" s="70"/>
      <c r="E378" s="70"/>
      <c r="F378" s="70"/>
      <c r="G378" s="70"/>
      <c r="H378" s="70"/>
      <c r="I378" s="70"/>
      <c r="J378" s="71"/>
    </row>
    <row r="379" s="67" customFormat="1" spans="2:10">
      <c r="B379" s="70"/>
      <c r="C379" s="70"/>
      <c r="D379" s="70"/>
      <c r="E379" s="70"/>
      <c r="F379" s="70"/>
      <c r="G379" s="70"/>
      <c r="H379" s="70"/>
      <c r="I379" s="70"/>
      <c r="J379" s="71"/>
    </row>
    <row r="380" s="67" customFormat="1" spans="2:10">
      <c r="B380" s="70"/>
      <c r="C380" s="70"/>
      <c r="D380" s="70"/>
      <c r="E380" s="70"/>
      <c r="F380" s="70"/>
      <c r="G380" s="70"/>
      <c r="H380" s="70"/>
      <c r="I380" s="70"/>
      <c r="J380" s="71"/>
    </row>
    <row r="381" s="67" customFormat="1" spans="2:10">
      <c r="B381" s="70"/>
      <c r="C381" s="70"/>
      <c r="D381" s="70"/>
      <c r="E381" s="70"/>
      <c r="F381" s="70"/>
      <c r="G381" s="70"/>
      <c r="H381" s="70"/>
      <c r="I381" s="70"/>
      <c r="J381" s="71"/>
    </row>
    <row r="382" s="67" customFormat="1" spans="2:10">
      <c r="B382" s="70"/>
      <c r="C382" s="70"/>
      <c r="D382" s="70"/>
      <c r="E382" s="70"/>
      <c r="F382" s="70"/>
      <c r="G382" s="70"/>
      <c r="H382" s="70"/>
      <c r="I382" s="70"/>
      <c r="J382" s="71"/>
    </row>
    <row r="383" s="67" customFormat="1" spans="2:10">
      <c r="B383" s="70"/>
      <c r="C383" s="70"/>
      <c r="D383" s="70"/>
      <c r="E383" s="70"/>
      <c r="F383" s="70"/>
      <c r="G383" s="70"/>
      <c r="H383" s="70"/>
      <c r="I383" s="70"/>
      <c r="J383" s="71"/>
    </row>
    <row r="384" s="67" customFormat="1" spans="2:10">
      <c r="B384" s="70"/>
      <c r="C384" s="70"/>
      <c r="D384" s="70"/>
      <c r="E384" s="70"/>
      <c r="F384" s="70"/>
      <c r="G384" s="70"/>
      <c r="H384" s="70"/>
      <c r="I384" s="70"/>
      <c r="J384" s="71"/>
    </row>
    <row r="385" s="67" customFormat="1" spans="2:10">
      <c r="B385" s="70"/>
      <c r="C385" s="70"/>
      <c r="D385" s="70"/>
      <c r="E385" s="70"/>
      <c r="F385" s="70"/>
      <c r="G385" s="70"/>
      <c r="H385" s="70"/>
      <c r="I385" s="70"/>
      <c r="J385" s="71"/>
    </row>
    <row r="386" s="67" customFormat="1" spans="2:10">
      <c r="B386" s="70"/>
      <c r="C386" s="70"/>
      <c r="D386" s="70"/>
      <c r="E386" s="70"/>
      <c r="F386" s="70"/>
      <c r="G386" s="70"/>
      <c r="H386" s="70"/>
      <c r="I386" s="70"/>
      <c r="J386" s="71"/>
    </row>
    <row r="387" s="67" customFormat="1" spans="2:10">
      <c r="B387" s="70"/>
      <c r="C387" s="70"/>
      <c r="D387" s="70"/>
      <c r="E387" s="70"/>
      <c r="F387" s="70"/>
      <c r="G387" s="70"/>
      <c r="H387" s="70"/>
      <c r="I387" s="70"/>
      <c r="J387" s="71"/>
    </row>
    <row r="388" s="67" customFormat="1" spans="2:10">
      <c r="B388" s="70"/>
      <c r="C388" s="70"/>
      <c r="D388" s="70"/>
      <c r="E388" s="70"/>
      <c r="F388" s="70"/>
      <c r="G388" s="70"/>
      <c r="H388" s="70"/>
      <c r="I388" s="70"/>
      <c r="J388" s="71"/>
    </row>
    <row r="389" s="67" customFormat="1" spans="2:10">
      <c r="B389" s="70"/>
      <c r="C389" s="70"/>
      <c r="D389" s="70"/>
      <c r="E389" s="70"/>
      <c r="F389" s="70"/>
      <c r="G389" s="70"/>
      <c r="H389" s="70"/>
      <c r="I389" s="70"/>
      <c r="J389" s="71"/>
    </row>
    <row r="390" s="67" customFormat="1" spans="2:10">
      <c r="B390" s="70"/>
      <c r="C390" s="70"/>
      <c r="D390" s="70"/>
      <c r="E390" s="70"/>
      <c r="F390" s="70"/>
      <c r="G390" s="70"/>
      <c r="H390" s="70"/>
      <c r="I390" s="70"/>
      <c r="J390" s="71"/>
    </row>
    <row r="391" s="67" customFormat="1" spans="2:10">
      <c r="B391" s="70"/>
      <c r="C391" s="70"/>
      <c r="D391" s="70"/>
      <c r="E391" s="70"/>
      <c r="F391" s="70"/>
      <c r="G391" s="70"/>
      <c r="H391" s="70"/>
      <c r="I391" s="70"/>
      <c r="J391" s="71"/>
    </row>
    <row r="392" s="67" customFormat="1" spans="2:10">
      <c r="B392" s="70"/>
      <c r="C392" s="70"/>
      <c r="D392" s="70"/>
      <c r="E392" s="70"/>
      <c r="F392" s="70"/>
      <c r="G392" s="70"/>
      <c r="H392" s="70"/>
      <c r="I392" s="70"/>
      <c r="J392" s="71"/>
    </row>
    <row r="393" s="67" customFormat="1" spans="2:10">
      <c r="B393" s="70"/>
      <c r="C393" s="70"/>
      <c r="D393" s="70"/>
      <c r="E393" s="70"/>
      <c r="F393" s="70"/>
      <c r="G393" s="70"/>
      <c r="H393" s="70"/>
      <c r="I393" s="70"/>
      <c r="J393" s="71"/>
    </row>
    <row r="394" s="67" customFormat="1" spans="2:10">
      <c r="B394" s="70"/>
      <c r="C394" s="70"/>
      <c r="D394" s="70"/>
      <c r="E394" s="70"/>
      <c r="F394" s="70"/>
      <c r="G394" s="70"/>
      <c r="H394" s="70"/>
      <c r="I394" s="70"/>
      <c r="J394" s="71"/>
    </row>
    <row r="395" s="67" customFormat="1" spans="2:10">
      <c r="B395" s="70"/>
      <c r="C395" s="70"/>
      <c r="D395" s="70"/>
      <c r="E395" s="70"/>
      <c r="F395" s="70"/>
      <c r="G395" s="70"/>
      <c r="H395" s="70"/>
      <c r="I395" s="70"/>
      <c r="J395" s="71"/>
    </row>
    <row r="396" s="67" customFormat="1" spans="2:10">
      <c r="B396" s="70"/>
      <c r="C396" s="70"/>
      <c r="D396" s="70"/>
      <c r="E396" s="70"/>
      <c r="F396" s="70"/>
      <c r="G396" s="70"/>
      <c r="H396" s="70"/>
      <c r="I396" s="70"/>
      <c r="J396" s="71"/>
    </row>
    <row r="397" s="67" customFormat="1" spans="2:10">
      <c r="B397" s="70"/>
      <c r="C397" s="70"/>
      <c r="D397" s="70"/>
      <c r="E397" s="70"/>
      <c r="F397" s="70"/>
      <c r="G397" s="70"/>
      <c r="H397" s="70"/>
      <c r="I397" s="70"/>
      <c r="J397" s="71"/>
    </row>
    <row r="398" s="67" customFormat="1" spans="2:10">
      <c r="B398" s="70"/>
      <c r="C398" s="70"/>
      <c r="D398" s="70"/>
      <c r="E398" s="70"/>
      <c r="F398" s="70"/>
      <c r="G398" s="70"/>
      <c r="H398" s="70"/>
      <c r="I398" s="70"/>
      <c r="J398" s="71"/>
    </row>
    <row r="399" s="67" customFormat="1" spans="2:10">
      <c r="B399" s="70"/>
      <c r="C399" s="70"/>
      <c r="D399" s="70"/>
      <c r="E399" s="70"/>
      <c r="F399" s="70"/>
      <c r="G399" s="70"/>
      <c r="H399" s="70"/>
      <c r="I399" s="70"/>
      <c r="J399" s="71"/>
    </row>
    <row r="400" s="67" customFormat="1" spans="2:10">
      <c r="B400" s="70"/>
      <c r="C400" s="70"/>
      <c r="D400" s="70"/>
      <c r="E400" s="70"/>
      <c r="F400" s="70"/>
      <c r="G400" s="70"/>
      <c r="H400" s="70"/>
      <c r="I400" s="70"/>
      <c r="J400" s="71"/>
    </row>
    <row r="401" s="67" customFormat="1" spans="2:10">
      <c r="B401" s="70"/>
      <c r="C401" s="70"/>
      <c r="D401" s="70"/>
      <c r="E401" s="70"/>
      <c r="F401" s="70"/>
      <c r="G401" s="70"/>
      <c r="H401" s="70"/>
      <c r="I401" s="70"/>
      <c r="J401" s="71"/>
    </row>
    <row r="402" s="67" customFormat="1" spans="2:10">
      <c r="B402" s="70"/>
      <c r="C402" s="70"/>
      <c r="D402" s="70"/>
      <c r="E402" s="70"/>
      <c r="F402" s="70"/>
      <c r="G402" s="70"/>
      <c r="H402" s="70"/>
      <c r="I402" s="70"/>
      <c r="J402" s="71"/>
    </row>
    <row r="403" s="67" customFormat="1" spans="2:10">
      <c r="B403" s="70"/>
      <c r="C403" s="70"/>
      <c r="D403" s="70"/>
      <c r="E403" s="70"/>
      <c r="F403" s="70"/>
      <c r="G403" s="70"/>
      <c r="H403" s="70"/>
      <c r="I403" s="70"/>
      <c r="J403" s="71"/>
    </row>
    <row r="404" s="67" customFormat="1" spans="2:10">
      <c r="B404" s="70"/>
      <c r="C404" s="70"/>
      <c r="D404" s="70"/>
      <c r="E404" s="70"/>
      <c r="F404" s="70"/>
      <c r="G404" s="70"/>
      <c r="H404" s="70"/>
      <c r="I404" s="70"/>
      <c r="J404" s="71"/>
    </row>
    <row r="405" s="67" customFormat="1" spans="2:10">
      <c r="B405" s="70"/>
      <c r="C405" s="70"/>
      <c r="D405" s="70"/>
      <c r="E405" s="70"/>
      <c r="F405" s="70"/>
      <c r="G405" s="70"/>
      <c r="H405" s="70"/>
      <c r="I405" s="70"/>
      <c r="J405" s="71"/>
    </row>
    <row r="406" s="67" customFormat="1" spans="2:10">
      <c r="B406" s="70"/>
      <c r="C406" s="70"/>
      <c r="D406" s="70"/>
      <c r="E406" s="70"/>
      <c r="F406" s="70"/>
      <c r="G406" s="70"/>
      <c r="H406" s="70"/>
      <c r="I406" s="70"/>
      <c r="J406" s="71"/>
    </row>
    <row r="407" s="67" customFormat="1" spans="2:10">
      <c r="B407" s="70"/>
      <c r="C407" s="70"/>
      <c r="D407" s="70"/>
      <c r="E407" s="70"/>
      <c r="F407" s="70"/>
      <c r="G407" s="70"/>
      <c r="H407" s="70"/>
      <c r="I407" s="70"/>
      <c r="J407" s="71"/>
    </row>
    <row r="408" s="67" customFormat="1" spans="2:10">
      <c r="B408" s="70"/>
      <c r="C408" s="70"/>
      <c r="D408" s="70"/>
      <c r="E408" s="70"/>
      <c r="F408" s="70"/>
      <c r="G408" s="70"/>
      <c r="H408" s="70"/>
      <c r="I408" s="70"/>
      <c r="J408" s="71"/>
    </row>
    <row r="409" s="67" customFormat="1" spans="2:10">
      <c r="B409" s="70"/>
      <c r="C409" s="70"/>
      <c r="D409" s="70"/>
      <c r="E409" s="70"/>
      <c r="F409" s="70"/>
      <c r="G409" s="70"/>
      <c r="H409" s="70"/>
      <c r="I409" s="70"/>
      <c r="J409" s="71"/>
    </row>
    <row r="410" s="67" customFormat="1" spans="2:10">
      <c r="B410" s="70"/>
      <c r="C410" s="70"/>
      <c r="D410" s="70"/>
      <c r="E410" s="70"/>
      <c r="F410" s="70"/>
      <c r="G410" s="70"/>
      <c r="H410" s="70"/>
      <c r="I410" s="70"/>
      <c r="J410" s="71"/>
    </row>
    <row r="411" s="67" customFormat="1" spans="2:10">
      <c r="B411" s="70"/>
      <c r="C411" s="70"/>
      <c r="D411" s="70"/>
      <c r="E411" s="70"/>
      <c r="F411" s="70"/>
      <c r="G411" s="70"/>
      <c r="H411" s="70"/>
      <c r="I411" s="70"/>
      <c r="J411" s="71"/>
    </row>
    <row r="412" s="67" customFormat="1" spans="2:10">
      <c r="B412" s="70"/>
      <c r="C412" s="70"/>
      <c r="D412" s="70"/>
      <c r="E412" s="70"/>
      <c r="F412" s="70"/>
      <c r="G412" s="70"/>
      <c r="H412" s="70"/>
      <c r="I412" s="70"/>
      <c r="J412" s="71"/>
    </row>
    <row r="413" s="67" customFormat="1" spans="2:10">
      <c r="B413" s="70"/>
      <c r="C413" s="70"/>
      <c r="D413" s="70"/>
      <c r="E413" s="70"/>
      <c r="F413" s="70"/>
      <c r="G413" s="70"/>
      <c r="H413" s="70"/>
      <c r="I413" s="70"/>
      <c r="J413" s="71"/>
    </row>
    <row r="414" s="67" customFormat="1" spans="2:10">
      <c r="B414" s="70"/>
      <c r="C414" s="70"/>
      <c r="D414" s="70"/>
      <c r="E414" s="70"/>
      <c r="F414" s="70"/>
      <c r="G414" s="70"/>
      <c r="H414" s="70"/>
      <c r="I414" s="70"/>
      <c r="J414" s="71"/>
    </row>
    <row r="415" s="67" customFormat="1" spans="2:10">
      <c r="B415" s="70"/>
      <c r="C415" s="70"/>
      <c r="D415" s="70"/>
      <c r="E415" s="70"/>
      <c r="F415" s="70"/>
      <c r="G415" s="70"/>
      <c r="H415" s="70"/>
      <c r="I415" s="70"/>
      <c r="J415" s="71"/>
    </row>
    <row r="416" s="67" customFormat="1" spans="2:10">
      <c r="B416" s="70"/>
      <c r="C416" s="70"/>
      <c r="D416" s="70"/>
      <c r="E416" s="70"/>
      <c r="F416" s="70"/>
      <c r="G416" s="70"/>
      <c r="H416" s="70"/>
      <c r="I416" s="70"/>
      <c r="J416" s="71"/>
    </row>
    <row r="417" s="67" customFormat="1" spans="2:10">
      <c r="B417" s="70"/>
      <c r="C417" s="70"/>
      <c r="D417" s="70"/>
      <c r="E417" s="70"/>
      <c r="F417" s="70"/>
      <c r="G417" s="70"/>
      <c r="H417" s="70"/>
      <c r="I417" s="70"/>
      <c r="J417" s="71"/>
    </row>
    <row r="418" s="67" customFormat="1" spans="2:10">
      <c r="B418" s="70"/>
      <c r="C418" s="70"/>
      <c r="D418" s="70"/>
      <c r="E418" s="70"/>
      <c r="F418" s="70"/>
      <c r="G418" s="70"/>
      <c r="H418" s="70"/>
      <c r="I418" s="70"/>
      <c r="J418" s="71"/>
    </row>
    <row r="419" s="67" customFormat="1" spans="2:10">
      <c r="B419" s="70"/>
      <c r="C419" s="70"/>
      <c r="D419" s="70"/>
      <c r="E419" s="70"/>
      <c r="F419" s="70"/>
      <c r="G419" s="70"/>
      <c r="H419" s="70"/>
      <c r="I419" s="70"/>
      <c r="J419" s="71"/>
    </row>
    <row r="420" s="67" customFormat="1" spans="2:10">
      <c r="B420" s="70"/>
      <c r="C420" s="70"/>
      <c r="D420" s="70"/>
      <c r="E420" s="70"/>
      <c r="F420" s="70"/>
      <c r="G420" s="70"/>
      <c r="H420" s="70"/>
      <c r="I420" s="70"/>
      <c r="J420" s="71"/>
    </row>
    <row r="421" s="67" customFormat="1" spans="2:10">
      <c r="B421" s="70"/>
      <c r="C421" s="70"/>
      <c r="D421" s="70"/>
      <c r="E421" s="70"/>
      <c r="F421" s="70"/>
      <c r="G421" s="70"/>
      <c r="H421" s="70"/>
      <c r="I421" s="70"/>
      <c r="J421" s="71"/>
    </row>
    <row r="422" s="67" customFormat="1" spans="2:10">
      <c r="B422" s="70"/>
      <c r="C422" s="70"/>
      <c r="D422" s="70"/>
      <c r="E422" s="70"/>
      <c r="F422" s="70"/>
      <c r="G422" s="70"/>
      <c r="H422" s="70"/>
      <c r="I422" s="70"/>
      <c r="J422" s="71"/>
    </row>
    <row r="423" s="67" customFormat="1" spans="2:10">
      <c r="B423" s="70"/>
      <c r="C423" s="70"/>
      <c r="D423" s="70"/>
      <c r="E423" s="70"/>
      <c r="F423" s="70"/>
      <c r="G423" s="70"/>
      <c r="H423" s="70"/>
      <c r="I423" s="70"/>
      <c r="J423" s="71"/>
    </row>
    <row r="424" s="67" customFormat="1" spans="2:10">
      <c r="B424" s="70"/>
      <c r="C424" s="70"/>
      <c r="D424" s="70"/>
      <c r="E424" s="70"/>
      <c r="F424" s="70"/>
      <c r="G424" s="70"/>
      <c r="H424" s="70"/>
      <c r="I424" s="70"/>
      <c r="J424" s="71"/>
    </row>
    <row r="425" s="67" customFormat="1" spans="2:10">
      <c r="B425" s="70"/>
      <c r="C425" s="70"/>
      <c r="D425" s="70"/>
      <c r="E425" s="70"/>
      <c r="F425" s="70"/>
      <c r="G425" s="70"/>
      <c r="H425" s="70"/>
      <c r="I425" s="70"/>
      <c r="J425" s="71"/>
    </row>
    <row r="426" s="67" customFormat="1" spans="2:10">
      <c r="B426" s="70"/>
      <c r="C426" s="70"/>
      <c r="D426" s="70"/>
      <c r="E426" s="70"/>
      <c r="F426" s="70"/>
      <c r="G426" s="70"/>
      <c r="H426" s="70"/>
      <c r="I426" s="70"/>
      <c r="J426" s="71"/>
    </row>
    <row r="427" s="67" customFormat="1" spans="2:10">
      <c r="B427" s="70"/>
      <c r="C427" s="70"/>
      <c r="D427" s="70"/>
      <c r="E427" s="70"/>
      <c r="F427" s="70"/>
      <c r="G427" s="70"/>
      <c r="H427" s="70"/>
      <c r="I427" s="70"/>
      <c r="J427" s="71"/>
    </row>
    <row r="428" s="67" customFormat="1" spans="2:10">
      <c r="B428" s="70"/>
      <c r="C428" s="70"/>
      <c r="D428" s="70"/>
      <c r="E428" s="70"/>
      <c r="F428" s="70"/>
      <c r="G428" s="70"/>
      <c r="H428" s="70"/>
      <c r="I428" s="70"/>
      <c r="J428" s="71"/>
    </row>
    <row r="429" s="67" customFormat="1" spans="2:10">
      <c r="B429" s="70"/>
      <c r="C429" s="70"/>
      <c r="D429" s="70"/>
      <c r="E429" s="70"/>
      <c r="F429" s="70"/>
      <c r="G429" s="70"/>
      <c r="H429" s="70"/>
      <c r="I429" s="70"/>
      <c r="J429" s="71"/>
    </row>
    <row r="430" s="67" customFormat="1" spans="2:10">
      <c r="B430" s="70"/>
      <c r="C430" s="70"/>
      <c r="D430" s="70"/>
      <c r="E430" s="70"/>
      <c r="F430" s="70"/>
      <c r="G430" s="70"/>
      <c r="H430" s="70"/>
      <c r="I430" s="70"/>
      <c r="J430" s="71"/>
    </row>
    <row r="431" s="67" customFormat="1" spans="2:10">
      <c r="B431" s="70"/>
      <c r="C431" s="70"/>
      <c r="D431" s="70"/>
      <c r="E431" s="70"/>
      <c r="F431" s="70"/>
      <c r="G431" s="70"/>
      <c r="H431" s="70"/>
      <c r="I431" s="70"/>
      <c r="J431" s="71"/>
    </row>
    <row r="432" s="67" customFormat="1" spans="2:10">
      <c r="B432" s="70"/>
      <c r="C432" s="70"/>
      <c r="D432" s="70"/>
      <c r="E432" s="70"/>
      <c r="F432" s="70"/>
      <c r="G432" s="70"/>
      <c r="H432" s="70"/>
      <c r="I432" s="70"/>
      <c r="J432" s="71"/>
    </row>
    <row r="433" s="67" customFormat="1" spans="2:10">
      <c r="B433" s="70"/>
      <c r="C433" s="70"/>
      <c r="D433" s="70"/>
      <c r="E433" s="70"/>
      <c r="F433" s="70"/>
      <c r="G433" s="70"/>
      <c r="H433" s="70"/>
      <c r="I433" s="70"/>
      <c r="J433" s="71"/>
    </row>
    <row r="434" s="67" customFormat="1" spans="2:10">
      <c r="B434" s="70"/>
      <c r="C434" s="70"/>
      <c r="D434" s="70"/>
      <c r="E434" s="70"/>
      <c r="F434" s="70"/>
      <c r="G434" s="70"/>
      <c r="H434" s="70"/>
      <c r="I434" s="70"/>
      <c r="J434" s="71"/>
    </row>
    <row r="435" s="67" customFormat="1" spans="2:10">
      <c r="B435" s="70"/>
      <c r="C435" s="70"/>
      <c r="D435" s="70"/>
      <c r="E435" s="70"/>
      <c r="F435" s="70"/>
      <c r="G435" s="70"/>
      <c r="H435" s="70"/>
      <c r="I435" s="70"/>
      <c r="J435" s="71"/>
    </row>
    <row r="436" s="67" customFormat="1" spans="2:10">
      <c r="B436" s="70"/>
      <c r="C436" s="70"/>
      <c r="D436" s="70"/>
      <c r="E436" s="70"/>
      <c r="F436" s="70"/>
      <c r="G436" s="70"/>
      <c r="H436" s="70"/>
      <c r="I436" s="70"/>
      <c r="J436" s="71"/>
    </row>
    <row r="437" s="67" customFormat="1" spans="2:10">
      <c r="B437" s="70"/>
      <c r="C437" s="70"/>
      <c r="D437" s="70"/>
      <c r="E437" s="70"/>
      <c r="F437" s="70"/>
      <c r="G437" s="70"/>
      <c r="H437" s="70"/>
      <c r="I437" s="70"/>
      <c r="J437" s="71"/>
    </row>
    <row r="438" s="67" customFormat="1" spans="2:10">
      <c r="B438" s="70"/>
      <c r="C438" s="70"/>
      <c r="D438" s="70"/>
      <c r="E438" s="70"/>
      <c r="F438" s="70"/>
      <c r="G438" s="70"/>
      <c r="H438" s="70"/>
      <c r="I438" s="70"/>
      <c r="J438" s="71"/>
    </row>
    <row r="439" s="67" customFormat="1" spans="2:10">
      <c r="B439" s="70"/>
      <c r="C439" s="70"/>
      <c r="D439" s="70"/>
      <c r="E439" s="70"/>
      <c r="F439" s="70"/>
      <c r="G439" s="70"/>
      <c r="H439" s="70"/>
      <c r="I439" s="70"/>
      <c r="J439" s="71"/>
    </row>
    <row r="440" s="67" customFormat="1" spans="2:10">
      <c r="B440" s="70"/>
      <c r="C440" s="70"/>
      <c r="D440" s="70"/>
      <c r="E440" s="70"/>
      <c r="F440" s="70"/>
      <c r="G440" s="70"/>
      <c r="H440" s="70"/>
      <c r="I440" s="70"/>
      <c r="J440" s="71"/>
    </row>
    <row r="441" s="67" customFormat="1" spans="2:10">
      <c r="B441" s="70"/>
      <c r="C441" s="70"/>
      <c r="D441" s="70"/>
      <c r="E441" s="70"/>
      <c r="F441" s="70"/>
      <c r="G441" s="70"/>
      <c r="H441" s="70"/>
      <c r="I441" s="70"/>
      <c r="J441" s="71"/>
    </row>
    <row r="442" s="67" customFormat="1" spans="2:10">
      <c r="B442" s="70"/>
      <c r="C442" s="70"/>
      <c r="D442" s="70"/>
      <c r="E442" s="70"/>
      <c r="F442" s="70"/>
      <c r="G442" s="70"/>
      <c r="H442" s="70"/>
      <c r="I442" s="70"/>
      <c r="J442" s="71"/>
    </row>
    <row r="443" s="67" customFormat="1" spans="2:10">
      <c r="B443" s="70"/>
      <c r="C443" s="70"/>
      <c r="D443" s="70"/>
      <c r="E443" s="70"/>
      <c r="F443" s="70"/>
      <c r="G443" s="70"/>
      <c r="H443" s="70"/>
      <c r="I443" s="70"/>
      <c r="J443" s="71"/>
    </row>
    <row r="444" s="67" customFormat="1" spans="2:10">
      <c r="B444" s="70"/>
      <c r="C444" s="70"/>
      <c r="D444" s="70"/>
      <c r="E444" s="70"/>
      <c r="F444" s="70"/>
      <c r="G444" s="70"/>
      <c r="H444" s="70"/>
      <c r="I444" s="70"/>
      <c r="J444" s="71"/>
    </row>
    <row r="445" s="67" customFormat="1" spans="2:10">
      <c r="B445" s="70"/>
      <c r="C445" s="70"/>
      <c r="D445" s="70"/>
      <c r="E445" s="70"/>
      <c r="F445" s="70"/>
      <c r="G445" s="70"/>
      <c r="H445" s="70"/>
      <c r="I445" s="70"/>
      <c r="J445" s="71"/>
    </row>
    <row r="446" s="67" customFormat="1" spans="2:10">
      <c r="B446" s="70"/>
      <c r="C446" s="70"/>
      <c r="D446" s="70"/>
      <c r="E446" s="70"/>
      <c r="F446" s="70"/>
      <c r="G446" s="70"/>
      <c r="H446" s="70"/>
      <c r="I446" s="70"/>
      <c r="J446" s="71"/>
    </row>
    <row r="447" s="67" customFormat="1" spans="2:10">
      <c r="B447" s="70"/>
      <c r="C447" s="70"/>
      <c r="D447" s="70"/>
      <c r="E447" s="70"/>
      <c r="F447" s="70"/>
      <c r="G447" s="70"/>
      <c r="H447" s="70"/>
      <c r="I447" s="70"/>
      <c r="J447" s="71"/>
    </row>
    <row r="448" s="67" customFormat="1" spans="2:10">
      <c r="B448" s="70"/>
      <c r="C448" s="70"/>
      <c r="D448" s="70"/>
      <c r="E448" s="70"/>
      <c r="F448" s="70"/>
      <c r="G448" s="70"/>
      <c r="H448" s="70"/>
      <c r="I448" s="70"/>
      <c r="J448" s="71"/>
    </row>
    <row r="449" s="67" customFormat="1" spans="2:10">
      <c r="B449" s="70"/>
      <c r="C449" s="70"/>
      <c r="D449" s="70"/>
      <c r="E449" s="70"/>
      <c r="F449" s="70"/>
      <c r="G449" s="70"/>
      <c r="H449" s="70"/>
      <c r="I449" s="70"/>
      <c r="J449" s="71"/>
    </row>
    <row r="450" s="67" customFormat="1" spans="2:10">
      <c r="B450" s="70"/>
      <c r="C450" s="70"/>
      <c r="D450" s="70"/>
      <c r="E450" s="70"/>
      <c r="F450" s="70"/>
      <c r="G450" s="70"/>
      <c r="H450" s="70"/>
      <c r="I450" s="70"/>
      <c r="J450" s="71"/>
    </row>
    <row r="451" s="67" customFormat="1" spans="2:10">
      <c r="B451" s="70"/>
      <c r="C451" s="70"/>
      <c r="D451" s="70"/>
      <c r="E451" s="70"/>
      <c r="F451" s="70"/>
      <c r="G451" s="70"/>
      <c r="H451" s="70"/>
      <c r="I451" s="70"/>
      <c r="J451" s="71"/>
    </row>
    <row r="452" s="67" customFormat="1" spans="2:10">
      <c r="B452" s="70"/>
      <c r="C452" s="70"/>
      <c r="D452" s="70"/>
      <c r="E452" s="70"/>
      <c r="F452" s="70"/>
      <c r="G452" s="70"/>
      <c r="H452" s="70"/>
      <c r="I452" s="70"/>
      <c r="J452" s="71"/>
    </row>
    <row r="453" s="67" customFormat="1" spans="2:10">
      <c r="B453" s="70"/>
      <c r="C453" s="70"/>
      <c r="D453" s="70"/>
      <c r="E453" s="70"/>
      <c r="F453" s="70"/>
      <c r="G453" s="70"/>
      <c r="H453" s="70"/>
      <c r="I453" s="70"/>
      <c r="J453" s="71"/>
    </row>
    <row r="454" s="67" customFormat="1" spans="2:10">
      <c r="B454" s="70"/>
      <c r="C454" s="70"/>
      <c r="D454" s="70"/>
      <c r="E454" s="70"/>
      <c r="F454" s="70"/>
      <c r="G454" s="70"/>
      <c r="H454" s="70"/>
      <c r="I454" s="70"/>
      <c r="J454" s="71"/>
    </row>
    <row r="455" s="67" customFormat="1" spans="2:10">
      <c r="B455" s="70"/>
      <c r="C455" s="70"/>
      <c r="D455" s="70"/>
      <c r="E455" s="70"/>
      <c r="F455" s="70"/>
      <c r="G455" s="70"/>
      <c r="H455" s="70"/>
      <c r="I455" s="70"/>
      <c r="J455" s="71"/>
    </row>
    <row r="456" s="67" customFormat="1" spans="2:10">
      <c r="B456" s="70"/>
      <c r="C456" s="70"/>
      <c r="D456" s="70"/>
      <c r="E456" s="70"/>
      <c r="F456" s="70"/>
      <c r="G456" s="70"/>
      <c r="H456" s="70"/>
      <c r="I456" s="70"/>
      <c r="J456" s="71"/>
    </row>
    <row r="457" s="67" customFormat="1" spans="2:10">
      <c r="B457" s="70"/>
      <c r="C457" s="70"/>
      <c r="D457" s="70"/>
      <c r="E457" s="70"/>
      <c r="F457" s="70"/>
      <c r="G457" s="70"/>
      <c r="H457" s="70"/>
      <c r="I457" s="70"/>
      <c r="J457" s="71"/>
    </row>
    <row r="458" s="67" customFormat="1" spans="2:10">
      <c r="B458" s="70"/>
      <c r="C458" s="70"/>
      <c r="D458" s="70"/>
      <c r="E458" s="70"/>
      <c r="F458" s="70"/>
      <c r="G458" s="70"/>
      <c r="H458" s="70"/>
      <c r="I458" s="70"/>
      <c r="J458" s="71"/>
    </row>
    <row r="459" s="67" customFormat="1" spans="2:10">
      <c r="B459" s="70"/>
      <c r="C459" s="70"/>
      <c r="D459" s="70"/>
      <c r="E459" s="70"/>
      <c r="F459" s="70"/>
      <c r="G459" s="70"/>
      <c r="H459" s="70"/>
      <c r="I459" s="70"/>
      <c r="J459" s="71"/>
    </row>
    <row r="460" s="67" customFormat="1" spans="2:10">
      <c r="B460" s="70"/>
      <c r="C460" s="70"/>
      <c r="D460" s="70"/>
      <c r="E460" s="70"/>
      <c r="F460" s="70"/>
      <c r="G460" s="70"/>
      <c r="H460" s="70"/>
      <c r="I460" s="70"/>
      <c r="J460" s="71"/>
    </row>
    <row r="461" s="67" customFormat="1" spans="2:10">
      <c r="B461" s="70"/>
      <c r="C461" s="70"/>
      <c r="D461" s="70"/>
      <c r="E461" s="70"/>
      <c r="F461" s="70"/>
      <c r="G461" s="70"/>
      <c r="H461" s="70"/>
      <c r="I461" s="70"/>
      <c r="J461" s="71"/>
    </row>
    <row r="462" s="67" customFormat="1" spans="2:10">
      <c r="B462" s="70"/>
      <c r="C462" s="70"/>
      <c r="D462" s="70"/>
      <c r="E462" s="70"/>
      <c r="F462" s="70"/>
      <c r="G462" s="70"/>
      <c r="H462" s="70"/>
      <c r="I462" s="70"/>
      <c r="J462" s="71"/>
    </row>
    <row r="463" s="67" customFormat="1" spans="2:10">
      <c r="B463" s="70"/>
      <c r="C463" s="70"/>
      <c r="D463" s="70"/>
      <c r="E463" s="70"/>
      <c r="F463" s="70"/>
      <c r="G463" s="70"/>
      <c r="H463" s="70"/>
      <c r="I463" s="70"/>
      <c r="J463" s="71"/>
    </row>
    <row r="464" s="67" customFormat="1" spans="2:10">
      <c r="B464" s="70"/>
      <c r="C464" s="70"/>
      <c r="D464" s="70"/>
      <c r="E464" s="70"/>
      <c r="F464" s="70"/>
      <c r="G464" s="70"/>
      <c r="H464" s="70"/>
      <c r="I464" s="70"/>
      <c r="J464" s="71"/>
    </row>
    <row r="465" s="67" customFormat="1" spans="2:10">
      <c r="B465" s="70"/>
      <c r="C465" s="70"/>
      <c r="D465" s="70"/>
      <c r="E465" s="70"/>
      <c r="F465" s="70"/>
      <c r="G465" s="70"/>
      <c r="H465" s="70"/>
      <c r="I465" s="70"/>
      <c r="J465" s="71"/>
    </row>
    <row r="466" s="67" customFormat="1" spans="2:10">
      <c r="B466" s="70"/>
      <c r="C466" s="70"/>
      <c r="D466" s="70"/>
      <c r="E466" s="70"/>
      <c r="F466" s="70"/>
      <c r="G466" s="70"/>
      <c r="H466" s="70"/>
      <c r="I466" s="70"/>
      <c r="J466" s="71"/>
    </row>
    <row r="467" s="67" customFormat="1" spans="2:10">
      <c r="B467" s="70"/>
      <c r="C467" s="70"/>
      <c r="D467" s="70"/>
      <c r="E467" s="70"/>
      <c r="F467" s="70"/>
      <c r="G467" s="70"/>
      <c r="H467" s="70"/>
      <c r="I467" s="70"/>
      <c r="J467" s="71"/>
    </row>
    <row r="468" s="67" customFormat="1" spans="2:10">
      <c r="B468" s="70"/>
      <c r="C468" s="70"/>
      <c r="D468" s="70"/>
      <c r="E468" s="70"/>
      <c r="F468" s="70"/>
      <c r="G468" s="70"/>
      <c r="H468" s="70"/>
      <c r="I468" s="70"/>
      <c r="J468" s="71"/>
    </row>
    <row r="469" s="67" customFormat="1" spans="2:10">
      <c r="B469" s="70"/>
      <c r="C469" s="70"/>
      <c r="D469" s="70"/>
      <c r="E469" s="70"/>
      <c r="F469" s="70"/>
      <c r="G469" s="70"/>
      <c r="H469" s="70"/>
      <c r="I469" s="70"/>
      <c r="J469" s="71"/>
    </row>
    <row r="470" s="67" customFormat="1" spans="2:10">
      <c r="B470" s="70"/>
      <c r="C470" s="70"/>
      <c r="D470" s="70"/>
      <c r="E470" s="70"/>
      <c r="F470" s="70"/>
      <c r="G470" s="70"/>
      <c r="H470" s="70"/>
      <c r="I470" s="70"/>
      <c r="J470" s="71"/>
    </row>
    <row r="471" s="67" customFormat="1" spans="2:10">
      <c r="B471" s="70"/>
      <c r="C471" s="70"/>
      <c r="D471" s="70"/>
      <c r="E471" s="70"/>
      <c r="F471" s="70"/>
      <c r="G471" s="70"/>
      <c r="H471" s="70"/>
      <c r="I471" s="70"/>
      <c r="J471" s="71"/>
    </row>
    <row r="472" s="67" customFormat="1" spans="2:10">
      <c r="B472" s="70"/>
      <c r="C472" s="70"/>
      <c r="D472" s="70"/>
      <c r="E472" s="70"/>
      <c r="F472" s="70"/>
      <c r="G472" s="70"/>
      <c r="H472" s="70"/>
      <c r="I472" s="70"/>
      <c r="J472" s="71"/>
    </row>
    <row r="473" s="67" customFormat="1" spans="2:10">
      <c r="B473" s="70"/>
      <c r="C473" s="70"/>
      <c r="D473" s="70"/>
      <c r="E473" s="70"/>
      <c r="F473" s="70"/>
      <c r="G473" s="70"/>
      <c r="H473" s="70"/>
      <c r="I473" s="70"/>
      <c r="J473" s="71"/>
    </row>
    <row r="474" s="67" customFormat="1" spans="2:10">
      <c r="B474" s="70"/>
      <c r="C474" s="70"/>
      <c r="D474" s="70"/>
      <c r="E474" s="70"/>
      <c r="F474" s="70"/>
      <c r="G474" s="70"/>
      <c r="H474" s="70"/>
      <c r="I474" s="70"/>
      <c r="J474" s="71"/>
    </row>
    <row r="475" s="67" customFormat="1" spans="2:10">
      <c r="B475" s="70"/>
      <c r="C475" s="70"/>
      <c r="D475" s="70"/>
      <c r="E475" s="70"/>
      <c r="F475" s="70"/>
      <c r="G475" s="70"/>
      <c r="H475" s="70"/>
      <c r="I475" s="70"/>
      <c r="J475" s="71"/>
    </row>
    <row r="476" s="67" customFormat="1" spans="2:10">
      <c r="B476" s="70"/>
      <c r="C476" s="70"/>
      <c r="D476" s="70"/>
      <c r="E476" s="70"/>
      <c r="F476" s="70"/>
      <c r="G476" s="70"/>
      <c r="H476" s="70"/>
      <c r="I476" s="70"/>
      <c r="J476" s="71"/>
    </row>
    <row r="477" s="67" customFormat="1" spans="2:10">
      <c r="B477" s="70"/>
      <c r="C477" s="70"/>
      <c r="D477" s="70"/>
      <c r="E477" s="70"/>
      <c r="F477" s="70"/>
      <c r="G477" s="70"/>
      <c r="H477" s="70"/>
      <c r="I477" s="70"/>
      <c r="J477" s="71"/>
    </row>
    <row r="478" s="67" customFormat="1" spans="2:10">
      <c r="B478" s="70"/>
      <c r="C478" s="70"/>
      <c r="D478" s="70"/>
      <c r="E478" s="70"/>
      <c r="F478" s="70"/>
      <c r="G478" s="70"/>
      <c r="H478" s="70"/>
      <c r="I478" s="70"/>
      <c r="J478" s="71"/>
    </row>
    <row r="479" s="67" customFormat="1" spans="2:10">
      <c r="B479" s="70"/>
      <c r="C479" s="70"/>
      <c r="D479" s="70"/>
      <c r="E479" s="70"/>
      <c r="F479" s="70"/>
      <c r="G479" s="70"/>
      <c r="H479" s="70"/>
      <c r="I479" s="70"/>
      <c r="J479" s="71"/>
    </row>
    <row r="480" s="67" customFormat="1" spans="2:10">
      <c r="B480" s="70"/>
      <c r="C480" s="70"/>
      <c r="D480" s="70"/>
      <c r="E480" s="70"/>
      <c r="F480" s="70"/>
      <c r="G480" s="70"/>
      <c r="H480" s="70"/>
      <c r="I480" s="70"/>
      <c r="J480" s="71"/>
    </row>
    <row r="481" s="67" customFormat="1" spans="2:10">
      <c r="B481" s="70"/>
      <c r="C481" s="70"/>
      <c r="D481" s="70"/>
      <c r="E481" s="70"/>
      <c r="F481" s="70"/>
      <c r="G481" s="70"/>
      <c r="H481" s="70"/>
      <c r="I481" s="70"/>
      <c r="J481" s="71"/>
    </row>
    <row r="482" s="67" customFormat="1" spans="2:10">
      <c r="B482" s="70"/>
      <c r="C482" s="70"/>
      <c r="D482" s="70"/>
      <c r="E482" s="70"/>
      <c r="F482" s="70"/>
      <c r="G482" s="70"/>
      <c r="H482" s="70"/>
      <c r="I482" s="70"/>
      <c r="J482" s="71"/>
    </row>
    <row r="483" s="67" customFormat="1" spans="2:10">
      <c r="B483" s="70"/>
      <c r="C483" s="70"/>
      <c r="D483" s="70"/>
      <c r="E483" s="70"/>
      <c r="F483" s="70"/>
      <c r="G483" s="70"/>
      <c r="H483" s="70"/>
      <c r="I483" s="70"/>
      <c r="J483" s="71"/>
    </row>
    <row r="484" s="67" customFormat="1" spans="2:10">
      <c r="B484" s="70"/>
      <c r="C484" s="70"/>
      <c r="D484" s="70"/>
      <c r="E484" s="70"/>
      <c r="F484" s="70"/>
      <c r="G484" s="70"/>
      <c r="H484" s="70"/>
      <c r="I484" s="70"/>
      <c r="J484" s="71"/>
    </row>
    <row r="485" s="67" customFormat="1" spans="2:10">
      <c r="B485" s="70"/>
      <c r="C485" s="70"/>
      <c r="D485" s="70"/>
      <c r="E485" s="70"/>
      <c r="F485" s="70"/>
      <c r="G485" s="70"/>
      <c r="H485" s="70"/>
      <c r="I485" s="70"/>
      <c r="J485" s="71"/>
    </row>
    <row r="486" s="67" customFormat="1" spans="2:10">
      <c r="B486" s="70"/>
      <c r="C486" s="70"/>
      <c r="D486" s="70"/>
      <c r="E486" s="70"/>
      <c r="F486" s="70"/>
      <c r="G486" s="70"/>
      <c r="H486" s="70"/>
      <c r="I486" s="70"/>
      <c r="J486" s="71"/>
    </row>
    <row r="487" s="67" customFormat="1" spans="2:10">
      <c r="B487" s="70"/>
      <c r="C487" s="70"/>
      <c r="D487" s="70"/>
      <c r="E487" s="70"/>
      <c r="F487" s="70"/>
      <c r="G487" s="70"/>
      <c r="H487" s="70"/>
      <c r="I487" s="70"/>
      <c r="J487" s="71"/>
    </row>
    <row r="488" s="67" customFormat="1" spans="2:10">
      <c r="B488" s="70"/>
      <c r="C488" s="70"/>
      <c r="D488" s="70"/>
      <c r="E488" s="70"/>
      <c r="F488" s="70"/>
      <c r="G488" s="70"/>
      <c r="H488" s="70"/>
      <c r="I488" s="70"/>
      <c r="J488" s="71"/>
    </row>
    <row r="489" s="67" customFormat="1" spans="2:10">
      <c r="B489" s="70"/>
      <c r="C489" s="70"/>
      <c r="D489" s="70"/>
      <c r="E489" s="70"/>
      <c r="F489" s="70"/>
      <c r="G489" s="70"/>
      <c r="H489" s="70"/>
      <c r="I489" s="70"/>
      <c r="J489" s="71"/>
    </row>
    <row r="490" s="67" customFormat="1" spans="2:10">
      <c r="B490" s="70"/>
      <c r="C490" s="70"/>
      <c r="D490" s="70"/>
      <c r="E490" s="70"/>
      <c r="F490" s="70"/>
      <c r="G490" s="70"/>
      <c r="H490" s="70"/>
      <c r="I490" s="70"/>
      <c r="J490" s="71"/>
    </row>
    <row r="491" s="67" customFormat="1" spans="2:10">
      <c r="B491" s="70"/>
      <c r="C491" s="70"/>
      <c r="D491" s="70"/>
      <c r="E491" s="70"/>
      <c r="F491" s="70"/>
      <c r="G491" s="70"/>
      <c r="H491" s="70"/>
      <c r="I491" s="70"/>
      <c r="J491" s="71"/>
    </row>
    <row r="492" s="67" customFormat="1" spans="2:10">
      <c r="B492" s="70"/>
      <c r="C492" s="70"/>
      <c r="D492" s="70"/>
      <c r="E492" s="70"/>
      <c r="F492" s="70"/>
      <c r="G492" s="70"/>
      <c r="H492" s="70"/>
      <c r="I492" s="70"/>
      <c r="J492" s="71"/>
    </row>
    <row r="493" s="67" customFormat="1" spans="2:10">
      <c r="B493" s="70"/>
      <c r="C493" s="70"/>
      <c r="D493" s="70"/>
      <c r="E493" s="70"/>
      <c r="F493" s="70"/>
      <c r="G493" s="70"/>
      <c r="H493" s="70"/>
      <c r="I493" s="70"/>
      <c r="J493" s="71"/>
    </row>
    <row r="494" s="67" customFormat="1" spans="2:10">
      <c r="B494" s="70"/>
      <c r="C494" s="70"/>
      <c r="D494" s="70"/>
      <c r="E494" s="70"/>
      <c r="F494" s="70"/>
      <c r="G494" s="70"/>
      <c r="H494" s="70"/>
      <c r="I494" s="70"/>
      <c r="J494" s="71"/>
    </row>
    <row r="495" s="67" customFormat="1" spans="2:10">
      <c r="B495" s="70"/>
      <c r="C495" s="70"/>
      <c r="D495" s="70"/>
      <c r="E495" s="70"/>
      <c r="F495" s="70"/>
      <c r="G495" s="70"/>
      <c r="H495" s="70"/>
      <c r="I495" s="70"/>
      <c r="J495" s="71"/>
    </row>
    <row r="496" s="67" customFormat="1" spans="2:10">
      <c r="B496" s="70"/>
      <c r="C496" s="70"/>
      <c r="D496" s="70"/>
      <c r="E496" s="70"/>
      <c r="F496" s="70"/>
      <c r="G496" s="70"/>
      <c r="H496" s="70"/>
      <c r="I496" s="70"/>
      <c r="J496" s="71"/>
    </row>
    <row r="497" s="67" customFormat="1" spans="2:10">
      <c r="B497" s="70"/>
      <c r="C497" s="70"/>
      <c r="D497" s="70"/>
      <c r="E497" s="70"/>
      <c r="F497" s="70"/>
      <c r="G497" s="70"/>
      <c r="H497" s="70"/>
      <c r="I497" s="70"/>
      <c r="J497" s="71"/>
    </row>
    <row r="498" s="67" customFormat="1" spans="2:10">
      <c r="B498" s="70"/>
      <c r="C498" s="70"/>
      <c r="D498" s="70"/>
      <c r="E498" s="70"/>
      <c r="F498" s="70"/>
      <c r="G498" s="70"/>
      <c r="H498" s="70"/>
      <c r="I498" s="70"/>
      <c r="J498" s="71"/>
    </row>
    <row r="499" s="67" customFormat="1" spans="2:10">
      <c r="B499" s="70"/>
      <c r="C499" s="70"/>
      <c r="D499" s="70"/>
      <c r="E499" s="70"/>
      <c r="F499" s="70"/>
      <c r="G499" s="70"/>
      <c r="H499" s="70"/>
      <c r="I499" s="70"/>
      <c r="J499" s="71"/>
    </row>
    <row r="500" s="67" customFormat="1" spans="2:10">
      <c r="B500" s="70"/>
      <c r="C500" s="70"/>
      <c r="D500" s="70"/>
      <c r="E500" s="70"/>
      <c r="F500" s="70"/>
      <c r="G500" s="70"/>
      <c r="H500" s="70"/>
      <c r="I500" s="70"/>
      <c r="J500" s="71"/>
    </row>
    <row r="501" s="67" customFormat="1" spans="2:10">
      <c r="B501" s="70"/>
      <c r="C501" s="70"/>
      <c r="D501" s="70"/>
      <c r="E501" s="70"/>
      <c r="F501" s="70"/>
      <c r="G501" s="70"/>
      <c r="H501" s="70"/>
      <c r="I501" s="70"/>
      <c r="J501" s="71"/>
    </row>
    <row r="502" s="67" customFormat="1" spans="2:10">
      <c r="B502" s="70"/>
      <c r="C502" s="70"/>
      <c r="D502" s="70"/>
      <c r="E502" s="70"/>
      <c r="F502" s="70"/>
      <c r="G502" s="70"/>
      <c r="H502" s="70"/>
      <c r="I502" s="70"/>
      <c r="J502" s="71"/>
    </row>
    <row r="503" s="67" customFormat="1" spans="2:10">
      <c r="B503" s="70"/>
      <c r="C503" s="70"/>
      <c r="D503" s="70"/>
      <c r="E503" s="70"/>
      <c r="F503" s="70"/>
      <c r="G503" s="70"/>
      <c r="H503" s="70"/>
      <c r="I503" s="70"/>
      <c r="J503" s="71"/>
    </row>
    <row r="504" s="67" customFormat="1" spans="2:10">
      <c r="B504" s="70"/>
      <c r="C504" s="70"/>
      <c r="D504" s="70"/>
      <c r="E504" s="70"/>
      <c r="F504" s="70"/>
      <c r="G504" s="70"/>
      <c r="H504" s="70"/>
      <c r="I504" s="70"/>
      <c r="J504" s="71"/>
    </row>
    <row r="505" s="67" customFormat="1" spans="2:10">
      <c r="B505" s="70"/>
      <c r="C505" s="70"/>
      <c r="D505" s="70"/>
      <c r="E505" s="70"/>
      <c r="F505" s="70"/>
      <c r="G505" s="70"/>
      <c r="H505" s="70"/>
      <c r="I505" s="70"/>
      <c r="J505" s="71"/>
    </row>
    <row r="506" s="67" customFormat="1" spans="2:10">
      <c r="B506" s="70"/>
      <c r="C506" s="70"/>
      <c r="D506" s="70"/>
      <c r="E506" s="70"/>
      <c r="F506" s="70"/>
      <c r="G506" s="70"/>
      <c r="H506" s="70"/>
      <c r="I506" s="70"/>
      <c r="J506" s="71"/>
    </row>
    <row r="507" s="67" customFormat="1" spans="2:10">
      <c r="B507" s="70"/>
      <c r="C507" s="70"/>
      <c r="D507" s="70"/>
      <c r="E507" s="70"/>
      <c r="F507" s="70"/>
      <c r="G507" s="70"/>
      <c r="H507" s="70"/>
      <c r="I507" s="70"/>
      <c r="J507" s="71"/>
    </row>
    <row r="508" s="67" customFormat="1" spans="2:10">
      <c r="B508" s="70"/>
      <c r="C508" s="70"/>
      <c r="D508" s="70"/>
      <c r="E508" s="70"/>
      <c r="F508" s="70"/>
      <c r="G508" s="70"/>
      <c r="H508" s="70"/>
      <c r="I508" s="70"/>
      <c r="J508" s="71"/>
    </row>
    <row r="509" s="67" customFormat="1" spans="2:10">
      <c r="B509" s="70"/>
      <c r="C509" s="70"/>
      <c r="D509" s="70"/>
      <c r="E509" s="70"/>
      <c r="F509" s="70"/>
      <c r="G509" s="70"/>
      <c r="H509" s="70"/>
      <c r="I509" s="70"/>
      <c r="J509" s="71"/>
    </row>
    <row r="510" s="67" customFormat="1" spans="2:10">
      <c r="B510" s="70"/>
      <c r="C510" s="70"/>
      <c r="D510" s="70"/>
      <c r="E510" s="70"/>
      <c r="F510" s="70"/>
      <c r="G510" s="70"/>
      <c r="H510" s="70"/>
      <c r="I510" s="70"/>
      <c r="J510" s="71"/>
    </row>
    <row r="511" s="67" customFormat="1" spans="2:10">
      <c r="B511" s="70"/>
      <c r="C511" s="70"/>
      <c r="D511" s="70"/>
      <c r="E511" s="70"/>
      <c r="F511" s="70"/>
      <c r="G511" s="70"/>
      <c r="H511" s="70"/>
      <c r="I511" s="70"/>
      <c r="J511" s="71"/>
    </row>
    <row r="512" s="67" customFormat="1" spans="2:10">
      <c r="B512" s="70"/>
      <c r="C512" s="70"/>
      <c r="D512" s="70"/>
      <c r="E512" s="70"/>
      <c r="F512" s="70"/>
      <c r="G512" s="70"/>
      <c r="H512" s="70"/>
      <c r="I512" s="70"/>
      <c r="J512" s="71"/>
    </row>
    <row r="513" s="67" customFormat="1" spans="2:10">
      <c r="B513" s="70"/>
      <c r="C513" s="70"/>
      <c r="D513" s="70"/>
      <c r="E513" s="70"/>
      <c r="F513" s="70"/>
      <c r="G513" s="70"/>
      <c r="H513" s="70"/>
      <c r="I513" s="70"/>
      <c r="J513" s="71"/>
    </row>
    <row r="514" s="67" customFormat="1" spans="2:10">
      <c r="B514" s="70"/>
      <c r="C514" s="70"/>
      <c r="D514" s="70"/>
      <c r="E514" s="70"/>
      <c r="F514" s="70"/>
      <c r="G514" s="70"/>
      <c r="H514" s="70"/>
      <c r="I514" s="70"/>
      <c r="J514" s="71"/>
    </row>
    <row r="515" s="67" customFormat="1" spans="2:10">
      <c r="B515" s="70"/>
      <c r="C515" s="70"/>
      <c r="D515" s="70"/>
      <c r="E515" s="70"/>
      <c r="F515" s="70"/>
      <c r="G515" s="70"/>
      <c r="H515" s="70"/>
      <c r="I515" s="70"/>
      <c r="J515" s="71"/>
    </row>
    <row r="516" s="67" customFormat="1" spans="2:10">
      <c r="B516" s="70"/>
      <c r="C516" s="70"/>
      <c r="D516" s="70"/>
      <c r="E516" s="70"/>
      <c r="F516" s="70"/>
      <c r="G516" s="70"/>
      <c r="H516" s="70"/>
      <c r="I516" s="70"/>
      <c r="J516" s="71"/>
    </row>
    <row r="517" s="67" customFormat="1" spans="2:10">
      <c r="B517" s="70"/>
      <c r="C517" s="70"/>
      <c r="D517" s="70"/>
      <c r="E517" s="70"/>
      <c r="F517" s="70"/>
      <c r="G517" s="70"/>
      <c r="H517" s="70"/>
      <c r="I517" s="70"/>
      <c r="J517" s="71"/>
    </row>
    <row r="518" s="67" customFormat="1" spans="2:10">
      <c r="B518" s="70"/>
      <c r="C518" s="70"/>
      <c r="D518" s="70"/>
      <c r="E518" s="70"/>
      <c r="F518" s="70"/>
      <c r="G518" s="70"/>
      <c r="H518" s="70"/>
      <c r="I518" s="70"/>
      <c r="J518" s="71"/>
    </row>
    <row r="519" s="67" customFormat="1" spans="2:10">
      <c r="B519" s="70"/>
      <c r="C519" s="70"/>
      <c r="D519" s="70"/>
      <c r="E519" s="70"/>
      <c r="F519" s="70"/>
      <c r="G519" s="70"/>
      <c r="H519" s="70"/>
      <c r="I519" s="70"/>
      <c r="J519" s="71"/>
    </row>
    <row r="520" s="67" customFormat="1" spans="2:10">
      <c r="B520" s="70"/>
      <c r="C520" s="70"/>
      <c r="D520" s="70"/>
      <c r="E520" s="70"/>
      <c r="F520" s="70"/>
      <c r="G520" s="70"/>
      <c r="H520" s="70"/>
      <c r="I520" s="70"/>
      <c r="J520" s="71"/>
    </row>
    <row r="521" s="67" customFormat="1" spans="2:10">
      <c r="B521" s="70"/>
      <c r="C521" s="70"/>
      <c r="D521" s="70"/>
      <c r="E521" s="70"/>
      <c r="F521" s="70"/>
      <c r="G521" s="70"/>
      <c r="H521" s="70"/>
      <c r="I521" s="70"/>
      <c r="J521" s="71"/>
    </row>
    <row r="522" s="67" customFormat="1" spans="2:10">
      <c r="B522" s="70"/>
      <c r="C522" s="70"/>
      <c r="D522" s="70"/>
      <c r="E522" s="70"/>
      <c r="F522" s="70"/>
      <c r="G522" s="70"/>
      <c r="H522" s="70"/>
      <c r="I522" s="70"/>
      <c r="J522" s="71"/>
    </row>
    <row r="523" s="67" customFormat="1" spans="2:10">
      <c r="B523" s="70"/>
      <c r="C523" s="70"/>
      <c r="D523" s="70"/>
      <c r="E523" s="70"/>
      <c r="F523" s="70"/>
      <c r="G523" s="70"/>
      <c r="H523" s="70"/>
      <c r="I523" s="70"/>
      <c r="J523" s="71"/>
    </row>
    <row r="524" s="67" customFormat="1" spans="2:10">
      <c r="B524" s="70"/>
      <c r="C524" s="70"/>
      <c r="D524" s="70"/>
      <c r="E524" s="70"/>
      <c r="F524" s="70"/>
      <c r="G524" s="70"/>
      <c r="H524" s="70"/>
      <c r="I524" s="70"/>
      <c r="J524" s="71"/>
    </row>
    <row r="525" s="67" customFormat="1" spans="2:10">
      <c r="B525" s="70"/>
      <c r="C525" s="70"/>
      <c r="D525" s="70"/>
      <c r="E525" s="70"/>
      <c r="F525" s="70"/>
      <c r="G525" s="70"/>
      <c r="H525" s="70"/>
      <c r="I525" s="70"/>
      <c r="J525" s="71"/>
    </row>
    <row r="526" s="67" customFormat="1" spans="2:10">
      <c r="B526" s="70"/>
      <c r="C526" s="70"/>
      <c r="D526" s="70"/>
      <c r="E526" s="70"/>
      <c r="F526" s="70"/>
      <c r="G526" s="70"/>
      <c r="H526" s="70"/>
      <c r="I526" s="70"/>
      <c r="J526" s="71"/>
    </row>
    <row r="527" s="67" customFormat="1" spans="2:10">
      <c r="B527" s="70"/>
      <c r="C527" s="70"/>
      <c r="D527" s="70"/>
      <c r="E527" s="70"/>
      <c r="F527" s="70"/>
      <c r="G527" s="70"/>
      <c r="H527" s="70"/>
      <c r="I527" s="70"/>
      <c r="J527" s="71"/>
    </row>
    <row r="528" s="67" customFormat="1" spans="2:10">
      <c r="B528" s="70"/>
      <c r="C528" s="70"/>
      <c r="D528" s="70"/>
      <c r="E528" s="70"/>
      <c r="F528" s="70"/>
      <c r="G528" s="70"/>
      <c r="H528" s="70"/>
      <c r="I528" s="70"/>
      <c r="J528" s="71"/>
    </row>
    <row r="529" s="67" customFormat="1" spans="2:10">
      <c r="B529" s="70"/>
      <c r="C529" s="70"/>
      <c r="D529" s="70"/>
      <c r="E529" s="70"/>
      <c r="F529" s="70"/>
      <c r="G529" s="70"/>
      <c r="H529" s="70"/>
      <c r="I529" s="70"/>
      <c r="J529" s="71"/>
    </row>
    <row r="530" s="67" customFormat="1" spans="2:10">
      <c r="B530" s="70"/>
      <c r="C530" s="70"/>
      <c r="D530" s="70"/>
      <c r="E530" s="70"/>
      <c r="F530" s="70"/>
      <c r="G530" s="70"/>
      <c r="H530" s="70"/>
      <c r="I530" s="70"/>
      <c r="J530" s="71"/>
    </row>
    <row r="531" s="67" customFormat="1" spans="2:10">
      <c r="B531" s="70"/>
      <c r="C531" s="70"/>
      <c r="D531" s="70"/>
      <c r="E531" s="70"/>
      <c r="F531" s="70"/>
      <c r="G531" s="70"/>
      <c r="H531" s="70"/>
      <c r="I531" s="70"/>
      <c r="J531" s="71"/>
    </row>
    <row r="532" s="67" customFormat="1" spans="2:10">
      <c r="B532" s="70"/>
      <c r="C532" s="70"/>
      <c r="D532" s="70"/>
      <c r="E532" s="70"/>
      <c r="F532" s="70"/>
      <c r="G532" s="70"/>
      <c r="H532" s="70"/>
      <c r="I532" s="70"/>
      <c r="J532" s="71"/>
    </row>
    <row r="533" s="67" customFormat="1" spans="2:10">
      <c r="B533" s="70"/>
      <c r="C533" s="70"/>
      <c r="D533" s="70"/>
      <c r="E533" s="70"/>
      <c r="F533" s="70"/>
      <c r="G533" s="70"/>
      <c r="H533" s="70"/>
      <c r="I533" s="70"/>
      <c r="J533" s="71"/>
    </row>
    <row r="534" s="67" customFormat="1" spans="2:10">
      <c r="B534" s="70"/>
      <c r="C534" s="70"/>
      <c r="D534" s="70"/>
      <c r="E534" s="70"/>
      <c r="F534" s="70"/>
      <c r="G534" s="70"/>
      <c r="H534" s="70"/>
      <c r="I534" s="70"/>
      <c r="J534" s="71"/>
    </row>
    <row r="535" s="67" customFormat="1" spans="2:10">
      <c r="B535" s="70"/>
      <c r="C535" s="70"/>
      <c r="D535" s="70"/>
      <c r="E535" s="70"/>
      <c r="F535" s="70"/>
      <c r="G535" s="70"/>
      <c r="H535" s="70"/>
      <c r="I535" s="70"/>
      <c r="J535" s="71"/>
    </row>
    <row r="536" s="67" customFormat="1" spans="2:10">
      <c r="B536" s="70"/>
      <c r="C536" s="70"/>
      <c r="D536" s="70"/>
      <c r="E536" s="70"/>
      <c r="F536" s="70"/>
      <c r="G536" s="70"/>
      <c r="H536" s="70"/>
      <c r="I536" s="70"/>
      <c r="J536" s="71"/>
    </row>
    <row r="537" s="67" customFormat="1" spans="2:10">
      <c r="B537" s="70"/>
      <c r="C537" s="70"/>
      <c r="D537" s="70"/>
      <c r="E537" s="70"/>
      <c r="F537" s="70"/>
      <c r="G537" s="70"/>
      <c r="H537" s="70"/>
      <c r="I537" s="70"/>
      <c r="J537" s="71"/>
    </row>
    <row r="538" s="67" customFormat="1" spans="2:10">
      <c r="B538" s="70"/>
      <c r="C538" s="70"/>
      <c r="D538" s="70"/>
      <c r="E538" s="70"/>
      <c r="F538" s="70"/>
      <c r="G538" s="70"/>
      <c r="H538" s="70"/>
      <c r="I538" s="70"/>
      <c r="J538" s="71"/>
    </row>
    <row r="539" s="67" customFormat="1" spans="2:10">
      <c r="B539" s="70"/>
      <c r="C539" s="70"/>
      <c r="D539" s="70"/>
      <c r="E539" s="70"/>
      <c r="F539" s="70"/>
      <c r="G539" s="70"/>
      <c r="H539" s="70"/>
      <c r="I539" s="70"/>
      <c r="J539" s="71"/>
    </row>
    <row r="540" s="67" customFormat="1" spans="2:10">
      <c r="B540" s="70"/>
      <c r="C540" s="70"/>
      <c r="D540" s="70"/>
      <c r="E540" s="70"/>
      <c r="F540" s="70"/>
      <c r="G540" s="70"/>
      <c r="H540" s="70"/>
      <c r="I540" s="70"/>
      <c r="J540" s="71"/>
    </row>
    <row r="541" s="67" customFormat="1" spans="2:10">
      <c r="B541" s="70"/>
      <c r="C541" s="70"/>
      <c r="D541" s="70"/>
      <c r="E541" s="70"/>
      <c r="F541" s="70"/>
      <c r="G541" s="70"/>
      <c r="H541" s="70"/>
      <c r="I541" s="70"/>
      <c r="J541" s="71"/>
    </row>
    <row r="542" s="67" customFormat="1" spans="2:10">
      <c r="B542" s="70"/>
      <c r="C542" s="70"/>
      <c r="D542" s="70"/>
      <c r="E542" s="70"/>
      <c r="F542" s="70"/>
      <c r="G542" s="70"/>
      <c r="H542" s="70"/>
      <c r="I542" s="70"/>
      <c r="J542" s="71"/>
    </row>
    <row r="543" s="67" customFormat="1" spans="2:10">
      <c r="B543" s="70"/>
      <c r="C543" s="70"/>
      <c r="D543" s="70"/>
      <c r="E543" s="70"/>
      <c r="F543" s="70"/>
      <c r="G543" s="70"/>
      <c r="H543" s="70"/>
      <c r="I543" s="70"/>
      <c r="J543" s="71"/>
    </row>
    <row r="544" s="67" customFormat="1" spans="2:10">
      <c r="B544" s="70"/>
      <c r="C544" s="70"/>
      <c r="D544" s="70"/>
      <c r="E544" s="70"/>
      <c r="F544" s="70"/>
      <c r="G544" s="70"/>
      <c r="H544" s="70"/>
      <c r="I544" s="70"/>
      <c r="J544" s="71"/>
    </row>
    <row r="545" s="67" customFormat="1" spans="2:10">
      <c r="B545" s="70"/>
      <c r="C545" s="70"/>
      <c r="D545" s="70"/>
      <c r="E545" s="70"/>
      <c r="F545" s="70"/>
      <c r="G545" s="70"/>
      <c r="H545" s="70"/>
      <c r="I545" s="70"/>
      <c r="J545" s="71"/>
    </row>
    <row r="546" s="67" customFormat="1" spans="2:10">
      <c r="B546" s="70"/>
      <c r="C546" s="70"/>
      <c r="D546" s="70"/>
      <c r="E546" s="70"/>
      <c r="F546" s="70"/>
      <c r="G546" s="70"/>
      <c r="H546" s="70"/>
      <c r="I546" s="70"/>
      <c r="J546" s="71"/>
    </row>
    <row r="547" s="67" customFormat="1" spans="2:10">
      <c r="B547" s="70"/>
      <c r="C547" s="70"/>
      <c r="D547" s="70"/>
      <c r="E547" s="70"/>
      <c r="F547" s="70"/>
      <c r="G547" s="70"/>
      <c r="H547" s="70"/>
      <c r="I547" s="70"/>
      <c r="J547" s="71"/>
    </row>
    <row r="548" s="67" customFormat="1" spans="2:10">
      <c r="B548" s="70"/>
      <c r="C548" s="70"/>
      <c r="D548" s="70"/>
      <c r="E548" s="70"/>
      <c r="F548" s="70"/>
      <c r="G548" s="70"/>
      <c r="H548" s="70"/>
      <c r="I548" s="70"/>
      <c r="J548" s="71"/>
    </row>
    <row r="549" s="67" customFormat="1" spans="2:10">
      <c r="B549" s="70"/>
      <c r="C549" s="70"/>
      <c r="D549" s="70"/>
      <c r="E549" s="70"/>
      <c r="F549" s="70"/>
      <c r="G549" s="70"/>
      <c r="H549" s="70"/>
      <c r="I549" s="70"/>
      <c r="J549" s="71"/>
    </row>
    <row r="550" s="67" customFormat="1" spans="2:10">
      <c r="B550" s="70"/>
      <c r="C550" s="70"/>
      <c r="D550" s="70"/>
      <c r="E550" s="70"/>
      <c r="F550" s="70"/>
      <c r="G550" s="70"/>
      <c r="H550" s="70"/>
      <c r="I550" s="70"/>
      <c r="J550" s="71"/>
    </row>
    <row r="551" s="67" customFormat="1" spans="2:10">
      <c r="B551" s="70"/>
      <c r="C551" s="70"/>
      <c r="D551" s="70"/>
      <c r="E551" s="70"/>
      <c r="F551" s="70"/>
      <c r="G551" s="70"/>
      <c r="H551" s="70"/>
      <c r="I551" s="70"/>
      <c r="J551" s="71"/>
    </row>
    <row r="552" s="67" customFormat="1" spans="2:10">
      <c r="B552" s="70"/>
      <c r="C552" s="70"/>
      <c r="D552" s="70"/>
      <c r="E552" s="70"/>
      <c r="F552" s="70"/>
      <c r="G552" s="70"/>
      <c r="H552" s="70"/>
      <c r="I552" s="70"/>
      <c r="J552" s="71"/>
    </row>
    <row r="553" s="67" customFormat="1" spans="2:10">
      <c r="B553" s="70"/>
      <c r="C553" s="70"/>
      <c r="D553" s="70"/>
      <c r="E553" s="70"/>
      <c r="F553" s="70"/>
      <c r="G553" s="70"/>
      <c r="H553" s="70"/>
      <c r="I553" s="70"/>
      <c r="J553" s="71"/>
    </row>
    <row r="554" s="67" customFormat="1" spans="2:10">
      <c r="B554" s="70"/>
      <c r="C554" s="70"/>
      <c r="D554" s="70"/>
      <c r="E554" s="70"/>
      <c r="F554" s="70"/>
      <c r="G554" s="70"/>
      <c r="H554" s="70"/>
      <c r="I554" s="70"/>
      <c r="J554" s="71"/>
    </row>
    <row r="555" s="67" customFormat="1" spans="2:10">
      <c r="B555" s="70"/>
      <c r="C555" s="70"/>
      <c r="D555" s="70"/>
      <c r="E555" s="70"/>
      <c r="F555" s="70"/>
      <c r="G555" s="70"/>
      <c r="H555" s="70"/>
      <c r="I555" s="70"/>
      <c r="J555" s="71"/>
    </row>
    <row r="556" s="67" customFormat="1" spans="2:10">
      <c r="B556" s="70"/>
      <c r="C556" s="70"/>
      <c r="D556" s="70"/>
      <c r="E556" s="70"/>
      <c r="F556" s="70"/>
      <c r="G556" s="70"/>
      <c r="H556" s="70"/>
      <c r="I556" s="70"/>
      <c r="J556" s="71"/>
    </row>
    <row r="557" s="67" customFormat="1" spans="2:10">
      <c r="B557" s="70"/>
      <c r="C557" s="70"/>
      <c r="D557" s="70"/>
      <c r="E557" s="70"/>
      <c r="F557" s="70"/>
      <c r="G557" s="70"/>
      <c r="H557" s="70"/>
      <c r="I557" s="70"/>
      <c r="J557" s="71"/>
    </row>
    <row r="558" s="67" customFormat="1" spans="2:10">
      <c r="B558" s="70"/>
      <c r="C558" s="70"/>
      <c r="D558" s="70"/>
      <c r="E558" s="70"/>
      <c r="F558" s="70"/>
      <c r="G558" s="70"/>
      <c r="H558" s="70"/>
      <c r="I558" s="70"/>
      <c r="J558" s="71"/>
    </row>
    <row r="559" s="67" customFormat="1" spans="2:10">
      <c r="B559" s="70"/>
      <c r="C559" s="70"/>
      <c r="D559" s="70"/>
      <c r="E559" s="70"/>
      <c r="F559" s="70"/>
      <c r="G559" s="70"/>
      <c r="H559" s="70"/>
      <c r="I559" s="70"/>
      <c r="J559" s="71"/>
    </row>
    <row r="560" s="67" customFormat="1" spans="2:10">
      <c r="B560" s="70"/>
      <c r="C560" s="70"/>
      <c r="D560" s="70"/>
      <c r="E560" s="70"/>
      <c r="F560" s="70"/>
      <c r="G560" s="70"/>
      <c r="H560" s="70"/>
      <c r="I560" s="70"/>
      <c r="J560" s="71"/>
    </row>
    <row r="561" s="67" customFormat="1" spans="2:10">
      <c r="B561" s="70"/>
      <c r="C561" s="70"/>
      <c r="D561" s="70"/>
      <c r="E561" s="70"/>
      <c r="F561" s="70"/>
      <c r="G561" s="70"/>
      <c r="H561" s="70"/>
      <c r="I561" s="70"/>
      <c r="J561" s="71"/>
    </row>
    <row r="562" s="67" customFormat="1" spans="2:10">
      <c r="B562" s="70"/>
      <c r="C562" s="70"/>
      <c r="D562" s="70"/>
      <c r="E562" s="70"/>
      <c r="F562" s="70"/>
      <c r="G562" s="70"/>
      <c r="H562" s="70"/>
      <c r="I562" s="70"/>
      <c r="J562" s="71"/>
    </row>
    <row r="563" s="67" customFormat="1" spans="2:10">
      <c r="B563" s="70"/>
      <c r="C563" s="70"/>
      <c r="D563" s="70"/>
      <c r="E563" s="70"/>
      <c r="F563" s="70"/>
      <c r="G563" s="70"/>
      <c r="H563" s="70"/>
      <c r="I563" s="70"/>
      <c r="J563" s="71"/>
    </row>
    <row r="564" s="67" customFormat="1" spans="2:10">
      <c r="B564" s="70"/>
      <c r="C564" s="70"/>
      <c r="D564" s="70"/>
      <c r="E564" s="70"/>
      <c r="F564" s="70"/>
      <c r="G564" s="70"/>
      <c r="H564" s="70"/>
      <c r="I564" s="70"/>
      <c r="J564" s="71"/>
    </row>
    <row r="565" s="67" customFormat="1" spans="2:10">
      <c r="B565" s="70"/>
      <c r="C565" s="70"/>
      <c r="D565" s="70"/>
      <c r="E565" s="70"/>
      <c r="F565" s="70"/>
      <c r="G565" s="70"/>
      <c r="H565" s="70"/>
      <c r="I565" s="70"/>
      <c r="J565" s="71"/>
    </row>
    <row r="566" s="67" customFormat="1" spans="2:10">
      <c r="B566" s="70"/>
      <c r="C566" s="70"/>
      <c r="D566" s="70"/>
      <c r="E566" s="70"/>
      <c r="F566" s="70"/>
      <c r="G566" s="70"/>
      <c r="H566" s="70"/>
      <c r="I566" s="70"/>
      <c r="J566" s="71"/>
    </row>
    <row r="567" s="67" customFormat="1" spans="2:10">
      <c r="B567" s="70"/>
      <c r="C567" s="70"/>
      <c r="D567" s="70"/>
      <c r="E567" s="70"/>
      <c r="F567" s="70"/>
      <c r="G567" s="70"/>
      <c r="H567" s="70"/>
      <c r="I567" s="70"/>
      <c r="J567" s="71"/>
    </row>
    <row r="568" s="67" customFormat="1" spans="2:10">
      <c r="B568" s="70"/>
      <c r="C568" s="70"/>
      <c r="D568" s="70"/>
      <c r="E568" s="70"/>
      <c r="F568" s="70"/>
      <c r="G568" s="70"/>
      <c r="H568" s="70"/>
      <c r="I568" s="70"/>
      <c r="J568" s="71"/>
    </row>
    <row r="569" s="67" customFormat="1" spans="2:10">
      <c r="B569" s="70"/>
      <c r="C569" s="70"/>
      <c r="D569" s="70"/>
      <c r="E569" s="70"/>
      <c r="F569" s="70"/>
      <c r="G569" s="70"/>
      <c r="H569" s="70"/>
      <c r="I569" s="70"/>
      <c r="J569" s="71"/>
    </row>
    <row r="570" s="67" customFormat="1" spans="2:10">
      <c r="B570" s="70"/>
      <c r="C570" s="70"/>
      <c r="D570" s="70"/>
      <c r="E570" s="70"/>
      <c r="F570" s="70"/>
      <c r="G570" s="70"/>
      <c r="H570" s="70"/>
      <c r="I570" s="70"/>
      <c r="J570" s="71"/>
    </row>
    <row r="571" s="67" customFormat="1" spans="2:10">
      <c r="B571" s="70"/>
      <c r="C571" s="70"/>
      <c r="D571" s="70"/>
      <c r="E571" s="70"/>
      <c r="F571" s="70"/>
      <c r="G571" s="70"/>
      <c r="H571" s="70"/>
      <c r="I571" s="70"/>
      <c r="J571" s="71"/>
    </row>
    <row r="572" s="67" customFormat="1" spans="2:10">
      <c r="B572" s="70"/>
      <c r="C572" s="70"/>
      <c r="D572" s="70"/>
      <c r="E572" s="70"/>
      <c r="F572" s="70"/>
      <c r="G572" s="70"/>
      <c r="H572" s="70"/>
      <c r="I572" s="70"/>
      <c r="J572" s="71"/>
    </row>
    <row r="573" s="67" customFormat="1" spans="2:10">
      <c r="B573" s="70"/>
      <c r="C573" s="70"/>
      <c r="D573" s="70"/>
      <c r="E573" s="70"/>
      <c r="F573" s="70"/>
      <c r="G573" s="70"/>
      <c r="H573" s="70"/>
      <c r="I573" s="70"/>
      <c r="J573" s="71"/>
    </row>
    <row r="574" s="67" customFormat="1" spans="2:10">
      <c r="B574" s="70"/>
      <c r="C574" s="70"/>
      <c r="D574" s="70"/>
      <c r="E574" s="70"/>
      <c r="F574" s="70"/>
      <c r="G574" s="70"/>
      <c r="H574" s="70"/>
      <c r="I574" s="70"/>
      <c r="J574" s="71"/>
    </row>
    <row r="575" s="67" customFormat="1" spans="2:10">
      <c r="B575" s="70"/>
      <c r="C575" s="70"/>
      <c r="D575" s="70"/>
      <c r="E575" s="70"/>
      <c r="F575" s="70"/>
      <c r="G575" s="70"/>
      <c r="H575" s="70"/>
      <c r="I575" s="70"/>
      <c r="J575" s="71"/>
    </row>
    <row r="576" s="67" customFormat="1" spans="2:10">
      <c r="B576" s="70"/>
      <c r="C576" s="70"/>
      <c r="D576" s="70"/>
      <c r="E576" s="70"/>
      <c r="F576" s="70"/>
      <c r="G576" s="70"/>
      <c r="H576" s="70"/>
      <c r="I576" s="70"/>
      <c r="J576" s="71"/>
    </row>
    <row r="577" s="67" customFormat="1" spans="2:10">
      <c r="B577" s="70"/>
      <c r="C577" s="70"/>
      <c r="D577" s="70"/>
      <c r="E577" s="70"/>
      <c r="F577" s="70"/>
      <c r="G577" s="70"/>
      <c r="H577" s="70"/>
      <c r="I577" s="70"/>
      <c r="J577" s="71"/>
    </row>
    <row r="578" s="67" customFormat="1" spans="2:10">
      <c r="B578" s="70"/>
      <c r="C578" s="70"/>
      <c r="D578" s="70"/>
      <c r="E578" s="70"/>
      <c r="F578" s="70"/>
      <c r="G578" s="70"/>
      <c r="H578" s="70"/>
      <c r="I578" s="70"/>
      <c r="J578" s="71"/>
    </row>
    <row r="579" s="67" customFormat="1" spans="2:10">
      <c r="B579" s="70"/>
      <c r="C579" s="70"/>
      <c r="D579" s="70"/>
      <c r="E579" s="70"/>
      <c r="F579" s="70"/>
      <c r="G579" s="70"/>
      <c r="H579" s="70"/>
      <c r="I579" s="70"/>
      <c r="J579" s="71"/>
    </row>
    <row r="580" s="67" customFormat="1" spans="2:10">
      <c r="B580" s="70"/>
      <c r="C580" s="70"/>
      <c r="D580" s="70"/>
      <c r="E580" s="70"/>
      <c r="F580" s="70"/>
      <c r="G580" s="70"/>
      <c r="H580" s="70"/>
      <c r="I580" s="70"/>
      <c r="J580" s="71"/>
    </row>
    <row r="581" s="67" customFormat="1" spans="2:10">
      <c r="B581" s="70"/>
      <c r="C581" s="70"/>
      <c r="D581" s="70"/>
      <c r="E581" s="70"/>
      <c r="F581" s="70"/>
      <c r="G581" s="70"/>
      <c r="H581" s="70"/>
      <c r="I581" s="70"/>
      <c r="J581" s="71"/>
    </row>
    <row r="582" s="67" customFormat="1" spans="2:10">
      <c r="B582" s="70"/>
      <c r="C582" s="70"/>
      <c r="D582" s="70"/>
      <c r="E582" s="70"/>
      <c r="F582" s="70"/>
      <c r="G582" s="70"/>
      <c r="H582" s="70"/>
      <c r="I582" s="70"/>
      <c r="J582" s="71"/>
    </row>
    <row r="583" s="67" customFormat="1" spans="2:10">
      <c r="B583" s="70"/>
      <c r="C583" s="70"/>
      <c r="D583" s="70"/>
      <c r="E583" s="70"/>
      <c r="F583" s="70"/>
      <c r="G583" s="70"/>
      <c r="H583" s="70"/>
      <c r="I583" s="70"/>
      <c r="J583" s="71"/>
    </row>
    <row r="584" s="67" customFormat="1" spans="2:10">
      <c r="B584" s="70"/>
      <c r="C584" s="70"/>
      <c r="D584" s="70"/>
      <c r="E584" s="70"/>
      <c r="F584" s="70"/>
      <c r="G584" s="70"/>
      <c r="H584" s="70"/>
      <c r="I584" s="70"/>
      <c r="J584" s="71"/>
    </row>
    <row r="585" s="67" customFormat="1" spans="2:10">
      <c r="B585" s="70"/>
      <c r="C585" s="70"/>
      <c r="D585" s="70"/>
      <c r="E585" s="70"/>
      <c r="F585" s="70"/>
      <c r="G585" s="70"/>
      <c r="H585" s="70"/>
      <c r="I585" s="70"/>
      <c r="J585" s="71"/>
    </row>
    <row r="586" s="67" customFormat="1" spans="2:10">
      <c r="B586" s="70"/>
      <c r="C586" s="70"/>
      <c r="D586" s="70"/>
      <c r="E586" s="70"/>
      <c r="F586" s="70"/>
      <c r="G586" s="70"/>
      <c r="H586" s="70"/>
      <c r="I586" s="70"/>
      <c r="J586" s="71"/>
    </row>
    <row r="587" s="67" customFormat="1" spans="2:10">
      <c r="B587" s="70"/>
      <c r="C587" s="70"/>
      <c r="D587" s="70"/>
      <c r="E587" s="70"/>
      <c r="F587" s="70"/>
      <c r="G587" s="70"/>
      <c r="H587" s="70"/>
      <c r="I587" s="70"/>
      <c r="J587" s="71"/>
    </row>
    <row r="588" s="67" customFormat="1" spans="2:10">
      <c r="B588" s="70"/>
      <c r="C588" s="70"/>
      <c r="D588" s="70"/>
      <c r="E588" s="70"/>
      <c r="F588" s="70"/>
      <c r="G588" s="70"/>
      <c r="H588" s="70"/>
      <c r="I588" s="70"/>
      <c r="J588" s="71"/>
    </row>
    <row r="589" s="67" customFormat="1" spans="2:10">
      <c r="B589" s="70"/>
      <c r="C589" s="70"/>
      <c r="D589" s="70"/>
      <c r="E589" s="70"/>
      <c r="F589" s="70"/>
      <c r="G589" s="70"/>
      <c r="H589" s="70"/>
      <c r="I589" s="70"/>
      <c r="J589" s="71"/>
    </row>
    <row r="590" s="67" customFormat="1" spans="2:10">
      <c r="B590" s="70"/>
      <c r="C590" s="70"/>
      <c r="D590" s="70"/>
      <c r="E590" s="70"/>
      <c r="F590" s="70"/>
      <c r="G590" s="70"/>
      <c r="H590" s="70"/>
      <c r="I590" s="70"/>
      <c r="J590" s="71"/>
    </row>
    <row r="591" s="67" customFormat="1" spans="2:10">
      <c r="B591" s="70"/>
      <c r="C591" s="70"/>
      <c r="D591" s="70"/>
      <c r="E591" s="70"/>
      <c r="F591" s="70"/>
      <c r="G591" s="70"/>
      <c r="H591" s="70"/>
      <c r="I591" s="70"/>
      <c r="J591" s="71"/>
    </row>
    <row r="592" s="67" customFormat="1" spans="2:10">
      <c r="B592" s="70"/>
      <c r="C592" s="70"/>
      <c r="D592" s="70"/>
      <c r="E592" s="70"/>
      <c r="F592" s="70"/>
      <c r="G592" s="70"/>
      <c r="H592" s="70"/>
      <c r="I592" s="70"/>
      <c r="J592" s="71"/>
    </row>
    <row r="593" s="67" customFormat="1" spans="2:10">
      <c r="B593" s="70"/>
      <c r="C593" s="70"/>
      <c r="D593" s="70"/>
      <c r="E593" s="70"/>
      <c r="F593" s="70"/>
      <c r="G593" s="70"/>
      <c r="H593" s="70"/>
      <c r="I593" s="70"/>
      <c r="J593" s="71"/>
    </row>
    <row r="594" s="67" customFormat="1" spans="2:10">
      <c r="B594" s="70"/>
      <c r="C594" s="70"/>
      <c r="D594" s="70"/>
      <c r="E594" s="70"/>
      <c r="F594" s="70"/>
      <c r="G594" s="70"/>
      <c r="H594" s="70"/>
      <c r="I594" s="70"/>
      <c r="J594" s="71"/>
    </row>
    <row r="595" s="67" customFormat="1" spans="2:10">
      <c r="B595" s="70"/>
      <c r="C595" s="70"/>
      <c r="D595" s="70"/>
      <c r="E595" s="70"/>
      <c r="F595" s="70"/>
      <c r="G595" s="70"/>
      <c r="H595" s="70"/>
      <c r="I595" s="70"/>
      <c r="J595" s="71"/>
    </row>
    <row r="596" s="67" customFormat="1" spans="2:10">
      <c r="B596" s="70"/>
      <c r="C596" s="70"/>
      <c r="D596" s="70"/>
      <c r="E596" s="70"/>
      <c r="F596" s="70"/>
      <c r="G596" s="70"/>
      <c r="H596" s="70"/>
      <c r="I596" s="70"/>
      <c r="J596" s="71"/>
    </row>
    <row r="597" s="67" customFormat="1" spans="2:10">
      <c r="B597" s="70"/>
      <c r="C597" s="70"/>
      <c r="D597" s="70"/>
      <c r="E597" s="70"/>
      <c r="F597" s="70"/>
      <c r="G597" s="70"/>
      <c r="H597" s="70"/>
      <c r="I597" s="70"/>
      <c r="J597" s="71"/>
    </row>
    <row r="598" s="67" customFormat="1" spans="2:10">
      <c r="B598" s="70"/>
      <c r="C598" s="70"/>
      <c r="D598" s="70"/>
      <c r="E598" s="70"/>
      <c r="F598" s="70"/>
      <c r="G598" s="70"/>
      <c r="H598" s="70"/>
      <c r="I598" s="70"/>
      <c r="J598" s="71"/>
    </row>
    <row r="599" s="67" customFormat="1" spans="2:10">
      <c r="B599" s="70"/>
      <c r="C599" s="70"/>
      <c r="D599" s="70"/>
      <c r="E599" s="70"/>
      <c r="F599" s="70"/>
      <c r="G599" s="70"/>
      <c r="H599" s="70"/>
      <c r="I599" s="70"/>
      <c r="J599" s="71"/>
    </row>
    <row r="600" s="67" customFormat="1" spans="2:10">
      <c r="B600" s="70"/>
      <c r="C600" s="70"/>
      <c r="D600" s="70"/>
      <c r="E600" s="70"/>
      <c r="F600" s="70"/>
      <c r="G600" s="70"/>
      <c r="H600" s="70"/>
      <c r="I600" s="70"/>
      <c r="J600" s="71"/>
    </row>
    <row r="601" s="67" customFormat="1" spans="2:10">
      <c r="B601" s="70"/>
      <c r="C601" s="70"/>
      <c r="D601" s="70"/>
      <c r="E601" s="70"/>
      <c r="F601" s="70"/>
      <c r="G601" s="70"/>
      <c r="H601" s="70"/>
      <c r="I601" s="70"/>
      <c r="J601" s="71"/>
    </row>
    <row r="602" s="67" customFormat="1" spans="2:10">
      <c r="B602" s="70"/>
      <c r="C602" s="70"/>
      <c r="D602" s="70"/>
      <c r="E602" s="70"/>
      <c r="F602" s="70"/>
      <c r="G602" s="70"/>
      <c r="H602" s="70"/>
      <c r="I602" s="70"/>
      <c r="J602" s="71"/>
    </row>
    <row r="603" s="67" customFormat="1" spans="2:10">
      <c r="B603" s="70"/>
      <c r="C603" s="70"/>
      <c r="D603" s="70"/>
      <c r="E603" s="70"/>
      <c r="F603" s="70"/>
      <c r="G603" s="70"/>
      <c r="H603" s="70"/>
      <c r="I603" s="70"/>
      <c r="J603" s="71"/>
    </row>
    <row r="604" s="67" customFormat="1" spans="2:10">
      <c r="B604" s="70"/>
      <c r="C604" s="70"/>
      <c r="D604" s="70"/>
      <c r="E604" s="70"/>
      <c r="F604" s="70"/>
      <c r="G604" s="70"/>
      <c r="H604" s="70"/>
      <c r="I604" s="70"/>
      <c r="J604" s="71"/>
    </row>
    <row r="605" s="67" customFormat="1" spans="2:10">
      <c r="B605" s="70"/>
      <c r="C605" s="70"/>
      <c r="D605" s="70"/>
      <c r="E605" s="70"/>
      <c r="F605" s="70"/>
      <c r="G605" s="70"/>
      <c r="H605" s="70"/>
      <c r="I605" s="70"/>
      <c r="J605" s="71"/>
    </row>
    <row r="606" s="67" customFormat="1" spans="2:10">
      <c r="B606" s="70"/>
      <c r="C606" s="70"/>
      <c r="D606" s="70"/>
      <c r="E606" s="70"/>
      <c r="F606" s="70"/>
      <c r="G606" s="70"/>
      <c r="H606" s="70"/>
      <c r="I606" s="70"/>
      <c r="J606" s="71"/>
    </row>
    <row r="607" s="67" customFormat="1" spans="2:10">
      <c r="B607" s="70"/>
      <c r="C607" s="70"/>
      <c r="D607" s="70"/>
      <c r="E607" s="70"/>
      <c r="F607" s="70"/>
      <c r="G607" s="70"/>
      <c r="H607" s="70"/>
      <c r="I607" s="70"/>
      <c r="J607" s="71"/>
    </row>
    <row r="608" s="67" customFormat="1" spans="2:10">
      <c r="B608" s="70"/>
      <c r="C608" s="70"/>
      <c r="D608" s="70"/>
      <c r="E608" s="70"/>
      <c r="F608" s="70"/>
      <c r="G608" s="70"/>
      <c r="H608" s="70"/>
      <c r="I608" s="70"/>
      <c r="J608" s="71"/>
    </row>
    <row r="609" s="67" customFormat="1" spans="2:10">
      <c r="B609" s="70"/>
      <c r="C609" s="70"/>
      <c r="D609" s="70"/>
      <c r="E609" s="70"/>
      <c r="F609" s="70"/>
      <c r="G609" s="70"/>
      <c r="H609" s="70"/>
      <c r="I609" s="70"/>
      <c r="J609" s="71"/>
    </row>
    <row r="610" s="67" customFormat="1" spans="2:10">
      <c r="B610" s="70"/>
      <c r="C610" s="70"/>
      <c r="D610" s="70"/>
      <c r="E610" s="70"/>
      <c r="F610" s="70"/>
      <c r="G610" s="70"/>
      <c r="H610" s="70"/>
      <c r="I610" s="70"/>
      <c r="J610" s="71"/>
    </row>
    <row r="611" s="67" customFormat="1" spans="2:10">
      <c r="B611" s="70"/>
      <c r="C611" s="70"/>
      <c r="D611" s="70"/>
      <c r="E611" s="70"/>
      <c r="F611" s="70"/>
      <c r="G611" s="70"/>
      <c r="H611" s="70"/>
      <c r="I611" s="70"/>
      <c r="J611" s="71"/>
    </row>
    <row r="612" s="67" customFormat="1" spans="2:10">
      <c r="B612" s="70"/>
      <c r="C612" s="70"/>
      <c r="D612" s="70"/>
      <c r="E612" s="70"/>
      <c r="F612" s="70"/>
      <c r="G612" s="70"/>
      <c r="H612" s="70"/>
      <c r="I612" s="70"/>
      <c r="J612" s="71"/>
    </row>
    <row r="613" s="67" customFormat="1" spans="2:10">
      <c r="B613" s="70"/>
      <c r="C613" s="70"/>
      <c r="D613" s="70"/>
      <c r="E613" s="70"/>
      <c r="F613" s="70"/>
      <c r="G613" s="70"/>
      <c r="H613" s="70"/>
      <c r="I613" s="70"/>
      <c r="J613" s="71"/>
    </row>
    <row r="614" s="67" customFormat="1" spans="2:10">
      <c r="B614" s="70"/>
      <c r="C614" s="70"/>
      <c r="D614" s="70"/>
      <c r="E614" s="70"/>
      <c r="F614" s="70"/>
      <c r="G614" s="70"/>
      <c r="H614" s="70"/>
      <c r="I614" s="70"/>
      <c r="J614" s="71"/>
    </row>
    <row r="615" s="67" customFormat="1" spans="2:10">
      <c r="B615" s="70"/>
      <c r="C615" s="70"/>
      <c r="D615" s="70"/>
      <c r="E615" s="70"/>
      <c r="F615" s="70"/>
      <c r="G615" s="70"/>
      <c r="H615" s="70"/>
      <c r="I615" s="70"/>
      <c r="J615" s="71"/>
    </row>
    <row r="616" s="67" customFormat="1" spans="2:10">
      <c r="B616" s="70"/>
      <c r="C616" s="70"/>
      <c r="D616" s="70"/>
      <c r="E616" s="70"/>
      <c r="F616" s="70"/>
      <c r="G616" s="70"/>
      <c r="H616" s="70"/>
      <c r="I616" s="70"/>
      <c r="J616" s="71"/>
    </row>
    <row r="617" s="67" customFormat="1" spans="2:10">
      <c r="B617" s="70"/>
      <c r="C617" s="70"/>
      <c r="D617" s="70"/>
      <c r="E617" s="70"/>
      <c r="F617" s="70"/>
      <c r="G617" s="70"/>
      <c r="H617" s="70"/>
      <c r="I617" s="70"/>
      <c r="J617" s="71"/>
    </row>
    <row r="618" s="67" customFormat="1" spans="2:10">
      <c r="B618" s="70"/>
      <c r="C618" s="70"/>
      <c r="D618" s="70"/>
      <c r="E618" s="70"/>
      <c r="F618" s="70"/>
      <c r="G618" s="70"/>
      <c r="H618" s="70"/>
      <c r="I618" s="70"/>
      <c r="J618" s="71"/>
    </row>
    <row r="619" s="67" customFormat="1" spans="2:10">
      <c r="B619" s="70"/>
      <c r="C619" s="70"/>
      <c r="D619" s="70"/>
      <c r="E619" s="70"/>
      <c r="F619" s="70"/>
      <c r="G619" s="70"/>
      <c r="H619" s="70"/>
      <c r="I619" s="70"/>
      <c r="J619" s="71"/>
    </row>
    <row r="620" s="67" customFormat="1" spans="2:10">
      <c r="B620" s="70"/>
      <c r="C620" s="70"/>
      <c r="D620" s="70"/>
      <c r="E620" s="70"/>
      <c r="F620" s="70"/>
      <c r="G620" s="70"/>
      <c r="H620" s="70"/>
      <c r="I620" s="70"/>
      <c r="J620" s="71"/>
    </row>
    <row r="621" s="67" customFormat="1" spans="2:10">
      <c r="B621" s="70"/>
      <c r="C621" s="70"/>
      <c r="D621" s="70"/>
      <c r="E621" s="70"/>
      <c r="F621" s="70"/>
      <c r="G621" s="70"/>
      <c r="H621" s="70"/>
      <c r="I621" s="70"/>
      <c r="J621" s="71"/>
    </row>
    <row r="622" s="67" customFormat="1" spans="2:10">
      <c r="B622" s="70"/>
      <c r="C622" s="70"/>
      <c r="D622" s="70"/>
      <c r="E622" s="70"/>
      <c r="F622" s="70"/>
      <c r="G622" s="70"/>
      <c r="H622" s="70"/>
      <c r="I622" s="70"/>
      <c r="J622" s="71"/>
    </row>
    <row r="623" s="67" customFormat="1" spans="2:10">
      <c r="B623" s="70"/>
      <c r="C623" s="70"/>
      <c r="D623" s="70"/>
      <c r="E623" s="70"/>
      <c r="F623" s="70"/>
      <c r="G623" s="70"/>
      <c r="H623" s="70"/>
      <c r="I623" s="70"/>
      <c r="J623" s="71"/>
    </row>
    <row r="624" s="67" customFormat="1" spans="2:10">
      <c r="B624" s="70"/>
      <c r="C624" s="70"/>
      <c r="D624" s="70"/>
      <c r="E624" s="70"/>
      <c r="F624" s="70"/>
      <c r="G624" s="70"/>
      <c r="H624" s="70"/>
      <c r="I624" s="70"/>
      <c r="J624" s="71"/>
    </row>
    <row r="625" s="67" customFormat="1" spans="2:10">
      <c r="B625" s="70"/>
      <c r="C625" s="70"/>
      <c r="D625" s="70"/>
      <c r="E625" s="70"/>
      <c r="F625" s="70"/>
      <c r="G625" s="70"/>
      <c r="H625" s="70"/>
      <c r="I625" s="70"/>
      <c r="J625" s="71"/>
    </row>
    <row r="626" s="67" customFormat="1" spans="2:10">
      <c r="B626" s="70"/>
      <c r="C626" s="70"/>
      <c r="D626" s="70"/>
      <c r="E626" s="70"/>
      <c r="F626" s="70"/>
      <c r="G626" s="70"/>
      <c r="H626" s="70"/>
      <c r="I626" s="70"/>
      <c r="J626" s="71"/>
    </row>
    <row r="627" s="67" customFormat="1" spans="2:10">
      <c r="B627" s="70"/>
      <c r="C627" s="70"/>
      <c r="D627" s="70"/>
      <c r="E627" s="70"/>
      <c r="F627" s="70"/>
      <c r="G627" s="70"/>
      <c r="H627" s="70"/>
      <c r="I627" s="70"/>
      <c r="J627" s="71"/>
    </row>
    <row r="628" s="67" customFormat="1" spans="2:10">
      <c r="B628" s="70"/>
      <c r="C628" s="70"/>
      <c r="D628" s="70"/>
      <c r="E628" s="70"/>
      <c r="F628" s="70"/>
      <c r="G628" s="70"/>
      <c r="H628" s="70"/>
      <c r="I628" s="70"/>
      <c r="J628" s="71"/>
    </row>
    <row r="629" s="67" customFormat="1" spans="2:10">
      <c r="B629" s="70"/>
      <c r="C629" s="70"/>
      <c r="D629" s="70"/>
      <c r="E629" s="70"/>
      <c r="F629" s="70"/>
      <c r="G629" s="70"/>
      <c r="H629" s="70"/>
      <c r="I629" s="70"/>
      <c r="J629" s="71"/>
    </row>
    <row r="630" s="67" customFormat="1" spans="2:10">
      <c r="B630" s="70"/>
      <c r="C630" s="70"/>
      <c r="D630" s="70"/>
      <c r="E630" s="70"/>
      <c r="F630" s="70"/>
      <c r="G630" s="70"/>
      <c r="H630" s="70"/>
      <c r="I630" s="70"/>
      <c r="J630" s="71"/>
    </row>
    <row r="631" s="67" customFormat="1" spans="2:10">
      <c r="B631" s="70"/>
      <c r="C631" s="70"/>
      <c r="D631" s="70"/>
      <c r="E631" s="70"/>
      <c r="F631" s="70"/>
      <c r="G631" s="70"/>
      <c r="H631" s="70"/>
      <c r="I631" s="70"/>
      <c r="J631" s="71"/>
    </row>
    <row r="632" s="67" customFormat="1" spans="2:10">
      <c r="B632" s="70"/>
      <c r="C632" s="70"/>
      <c r="D632" s="70"/>
      <c r="E632" s="70"/>
      <c r="F632" s="70"/>
      <c r="G632" s="70"/>
      <c r="H632" s="70"/>
      <c r="I632" s="70"/>
      <c r="J632" s="71"/>
    </row>
    <row r="633" s="67" customFormat="1" spans="2:10">
      <c r="B633" s="70"/>
      <c r="C633" s="70"/>
      <c r="D633" s="70"/>
      <c r="E633" s="70"/>
      <c r="F633" s="70"/>
      <c r="G633" s="70"/>
      <c r="H633" s="70"/>
      <c r="I633" s="70"/>
      <c r="J633" s="71"/>
    </row>
    <row r="634" s="67" customFormat="1" spans="2:10">
      <c r="B634" s="70"/>
      <c r="C634" s="70"/>
      <c r="D634" s="70"/>
      <c r="E634" s="70"/>
      <c r="F634" s="70"/>
      <c r="G634" s="70"/>
      <c r="H634" s="70"/>
      <c r="I634" s="70"/>
      <c r="J634" s="71"/>
    </row>
    <row r="635" s="67" customFormat="1" spans="2:10">
      <c r="B635" s="70"/>
      <c r="C635" s="70"/>
      <c r="D635" s="70"/>
      <c r="E635" s="70"/>
      <c r="F635" s="70"/>
      <c r="G635" s="70"/>
      <c r="H635" s="70"/>
      <c r="I635" s="70"/>
      <c r="J635" s="71"/>
    </row>
    <row r="636" s="67" customFormat="1" spans="2:10">
      <c r="B636" s="70"/>
      <c r="C636" s="70"/>
      <c r="D636" s="70"/>
      <c r="E636" s="70"/>
      <c r="F636" s="70"/>
      <c r="G636" s="70"/>
      <c r="H636" s="70"/>
      <c r="I636" s="70"/>
      <c r="J636" s="71"/>
    </row>
    <row r="637" s="67" customFormat="1" spans="2:10">
      <c r="B637" s="70"/>
      <c r="C637" s="70"/>
      <c r="D637" s="70"/>
      <c r="E637" s="70"/>
      <c r="F637" s="70"/>
      <c r="G637" s="70"/>
      <c r="H637" s="70"/>
      <c r="I637" s="70"/>
      <c r="J637" s="71"/>
    </row>
    <row r="638" s="67" customFormat="1" spans="2:10">
      <c r="B638" s="70"/>
      <c r="C638" s="70"/>
      <c r="D638" s="70"/>
      <c r="E638" s="70"/>
      <c r="F638" s="70"/>
      <c r="G638" s="70"/>
      <c r="H638" s="70"/>
      <c r="I638" s="70"/>
      <c r="J638" s="71"/>
    </row>
    <row r="639" s="67" customFormat="1" spans="2:10">
      <c r="B639" s="70"/>
      <c r="C639" s="70"/>
      <c r="D639" s="70"/>
      <c r="E639" s="70"/>
      <c r="F639" s="70"/>
      <c r="G639" s="70"/>
      <c r="H639" s="70"/>
      <c r="I639" s="70"/>
      <c r="J639" s="71"/>
    </row>
    <row r="640" s="67" customFormat="1" spans="2:10">
      <c r="B640" s="70"/>
      <c r="C640" s="70"/>
      <c r="D640" s="70"/>
      <c r="E640" s="70"/>
      <c r="F640" s="70"/>
      <c r="G640" s="70"/>
      <c r="H640" s="70"/>
      <c r="I640" s="70"/>
      <c r="J640" s="71"/>
    </row>
    <row r="641" s="67" customFormat="1" spans="2:10">
      <c r="B641" s="70"/>
      <c r="C641" s="70"/>
      <c r="D641" s="70"/>
      <c r="E641" s="70"/>
      <c r="F641" s="70"/>
      <c r="G641" s="70"/>
      <c r="H641" s="70"/>
      <c r="I641" s="70"/>
      <c r="J641" s="71"/>
    </row>
    <row r="642" s="67" customFormat="1" spans="2:10">
      <c r="B642" s="70"/>
      <c r="C642" s="70"/>
      <c r="D642" s="70"/>
      <c r="E642" s="70"/>
      <c r="F642" s="70"/>
      <c r="G642" s="70"/>
      <c r="H642" s="70"/>
      <c r="I642" s="70"/>
      <c r="J642" s="71"/>
    </row>
    <row r="643" s="67" customFormat="1" spans="2:10">
      <c r="B643" s="70"/>
      <c r="C643" s="70"/>
      <c r="D643" s="70"/>
      <c r="E643" s="70"/>
      <c r="F643" s="70"/>
      <c r="G643" s="70"/>
      <c r="H643" s="70"/>
      <c r="I643" s="70"/>
      <c r="J643" s="71"/>
    </row>
    <row r="644" s="67" customFormat="1" spans="2:10">
      <c r="B644" s="70"/>
      <c r="C644" s="70"/>
      <c r="D644" s="70"/>
      <c r="E644" s="70"/>
      <c r="F644" s="70"/>
      <c r="G644" s="70"/>
      <c r="H644" s="70"/>
      <c r="I644" s="70"/>
      <c r="J644" s="71"/>
    </row>
    <row r="645" s="67" customFormat="1" spans="2:10">
      <c r="B645" s="70"/>
      <c r="C645" s="70"/>
      <c r="D645" s="70"/>
      <c r="E645" s="70"/>
      <c r="F645" s="70"/>
      <c r="G645" s="70"/>
      <c r="H645" s="70"/>
      <c r="I645" s="70"/>
      <c r="J645" s="71"/>
    </row>
    <row r="646" s="67" customFormat="1" spans="2:10">
      <c r="B646" s="70"/>
      <c r="C646" s="70"/>
      <c r="D646" s="70"/>
      <c r="E646" s="70"/>
      <c r="F646" s="70"/>
      <c r="G646" s="70"/>
      <c r="H646" s="70"/>
      <c r="I646" s="70"/>
      <c r="J646" s="71"/>
    </row>
    <row r="647" s="67" customFormat="1" spans="2:10">
      <c r="B647" s="70"/>
      <c r="C647" s="70"/>
      <c r="D647" s="70"/>
      <c r="E647" s="70"/>
      <c r="F647" s="70"/>
      <c r="G647" s="70"/>
      <c r="H647" s="70"/>
      <c r="I647" s="70"/>
      <c r="J647" s="71"/>
    </row>
    <row r="648" s="67" customFormat="1" spans="2:10">
      <c r="B648" s="70"/>
      <c r="C648" s="70"/>
      <c r="D648" s="70"/>
      <c r="E648" s="70"/>
      <c r="F648" s="70"/>
      <c r="G648" s="70"/>
      <c r="H648" s="70"/>
      <c r="I648" s="70"/>
      <c r="J648" s="71"/>
    </row>
    <row r="649" s="67" customFormat="1" spans="2:10">
      <c r="B649" s="70"/>
      <c r="C649" s="70"/>
      <c r="D649" s="70"/>
      <c r="E649" s="70"/>
      <c r="F649" s="70"/>
      <c r="G649" s="70"/>
      <c r="H649" s="70"/>
      <c r="I649" s="70"/>
      <c r="J649" s="71"/>
    </row>
    <row r="650" s="67" customFormat="1" spans="2:10">
      <c r="B650" s="70"/>
      <c r="C650" s="70"/>
      <c r="D650" s="70"/>
      <c r="E650" s="70"/>
      <c r="F650" s="70"/>
      <c r="G650" s="70"/>
      <c r="H650" s="70"/>
      <c r="I650" s="70"/>
      <c r="J650" s="71"/>
    </row>
    <row r="651" s="67" customFormat="1" spans="2:10">
      <c r="B651" s="70"/>
      <c r="C651" s="70"/>
      <c r="D651" s="70"/>
      <c r="E651" s="70"/>
      <c r="F651" s="70"/>
      <c r="G651" s="70"/>
      <c r="H651" s="70"/>
      <c r="I651" s="70"/>
      <c r="J651" s="71"/>
    </row>
    <row r="652" s="67" customFormat="1" spans="2:10">
      <c r="B652" s="70"/>
      <c r="C652" s="70"/>
      <c r="D652" s="70"/>
      <c r="E652" s="70"/>
      <c r="F652" s="70"/>
      <c r="G652" s="70"/>
      <c r="H652" s="70"/>
      <c r="I652" s="70"/>
      <c r="J652" s="71"/>
    </row>
    <row r="653" s="67" customFormat="1" spans="2:10">
      <c r="B653" s="70"/>
      <c r="C653" s="70"/>
      <c r="D653" s="70"/>
      <c r="E653" s="70"/>
      <c r="F653" s="70"/>
      <c r="G653" s="70"/>
      <c r="H653" s="70"/>
      <c r="I653" s="70"/>
      <c r="J653" s="71"/>
    </row>
    <row r="654" s="67" customFormat="1" spans="2:10">
      <c r="B654" s="70"/>
      <c r="C654" s="70"/>
      <c r="D654" s="70"/>
      <c r="E654" s="70"/>
      <c r="F654" s="70"/>
      <c r="G654" s="70"/>
      <c r="H654" s="70"/>
      <c r="I654" s="70"/>
      <c r="J654" s="71"/>
    </row>
    <row r="655" s="67" customFormat="1" spans="2:10">
      <c r="B655" s="70"/>
      <c r="C655" s="70"/>
      <c r="D655" s="70"/>
      <c r="E655" s="70"/>
      <c r="F655" s="70"/>
      <c r="G655" s="70"/>
      <c r="H655" s="70"/>
      <c r="I655" s="70"/>
      <c r="J655" s="71"/>
    </row>
    <row r="656" s="67" customFormat="1" spans="2:10">
      <c r="B656" s="70"/>
      <c r="C656" s="70"/>
      <c r="D656" s="70"/>
      <c r="E656" s="70"/>
      <c r="F656" s="70"/>
      <c r="G656" s="70"/>
      <c r="H656" s="70"/>
      <c r="I656" s="70"/>
      <c r="J656" s="71"/>
    </row>
    <row r="657" s="67" customFormat="1" spans="2:10">
      <c r="B657" s="70"/>
      <c r="C657" s="70"/>
      <c r="D657" s="70"/>
      <c r="E657" s="70"/>
      <c r="F657" s="70"/>
      <c r="G657" s="70"/>
      <c r="H657" s="70"/>
      <c r="I657" s="70"/>
      <c r="J657" s="71"/>
    </row>
    <row r="658" s="67" customFormat="1" spans="2:10">
      <c r="B658" s="70"/>
      <c r="C658" s="70"/>
      <c r="D658" s="70"/>
      <c r="E658" s="70"/>
      <c r="F658" s="70"/>
      <c r="G658" s="70"/>
      <c r="H658" s="70"/>
      <c r="I658" s="70"/>
      <c r="J658" s="71"/>
    </row>
    <row r="659" s="67" customFormat="1" spans="2:10">
      <c r="B659" s="70"/>
      <c r="C659" s="70"/>
      <c r="D659" s="70"/>
      <c r="E659" s="70"/>
      <c r="F659" s="70"/>
      <c r="G659" s="70"/>
      <c r="H659" s="70"/>
      <c r="I659" s="70"/>
      <c r="J659" s="71"/>
    </row>
    <row r="660" s="67" customFormat="1" spans="2:10">
      <c r="B660" s="70"/>
      <c r="C660" s="70"/>
      <c r="D660" s="70"/>
      <c r="E660" s="70"/>
      <c r="F660" s="70"/>
      <c r="G660" s="70"/>
      <c r="H660" s="70"/>
      <c r="I660" s="70"/>
      <c r="J660" s="71"/>
    </row>
    <row r="661" s="67" customFormat="1" spans="2:10">
      <c r="B661" s="70"/>
      <c r="C661" s="70"/>
      <c r="D661" s="70"/>
      <c r="E661" s="70"/>
      <c r="F661" s="70"/>
      <c r="G661" s="70"/>
      <c r="H661" s="70"/>
      <c r="I661" s="70"/>
      <c r="J661" s="71"/>
    </row>
    <row r="662" s="67" customFormat="1" spans="2:10">
      <c r="B662" s="70"/>
      <c r="C662" s="70"/>
      <c r="D662" s="70"/>
      <c r="E662" s="70"/>
      <c r="F662" s="70"/>
      <c r="G662" s="70"/>
      <c r="H662" s="70"/>
      <c r="I662" s="70"/>
      <c r="J662" s="71"/>
    </row>
    <row r="663" s="67" customFormat="1" spans="2:10">
      <c r="B663" s="70"/>
      <c r="C663" s="70"/>
      <c r="D663" s="70"/>
      <c r="E663" s="70"/>
      <c r="F663" s="70"/>
      <c r="G663" s="70"/>
      <c r="H663" s="70"/>
      <c r="I663" s="70"/>
      <c r="J663" s="71"/>
    </row>
    <row r="664" s="67" customFormat="1" spans="2:10">
      <c r="B664" s="70"/>
      <c r="C664" s="70"/>
      <c r="D664" s="70"/>
      <c r="E664" s="70"/>
      <c r="F664" s="70"/>
      <c r="G664" s="70"/>
      <c r="H664" s="70"/>
      <c r="I664" s="70"/>
      <c r="J664" s="71"/>
    </row>
    <row r="665" s="67" customFormat="1" spans="2:10">
      <c r="B665" s="70"/>
      <c r="C665" s="70"/>
      <c r="D665" s="70"/>
      <c r="E665" s="70"/>
      <c r="F665" s="70"/>
      <c r="G665" s="70"/>
      <c r="H665" s="70"/>
      <c r="I665" s="70"/>
      <c r="J665" s="71"/>
    </row>
    <row r="666" s="67" customFormat="1" spans="2:10">
      <c r="B666" s="70"/>
      <c r="C666" s="70"/>
      <c r="D666" s="70"/>
      <c r="E666" s="70"/>
      <c r="F666" s="70"/>
      <c r="G666" s="70"/>
      <c r="H666" s="70"/>
      <c r="I666" s="70"/>
      <c r="J666" s="71"/>
    </row>
    <row r="667" s="67" customFormat="1" spans="2:10">
      <c r="B667" s="70"/>
      <c r="C667" s="70"/>
      <c r="D667" s="70"/>
      <c r="E667" s="70"/>
      <c r="F667" s="70"/>
      <c r="G667" s="70"/>
      <c r="H667" s="70"/>
      <c r="I667" s="70"/>
      <c r="J667" s="71"/>
    </row>
    <row r="668" s="67" customFormat="1" spans="2:10">
      <c r="B668" s="70"/>
      <c r="C668" s="70"/>
      <c r="D668" s="70"/>
      <c r="E668" s="70"/>
      <c r="F668" s="70"/>
      <c r="G668" s="70"/>
      <c r="H668" s="70"/>
      <c r="I668" s="70"/>
      <c r="J668" s="71"/>
    </row>
    <row r="669" s="67" customFormat="1" spans="2:10">
      <c r="B669" s="70"/>
      <c r="C669" s="70"/>
      <c r="D669" s="70"/>
      <c r="E669" s="70"/>
      <c r="F669" s="70"/>
      <c r="G669" s="70"/>
      <c r="H669" s="70"/>
      <c r="I669" s="70"/>
      <c r="J669" s="71"/>
    </row>
    <row r="670" s="67" customFormat="1" spans="2:10">
      <c r="B670" s="70"/>
      <c r="C670" s="70"/>
      <c r="D670" s="70"/>
      <c r="E670" s="70"/>
      <c r="F670" s="70"/>
      <c r="G670" s="70"/>
      <c r="H670" s="70"/>
      <c r="I670" s="70"/>
      <c r="J670" s="71"/>
    </row>
    <row r="671" s="67" customFormat="1" spans="2:10">
      <c r="B671" s="70"/>
      <c r="C671" s="70"/>
      <c r="D671" s="70"/>
      <c r="E671" s="70"/>
      <c r="F671" s="70"/>
      <c r="G671" s="70"/>
      <c r="H671" s="70"/>
      <c r="I671" s="70"/>
      <c r="J671" s="71"/>
    </row>
    <row r="672" s="67" customFormat="1" spans="2:10">
      <c r="B672" s="70"/>
      <c r="C672" s="70"/>
      <c r="D672" s="70"/>
      <c r="E672" s="70"/>
      <c r="F672" s="70"/>
      <c r="G672" s="70"/>
      <c r="H672" s="70"/>
      <c r="I672" s="70"/>
      <c r="J672" s="71"/>
    </row>
    <row r="673" s="67" customFormat="1" spans="2:10">
      <c r="B673" s="70"/>
      <c r="C673" s="70"/>
      <c r="D673" s="70"/>
      <c r="E673" s="70"/>
      <c r="F673" s="70"/>
      <c r="G673" s="70"/>
      <c r="H673" s="70"/>
      <c r="I673" s="70"/>
      <c r="J673" s="71"/>
    </row>
    <row r="674" s="67" customFormat="1" spans="2:10">
      <c r="B674" s="70"/>
      <c r="C674" s="70"/>
      <c r="D674" s="70"/>
      <c r="E674" s="70"/>
      <c r="F674" s="70"/>
      <c r="G674" s="70"/>
      <c r="H674" s="70"/>
      <c r="I674" s="70"/>
      <c r="J674" s="71"/>
    </row>
    <row r="675" s="67" customFormat="1" spans="2:10">
      <c r="B675" s="70"/>
      <c r="C675" s="70"/>
      <c r="D675" s="70"/>
      <c r="E675" s="70"/>
      <c r="F675" s="70"/>
      <c r="G675" s="70"/>
      <c r="H675" s="70"/>
      <c r="I675" s="70"/>
      <c r="J675" s="71"/>
    </row>
    <row r="676" s="67" customFormat="1" spans="2:10">
      <c r="B676" s="70"/>
      <c r="C676" s="70"/>
      <c r="D676" s="70"/>
      <c r="E676" s="70"/>
      <c r="F676" s="70"/>
      <c r="G676" s="70"/>
      <c r="H676" s="70"/>
      <c r="I676" s="70"/>
      <c r="J676" s="71"/>
    </row>
    <row r="677" s="67" customFormat="1" spans="2:10">
      <c r="B677" s="70"/>
      <c r="C677" s="70"/>
      <c r="D677" s="70"/>
      <c r="E677" s="70"/>
      <c r="F677" s="70"/>
      <c r="G677" s="70"/>
      <c r="H677" s="70"/>
      <c r="I677" s="70"/>
      <c r="J677" s="71"/>
    </row>
    <row r="678" s="67" customFormat="1" spans="2:10">
      <c r="B678" s="70"/>
      <c r="C678" s="70"/>
      <c r="D678" s="70"/>
      <c r="E678" s="70"/>
      <c r="F678" s="70"/>
      <c r="G678" s="70"/>
      <c r="H678" s="70"/>
      <c r="I678" s="70"/>
      <c r="J678" s="71"/>
    </row>
    <row r="679" s="67" customFormat="1" spans="2:10">
      <c r="B679" s="70"/>
      <c r="C679" s="70"/>
      <c r="D679" s="70"/>
      <c r="E679" s="70"/>
      <c r="F679" s="70"/>
      <c r="G679" s="70"/>
      <c r="H679" s="70"/>
      <c r="I679" s="70"/>
      <c r="J679" s="71"/>
    </row>
    <row r="680" s="67" customFormat="1" spans="2:10">
      <c r="B680" s="70"/>
      <c r="C680" s="70"/>
      <c r="D680" s="70"/>
      <c r="E680" s="70"/>
      <c r="F680" s="70"/>
      <c r="G680" s="70"/>
      <c r="H680" s="70"/>
      <c r="I680" s="70"/>
      <c r="J680" s="71"/>
    </row>
    <row r="681" s="67" customFormat="1" spans="2:10">
      <c r="B681" s="70"/>
      <c r="C681" s="70"/>
      <c r="D681" s="70"/>
      <c r="E681" s="70"/>
      <c r="F681" s="70"/>
      <c r="G681" s="70"/>
      <c r="H681" s="70"/>
      <c r="I681" s="70"/>
      <c r="J681" s="71"/>
    </row>
    <row r="682" s="67" customFormat="1" spans="2:10">
      <c r="B682" s="70"/>
      <c r="C682" s="70"/>
      <c r="D682" s="70"/>
      <c r="E682" s="70"/>
      <c r="F682" s="70"/>
      <c r="G682" s="70"/>
      <c r="H682" s="70"/>
      <c r="I682" s="70"/>
      <c r="J682" s="71"/>
    </row>
    <row r="683" s="67" customFormat="1" spans="2:10">
      <c r="B683" s="70"/>
      <c r="C683" s="70"/>
      <c r="D683" s="70"/>
      <c r="E683" s="70"/>
      <c r="F683" s="70"/>
      <c r="G683" s="70"/>
      <c r="H683" s="70"/>
      <c r="I683" s="70"/>
      <c r="J683" s="71"/>
    </row>
    <row r="684" s="67" customFormat="1" spans="2:10">
      <c r="B684" s="70"/>
      <c r="C684" s="70"/>
      <c r="D684" s="70"/>
      <c r="E684" s="70"/>
      <c r="F684" s="70"/>
      <c r="G684" s="70"/>
      <c r="H684" s="70"/>
      <c r="I684" s="70"/>
      <c r="J684" s="71"/>
    </row>
    <row r="685" s="67" customFormat="1" spans="2:10">
      <c r="B685" s="70"/>
      <c r="C685" s="70"/>
      <c r="D685" s="70"/>
      <c r="E685" s="70"/>
      <c r="F685" s="70"/>
      <c r="G685" s="70"/>
      <c r="H685" s="70"/>
      <c r="I685" s="70"/>
      <c r="J685" s="71"/>
    </row>
    <row r="686" s="67" customFormat="1" spans="2:10">
      <c r="B686" s="70"/>
      <c r="C686" s="70"/>
      <c r="D686" s="70"/>
      <c r="E686" s="70"/>
      <c r="F686" s="70"/>
      <c r="G686" s="70"/>
      <c r="H686" s="70"/>
      <c r="I686" s="70"/>
      <c r="J686" s="71"/>
    </row>
    <row r="687" s="67" customFormat="1" spans="2:10">
      <c r="B687" s="70"/>
      <c r="C687" s="70"/>
      <c r="D687" s="70"/>
      <c r="E687" s="70"/>
      <c r="F687" s="70"/>
      <c r="G687" s="70"/>
      <c r="H687" s="70"/>
      <c r="I687" s="70"/>
      <c r="J687" s="71"/>
    </row>
    <row r="688" s="67" customFormat="1" spans="2:10">
      <c r="B688" s="70"/>
      <c r="C688" s="70"/>
      <c r="D688" s="70"/>
      <c r="E688" s="70"/>
      <c r="F688" s="70"/>
      <c r="G688" s="70"/>
      <c r="H688" s="70"/>
      <c r="I688" s="70"/>
      <c r="J688" s="71"/>
    </row>
    <row r="689" s="67" customFormat="1" spans="2:10">
      <c r="B689" s="70"/>
      <c r="C689" s="70"/>
      <c r="D689" s="70"/>
      <c r="E689" s="70"/>
      <c r="F689" s="70"/>
      <c r="G689" s="70"/>
      <c r="H689" s="70"/>
      <c r="I689" s="70"/>
      <c r="J689" s="71"/>
    </row>
    <row r="690" s="67" customFormat="1" spans="2:10">
      <c r="B690" s="70"/>
      <c r="C690" s="70"/>
      <c r="D690" s="70"/>
      <c r="E690" s="70"/>
      <c r="F690" s="70"/>
      <c r="G690" s="70"/>
      <c r="H690" s="70"/>
      <c r="I690" s="70"/>
      <c r="J690" s="71"/>
    </row>
    <row r="691" s="67" customFormat="1" spans="2:10">
      <c r="B691" s="70"/>
      <c r="C691" s="70"/>
      <c r="D691" s="70"/>
      <c r="E691" s="70"/>
      <c r="F691" s="70"/>
      <c r="G691" s="70"/>
      <c r="H691" s="70"/>
      <c r="I691" s="70"/>
      <c r="J691" s="71"/>
    </row>
    <row r="692" s="67" customFormat="1" spans="2:10">
      <c r="B692" s="70"/>
      <c r="C692" s="70"/>
      <c r="D692" s="70"/>
      <c r="E692" s="70"/>
      <c r="F692" s="70"/>
      <c r="G692" s="70"/>
      <c r="H692" s="70"/>
      <c r="I692" s="70"/>
      <c r="J692" s="71"/>
    </row>
    <row r="693" s="67" customFormat="1" spans="2:10">
      <c r="B693" s="70"/>
      <c r="C693" s="70"/>
      <c r="D693" s="70"/>
      <c r="E693" s="70"/>
      <c r="F693" s="70"/>
      <c r="G693" s="70"/>
      <c r="H693" s="70"/>
      <c r="I693" s="70"/>
      <c r="J693" s="71"/>
    </row>
    <row r="694" s="67" customFormat="1" spans="2:10">
      <c r="B694" s="70"/>
      <c r="C694" s="70"/>
      <c r="D694" s="70"/>
      <c r="E694" s="70"/>
      <c r="F694" s="70"/>
      <c r="G694" s="70"/>
      <c r="H694" s="70"/>
      <c r="I694" s="70"/>
      <c r="J694" s="71"/>
    </row>
    <row r="695" s="67" customFormat="1" spans="2:10">
      <c r="B695" s="70"/>
      <c r="C695" s="70"/>
      <c r="D695" s="70"/>
      <c r="E695" s="70"/>
      <c r="F695" s="70"/>
      <c r="G695" s="70"/>
      <c r="H695" s="70"/>
      <c r="I695" s="70"/>
      <c r="J695" s="71"/>
    </row>
    <row r="696" s="67" customFormat="1" spans="2:10">
      <c r="B696" s="70"/>
      <c r="C696" s="70"/>
      <c r="D696" s="70"/>
      <c r="E696" s="70"/>
      <c r="F696" s="70"/>
      <c r="G696" s="70"/>
      <c r="H696" s="70"/>
      <c r="I696" s="70"/>
      <c r="J696" s="71"/>
    </row>
    <row r="697" s="67" customFormat="1" spans="2:10">
      <c r="B697" s="70"/>
      <c r="C697" s="70"/>
      <c r="D697" s="70"/>
      <c r="E697" s="70"/>
      <c r="F697" s="70"/>
      <c r="G697" s="70"/>
      <c r="H697" s="70"/>
      <c r="I697" s="70"/>
      <c r="J697" s="71"/>
    </row>
    <row r="698" s="67" customFormat="1" spans="2:10">
      <c r="B698" s="70"/>
      <c r="C698" s="70"/>
      <c r="D698" s="70"/>
      <c r="E698" s="70"/>
      <c r="F698" s="70"/>
      <c r="G698" s="70"/>
      <c r="H698" s="70"/>
      <c r="I698" s="70"/>
      <c r="J698" s="71"/>
    </row>
    <row r="699" s="67" customFormat="1" spans="2:10">
      <c r="B699" s="70"/>
      <c r="C699" s="70"/>
      <c r="D699" s="70"/>
      <c r="E699" s="70"/>
      <c r="F699" s="70"/>
      <c r="G699" s="70"/>
      <c r="H699" s="70"/>
      <c r="I699" s="70"/>
      <c r="J699" s="71"/>
    </row>
    <row r="700" s="67" customFormat="1" spans="2:10">
      <c r="B700" s="70"/>
      <c r="C700" s="70"/>
      <c r="D700" s="70"/>
      <c r="E700" s="70"/>
      <c r="F700" s="70"/>
      <c r="G700" s="70"/>
      <c r="H700" s="70"/>
      <c r="I700" s="70"/>
      <c r="J700" s="71"/>
    </row>
    <row r="701" s="67" customFormat="1" spans="2:10">
      <c r="B701" s="70"/>
      <c r="C701" s="70"/>
      <c r="D701" s="70"/>
      <c r="E701" s="70"/>
      <c r="F701" s="70"/>
      <c r="G701" s="70"/>
      <c r="H701" s="70"/>
      <c r="I701" s="70"/>
      <c r="J701" s="71"/>
    </row>
    <row r="702" s="67" customFormat="1" spans="2:10">
      <c r="B702" s="70"/>
      <c r="C702" s="70"/>
      <c r="D702" s="70"/>
      <c r="E702" s="70"/>
      <c r="F702" s="70"/>
      <c r="G702" s="70"/>
      <c r="H702" s="70"/>
      <c r="I702" s="70"/>
      <c r="J702" s="71"/>
    </row>
    <row r="703" s="67" customFormat="1" spans="2:10">
      <c r="B703" s="70"/>
      <c r="C703" s="70"/>
      <c r="D703" s="70"/>
      <c r="E703" s="70"/>
      <c r="F703" s="70"/>
      <c r="G703" s="70"/>
      <c r="H703" s="70"/>
      <c r="I703" s="70"/>
      <c r="J703" s="71"/>
    </row>
    <row r="704" s="67" customFormat="1" spans="2:10">
      <c r="B704" s="70"/>
      <c r="C704" s="70"/>
      <c r="D704" s="70"/>
      <c r="E704" s="70"/>
      <c r="F704" s="70"/>
      <c r="G704" s="70"/>
      <c r="H704" s="70"/>
      <c r="I704" s="70"/>
      <c r="J704" s="71"/>
    </row>
    <row r="705" s="67" customFormat="1" spans="2:10">
      <c r="B705" s="70"/>
      <c r="C705" s="70"/>
      <c r="D705" s="70"/>
      <c r="E705" s="70"/>
      <c r="F705" s="70"/>
      <c r="G705" s="70"/>
      <c r="H705" s="70"/>
      <c r="I705" s="70"/>
      <c r="J705" s="71"/>
    </row>
    <row r="706" s="67" customFormat="1" spans="2:10">
      <c r="B706" s="70"/>
      <c r="C706" s="70"/>
      <c r="D706" s="70"/>
      <c r="E706" s="70"/>
      <c r="F706" s="70"/>
      <c r="G706" s="70"/>
      <c r="H706" s="70"/>
      <c r="I706" s="70"/>
      <c r="J706" s="71"/>
    </row>
    <row r="707" s="67" customFormat="1" spans="2:10">
      <c r="B707" s="70"/>
      <c r="C707" s="70"/>
      <c r="D707" s="70"/>
      <c r="E707" s="70"/>
      <c r="F707" s="70"/>
      <c r="G707" s="70"/>
      <c r="H707" s="70"/>
      <c r="I707" s="70"/>
      <c r="J707" s="71"/>
    </row>
    <row r="708" s="67" customFormat="1" spans="2:10">
      <c r="B708" s="70"/>
      <c r="C708" s="70"/>
      <c r="D708" s="70"/>
      <c r="E708" s="70"/>
      <c r="F708" s="70"/>
      <c r="G708" s="70"/>
      <c r="H708" s="70"/>
      <c r="I708" s="70"/>
      <c r="J708" s="71"/>
    </row>
    <row r="709" s="67" customFormat="1" spans="2:10">
      <c r="B709" s="70"/>
      <c r="C709" s="70"/>
      <c r="D709" s="70"/>
      <c r="E709" s="70"/>
      <c r="F709" s="70"/>
      <c r="G709" s="70"/>
      <c r="H709" s="70"/>
      <c r="I709" s="70"/>
      <c r="J709" s="71"/>
    </row>
    <row r="710" s="67" customFormat="1" spans="2:10">
      <c r="B710" s="70"/>
      <c r="C710" s="70"/>
      <c r="D710" s="70"/>
      <c r="E710" s="70"/>
      <c r="F710" s="70"/>
      <c r="G710" s="70"/>
      <c r="H710" s="70"/>
      <c r="I710" s="70"/>
      <c r="J710" s="71"/>
    </row>
    <row r="711" s="67" customFormat="1" spans="2:10">
      <c r="B711" s="70"/>
      <c r="C711" s="70"/>
      <c r="D711" s="70"/>
      <c r="E711" s="70"/>
      <c r="F711" s="70"/>
      <c r="G711" s="70"/>
      <c r="H711" s="70"/>
      <c r="I711" s="70"/>
      <c r="J711" s="71"/>
    </row>
    <row r="712" s="67" customFormat="1" spans="2:10">
      <c r="B712" s="70"/>
      <c r="C712" s="70"/>
      <c r="D712" s="70"/>
      <c r="E712" s="70"/>
      <c r="F712" s="70"/>
      <c r="G712" s="70"/>
      <c r="H712" s="70"/>
      <c r="I712" s="70"/>
      <c r="J712" s="71"/>
    </row>
    <row r="713" s="67" customFormat="1" spans="2:10">
      <c r="B713" s="70"/>
      <c r="C713" s="70"/>
      <c r="D713" s="70"/>
      <c r="E713" s="70"/>
      <c r="F713" s="70"/>
      <c r="G713" s="70"/>
      <c r="H713" s="70"/>
      <c r="I713" s="70"/>
      <c r="J713" s="71"/>
    </row>
    <row r="714" s="67" customFormat="1" spans="2:10">
      <c r="B714" s="70"/>
      <c r="C714" s="70"/>
      <c r="D714" s="70"/>
      <c r="E714" s="70"/>
      <c r="F714" s="70"/>
      <c r="G714" s="70"/>
      <c r="H714" s="70"/>
      <c r="I714" s="70"/>
      <c r="J714" s="71"/>
    </row>
    <row r="715" s="67" customFormat="1" spans="2:10">
      <c r="B715" s="70"/>
      <c r="C715" s="70"/>
      <c r="D715" s="70"/>
      <c r="E715" s="70"/>
      <c r="F715" s="70"/>
      <c r="G715" s="70"/>
      <c r="H715" s="70"/>
      <c r="I715" s="70"/>
      <c r="J715" s="71"/>
    </row>
    <row r="716" s="67" customFormat="1" spans="2:10">
      <c r="B716" s="70"/>
      <c r="C716" s="70"/>
      <c r="D716" s="70"/>
      <c r="E716" s="70"/>
      <c r="F716" s="70"/>
      <c r="G716" s="70"/>
      <c r="H716" s="70"/>
      <c r="I716" s="70"/>
      <c r="J716" s="71"/>
    </row>
    <row r="717" s="67" customFormat="1" spans="2:10">
      <c r="B717" s="70"/>
      <c r="C717" s="70"/>
      <c r="D717" s="70"/>
      <c r="E717" s="70"/>
      <c r="F717" s="70"/>
      <c r="G717" s="70"/>
      <c r="H717" s="70"/>
      <c r="I717" s="70"/>
      <c r="J717" s="71"/>
    </row>
    <row r="718" s="67" customFormat="1" spans="2:10">
      <c r="B718" s="70"/>
      <c r="C718" s="70"/>
      <c r="D718" s="70"/>
      <c r="E718" s="70"/>
      <c r="F718" s="70"/>
      <c r="G718" s="70"/>
      <c r="H718" s="70"/>
      <c r="I718" s="70"/>
      <c r="J718" s="71"/>
    </row>
    <row r="719" s="67" customFormat="1" spans="2:10">
      <c r="B719" s="70"/>
      <c r="C719" s="70"/>
      <c r="D719" s="70"/>
      <c r="E719" s="70"/>
      <c r="F719" s="70"/>
      <c r="G719" s="70"/>
      <c r="H719" s="70"/>
      <c r="I719" s="70"/>
      <c r="J719" s="71"/>
    </row>
    <row r="720" s="67" customFormat="1" spans="2:10">
      <c r="B720" s="70"/>
      <c r="C720" s="70"/>
      <c r="D720" s="70"/>
      <c r="E720" s="70"/>
      <c r="F720" s="70"/>
      <c r="G720" s="70"/>
      <c r="H720" s="70"/>
      <c r="I720" s="70"/>
      <c r="J720" s="71"/>
    </row>
    <row r="721" s="67" customFormat="1" spans="2:10">
      <c r="B721" s="70"/>
      <c r="C721" s="70"/>
      <c r="D721" s="70"/>
      <c r="E721" s="70"/>
      <c r="F721" s="70"/>
      <c r="G721" s="70"/>
      <c r="H721" s="70"/>
      <c r="I721" s="70"/>
      <c r="J721" s="71"/>
    </row>
    <row r="722" s="67" customFormat="1" spans="2:10">
      <c r="B722" s="70"/>
      <c r="C722" s="70"/>
      <c r="D722" s="70"/>
      <c r="E722" s="70"/>
      <c r="F722" s="70"/>
      <c r="G722" s="70"/>
      <c r="H722" s="70"/>
      <c r="I722" s="70"/>
      <c r="J722" s="71"/>
    </row>
    <row r="723" s="67" customFormat="1" spans="2:10">
      <c r="B723" s="70"/>
      <c r="C723" s="70"/>
      <c r="D723" s="70"/>
      <c r="E723" s="70"/>
      <c r="F723" s="70"/>
      <c r="G723" s="70"/>
      <c r="H723" s="70"/>
      <c r="I723" s="70"/>
      <c r="J723" s="71"/>
    </row>
    <row r="724" s="67" customFormat="1" spans="2:10">
      <c r="B724" s="70"/>
      <c r="C724" s="70"/>
      <c r="D724" s="70"/>
      <c r="E724" s="70"/>
      <c r="F724" s="70"/>
      <c r="G724" s="70"/>
      <c r="H724" s="70"/>
      <c r="I724" s="70"/>
      <c r="J724" s="71"/>
    </row>
    <row r="725" s="67" customFormat="1" spans="2:10">
      <c r="B725" s="70"/>
      <c r="C725" s="70"/>
      <c r="D725" s="70"/>
      <c r="E725" s="70"/>
      <c r="F725" s="70"/>
      <c r="G725" s="70"/>
      <c r="H725" s="70"/>
      <c r="I725" s="70"/>
      <c r="J725" s="71"/>
    </row>
    <row r="726" s="67" customFormat="1" spans="2:10">
      <c r="B726" s="70"/>
      <c r="C726" s="70"/>
      <c r="D726" s="70"/>
      <c r="E726" s="70"/>
      <c r="F726" s="70"/>
      <c r="G726" s="70"/>
      <c r="H726" s="70"/>
      <c r="I726" s="70"/>
      <c r="J726" s="71"/>
    </row>
    <row r="727" s="67" customFormat="1" spans="2:10">
      <c r="B727" s="70"/>
      <c r="C727" s="70"/>
      <c r="D727" s="70"/>
      <c r="E727" s="70"/>
      <c r="F727" s="70"/>
      <c r="G727" s="70"/>
      <c r="H727" s="70"/>
      <c r="I727" s="70"/>
      <c r="J727" s="71"/>
    </row>
    <row r="728" s="67" customFormat="1" spans="2:10">
      <c r="B728" s="70"/>
      <c r="C728" s="70"/>
      <c r="D728" s="70"/>
      <c r="E728" s="70"/>
      <c r="F728" s="70"/>
      <c r="G728" s="70"/>
      <c r="H728" s="70"/>
      <c r="I728" s="70"/>
      <c r="J728" s="71"/>
    </row>
    <row r="729" s="67" customFormat="1" spans="2:10">
      <c r="B729" s="70"/>
      <c r="C729" s="70"/>
      <c r="D729" s="70"/>
      <c r="E729" s="70"/>
      <c r="F729" s="70"/>
      <c r="G729" s="70"/>
      <c r="H729" s="70"/>
      <c r="I729" s="70"/>
      <c r="J729" s="71"/>
    </row>
    <row r="730" s="67" customFormat="1" spans="2:10">
      <c r="B730" s="70"/>
      <c r="C730" s="70"/>
      <c r="D730" s="70"/>
      <c r="E730" s="70"/>
      <c r="F730" s="70"/>
      <c r="G730" s="70"/>
      <c r="H730" s="70"/>
      <c r="I730" s="70"/>
      <c r="J730" s="71"/>
    </row>
    <row r="731" s="67" customFormat="1" spans="2:10">
      <c r="B731" s="70"/>
      <c r="C731" s="70"/>
      <c r="D731" s="70"/>
      <c r="E731" s="70"/>
      <c r="F731" s="70"/>
      <c r="G731" s="70"/>
      <c r="H731" s="70"/>
      <c r="I731" s="70"/>
      <c r="J731" s="71"/>
    </row>
    <row r="732" s="67" customFormat="1" spans="2:10">
      <c r="B732" s="70"/>
      <c r="C732" s="70"/>
      <c r="D732" s="70"/>
      <c r="E732" s="70"/>
      <c r="F732" s="70"/>
      <c r="G732" s="70"/>
      <c r="H732" s="70"/>
      <c r="I732" s="70"/>
      <c r="J732" s="71"/>
    </row>
    <row r="733" s="67" customFormat="1" spans="2:10">
      <c r="B733" s="70"/>
      <c r="C733" s="70"/>
      <c r="D733" s="70"/>
      <c r="E733" s="70"/>
      <c r="F733" s="70"/>
      <c r="G733" s="70"/>
      <c r="H733" s="70"/>
      <c r="I733" s="70"/>
      <c r="J733" s="71"/>
    </row>
    <row r="734" s="67" customFormat="1" spans="2:10">
      <c r="B734" s="70"/>
      <c r="C734" s="70"/>
      <c r="D734" s="70"/>
      <c r="E734" s="70"/>
      <c r="F734" s="70"/>
      <c r="G734" s="70"/>
      <c r="H734" s="70"/>
      <c r="I734" s="70"/>
      <c r="J734" s="71"/>
    </row>
    <row r="735" s="67" customFormat="1" spans="2:10">
      <c r="B735" s="70"/>
      <c r="C735" s="70"/>
      <c r="D735" s="70"/>
      <c r="E735" s="70"/>
      <c r="F735" s="70"/>
      <c r="G735" s="70"/>
      <c r="H735" s="70"/>
      <c r="I735" s="70"/>
      <c r="J735" s="71"/>
    </row>
    <row r="736" s="67" customFormat="1" spans="2:10">
      <c r="B736" s="70"/>
      <c r="C736" s="70"/>
      <c r="D736" s="70"/>
      <c r="E736" s="70"/>
      <c r="F736" s="70"/>
      <c r="G736" s="70"/>
      <c r="H736" s="70"/>
      <c r="I736" s="70"/>
      <c r="J736" s="71"/>
    </row>
    <row r="737" s="67" customFormat="1" spans="2:10">
      <c r="B737" s="70"/>
      <c r="C737" s="70"/>
      <c r="D737" s="70"/>
      <c r="E737" s="70"/>
      <c r="F737" s="70"/>
      <c r="G737" s="70"/>
      <c r="H737" s="70"/>
      <c r="I737" s="70"/>
      <c r="J737" s="71"/>
    </row>
    <row r="738" s="67" customFormat="1" spans="2:10">
      <c r="B738" s="70"/>
      <c r="C738" s="70"/>
      <c r="D738" s="70"/>
      <c r="E738" s="70"/>
      <c r="F738" s="70"/>
      <c r="G738" s="70"/>
      <c r="H738" s="70"/>
      <c r="I738" s="70"/>
      <c r="J738" s="71"/>
    </row>
    <row r="739" s="67" customFormat="1" spans="2:10">
      <c r="B739" s="70"/>
      <c r="C739" s="70"/>
      <c r="D739" s="70"/>
      <c r="E739" s="70"/>
      <c r="F739" s="70"/>
      <c r="G739" s="70"/>
      <c r="H739" s="70"/>
      <c r="I739" s="70"/>
      <c r="J739" s="71"/>
    </row>
    <row r="740" s="67" customFormat="1" spans="2:10">
      <c r="B740" s="70"/>
      <c r="C740" s="70"/>
      <c r="D740" s="70"/>
      <c r="E740" s="70"/>
      <c r="F740" s="70"/>
      <c r="G740" s="70"/>
      <c r="H740" s="70"/>
      <c r="I740" s="70"/>
      <c r="J740" s="71"/>
    </row>
    <row r="741" s="67" customFormat="1" spans="2:10">
      <c r="B741" s="70"/>
      <c r="C741" s="70"/>
      <c r="D741" s="70"/>
      <c r="E741" s="70"/>
      <c r="F741" s="70"/>
      <c r="G741" s="70"/>
      <c r="H741" s="70"/>
      <c r="I741" s="70"/>
      <c r="J741" s="71"/>
    </row>
    <row r="742" s="67" customFormat="1" spans="2:10">
      <c r="B742" s="70"/>
      <c r="C742" s="70"/>
      <c r="D742" s="70"/>
      <c r="E742" s="70"/>
      <c r="F742" s="70"/>
      <c r="G742" s="70"/>
      <c r="H742" s="70"/>
      <c r="I742" s="70"/>
      <c r="J742" s="71"/>
    </row>
    <row r="743" s="67" customFormat="1" spans="2:10">
      <c r="B743" s="70"/>
      <c r="C743" s="70"/>
      <c r="D743" s="70"/>
      <c r="E743" s="70"/>
      <c r="F743" s="70"/>
      <c r="G743" s="70"/>
      <c r="H743" s="70"/>
      <c r="I743" s="70"/>
      <c r="J743" s="71"/>
    </row>
    <row r="744" s="67" customFormat="1" spans="2:10">
      <c r="B744" s="70"/>
      <c r="C744" s="70"/>
      <c r="D744" s="70"/>
      <c r="E744" s="70"/>
      <c r="F744" s="70"/>
      <c r="G744" s="70"/>
      <c r="H744" s="70"/>
      <c r="I744" s="70"/>
      <c r="J744" s="71"/>
    </row>
    <row r="745" s="67" customFormat="1" spans="2:10">
      <c r="B745" s="70"/>
      <c r="C745" s="70"/>
      <c r="D745" s="70"/>
      <c r="E745" s="70"/>
      <c r="F745" s="70"/>
      <c r="G745" s="70"/>
      <c r="H745" s="70"/>
      <c r="I745" s="70"/>
      <c r="J745" s="71"/>
    </row>
    <row r="746" s="67" customFormat="1" spans="2:10">
      <c r="B746" s="70"/>
      <c r="C746" s="70"/>
      <c r="D746" s="70"/>
      <c r="E746" s="70"/>
      <c r="F746" s="70"/>
      <c r="G746" s="70"/>
      <c r="H746" s="70"/>
      <c r="I746" s="70"/>
      <c r="J746" s="71"/>
    </row>
    <row r="747" s="67" customFormat="1" spans="2:10">
      <c r="B747" s="70"/>
      <c r="C747" s="70"/>
      <c r="D747" s="70"/>
      <c r="E747" s="70"/>
      <c r="F747" s="70"/>
      <c r="G747" s="70"/>
      <c r="H747" s="70"/>
      <c r="I747" s="70"/>
      <c r="J747" s="71"/>
    </row>
    <row r="748" s="67" customFormat="1" spans="2:10">
      <c r="B748" s="70"/>
      <c r="C748" s="70"/>
      <c r="D748" s="70"/>
      <c r="E748" s="70"/>
      <c r="F748" s="70"/>
      <c r="G748" s="70"/>
      <c r="H748" s="70"/>
      <c r="I748" s="70"/>
      <c r="J748" s="71"/>
    </row>
    <row r="749" s="67" customFormat="1" spans="2:10">
      <c r="B749" s="70"/>
      <c r="C749" s="70"/>
      <c r="D749" s="70"/>
      <c r="E749" s="70"/>
      <c r="F749" s="70"/>
      <c r="G749" s="70"/>
      <c r="H749" s="70"/>
      <c r="I749" s="70"/>
      <c r="J749" s="71"/>
    </row>
    <row r="750" s="67" customFormat="1" spans="2:10">
      <c r="B750" s="70"/>
      <c r="C750" s="70"/>
      <c r="D750" s="70"/>
      <c r="E750" s="70"/>
      <c r="F750" s="70"/>
      <c r="G750" s="70"/>
      <c r="H750" s="70"/>
      <c r="I750" s="70"/>
      <c r="J750" s="71"/>
    </row>
    <row r="751" s="67" customFormat="1" spans="2:10">
      <c r="B751" s="70"/>
      <c r="C751" s="70"/>
      <c r="D751" s="70"/>
      <c r="E751" s="70"/>
      <c r="F751" s="70"/>
      <c r="G751" s="70"/>
      <c r="H751" s="70"/>
      <c r="I751" s="70"/>
      <c r="J751" s="71"/>
    </row>
    <row r="752" s="67" customFormat="1" spans="2:10">
      <c r="B752" s="70"/>
      <c r="C752" s="70"/>
      <c r="D752" s="70"/>
      <c r="E752" s="70"/>
      <c r="F752" s="70"/>
      <c r="G752" s="70"/>
      <c r="H752" s="70"/>
      <c r="I752" s="70"/>
      <c r="J752" s="71"/>
    </row>
    <row r="753" s="67" customFormat="1" spans="2:10">
      <c r="B753" s="70"/>
      <c r="C753" s="70"/>
      <c r="D753" s="70"/>
      <c r="E753" s="70"/>
      <c r="F753" s="70"/>
      <c r="G753" s="70"/>
      <c r="H753" s="70"/>
      <c r="I753" s="70"/>
      <c r="J753" s="71"/>
    </row>
    <row r="754" s="67" customFormat="1" spans="2:10">
      <c r="B754" s="70"/>
      <c r="C754" s="70"/>
      <c r="D754" s="70"/>
      <c r="E754" s="70"/>
      <c r="F754" s="70"/>
      <c r="G754" s="70"/>
      <c r="H754" s="70"/>
      <c r="I754" s="70"/>
      <c r="J754" s="71"/>
    </row>
    <row r="755" s="67" customFormat="1" spans="2:10">
      <c r="B755" s="70"/>
      <c r="C755" s="70"/>
      <c r="D755" s="70"/>
      <c r="E755" s="70"/>
      <c r="F755" s="70"/>
      <c r="G755" s="70"/>
      <c r="H755" s="70"/>
      <c r="I755" s="70"/>
      <c r="J755" s="71"/>
    </row>
    <row r="756" s="67" customFormat="1" spans="2:10">
      <c r="B756" s="70"/>
      <c r="C756" s="70"/>
      <c r="D756" s="70"/>
      <c r="E756" s="70"/>
      <c r="F756" s="70"/>
      <c r="G756" s="70"/>
      <c r="H756" s="70"/>
      <c r="I756" s="70"/>
      <c r="J756" s="71"/>
    </row>
    <row r="757" s="67" customFormat="1" spans="2:10">
      <c r="B757" s="70"/>
      <c r="C757" s="70"/>
      <c r="D757" s="70"/>
      <c r="E757" s="70"/>
      <c r="F757" s="70"/>
      <c r="G757" s="70"/>
      <c r="H757" s="70"/>
      <c r="I757" s="70"/>
      <c r="J757" s="71"/>
    </row>
    <row r="758" s="67" customFormat="1" spans="2:10">
      <c r="B758" s="70"/>
      <c r="C758" s="70"/>
      <c r="D758" s="70"/>
      <c r="E758" s="70"/>
      <c r="F758" s="70"/>
      <c r="G758" s="70"/>
      <c r="H758" s="70"/>
      <c r="I758" s="70"/>
      <c r="J758" s="71"/>
    </row>
    <row r="759" s="67" customFormat="1" spans="2:10">
      <c r="B759" s="70"/>
      <c r="C759" s="70"/>
      <c r="D759" s="70"/>
      <c r="E759" s="70"/>
      <c r="F759" s="70"/>
      <c r="G759" s="70"/>
      <c r="H759" s="70"/>
      <c r="I759" s="70"/>
      <c r="J759" s="71"/>
    </row>
    <row r="760" s="67" customFormat="1" spans="2:10">
      <c r="B760" s="70"/>
      <c r="C760" s="70"/>
      <c r="D760" s="70"/>
      <c r="E760" s="70"/>
      <c r="F760" s="70"/>
      <c r="G760" s="70"/>
      <c r="H760" s="70"/>
      <c r="I760" s="70"/>
      <c r="J760" s="71"/>
    </row>
    <row r="761" s="67" customFormat="1" spans="2:10">
      <c r="B761" s="70"/>
      <c r="C761" s="70"/>
      <c r="D761" s="70"/>
      <c r="E761" s="70"/>
      <c r="F761" s="70"/>
      <c r="G761" s="70"/>
      <c r="H761" s="70"/>
      <c r="I761" s="70"/>
      <c r="J761" s="71"/>
    </row>
    <row r="762" s="67" customFormat="1" spans="2:10">
      <c r="B762" s="70"/>
      <c r="C762" s="70"/>
      <c r="D762" s="70"/>
      <c r="E762" s="70"/>
      <c r="F762" s="70"/>
      <c r="G762" s="70"/>
      <c r="H762" s="70"/>
      <c r="I762" s="70"/>
      <c r="J762" s="71"/>
    </row>
    <row r="763" s="67" customFormat="1" spans="2:10">
      <c r="B763" s="70"/>
      <c r="C763" s="70"/>
      <c r="D763" s="70"/>
      <c r="E763" s="70"/>
      <c r="F763" s="70"/>
      <c r="G763" s="70"/>
      <c r="H763" s="70"/>
      <c r="I763" s="70"/>
      <c r="J763" s="71"/>
    </row>
    <row r="764" s="67" customFormat="1" spans="2:10">
      <c r="B764" s="70"/>
      <c r="C764" s="70"/>
      <c r="D764" s="70"/>
      <c r="E764" s="70"/>
      <c r="F764" s="70"/>
      <c r="G764" s="70"/>
      <c r="H764" s="70"/>
      <c r="I764" s="70"/>
      <c r="J764" s="71"/>
    </row>
    <row r="765" s="67" customFormat="1" spans="2:10">
      <c r="B765" s="70"/>
      <c r="C765" s="70"/>
      <c r="D765" s="70"/>
      <c r="E765" s="70"/>
      <c r="F765" s="70"/>
      <c r="G765" s="70"/>
      <c r="H765" s="70"/>
      <c r="I765" s="70"/>
      <c r="J765" s="71"/>
    </row>
    <row r="766" s="67" customFormat="1" spans="2:10">
      <c r="B766" s="70"/>
      <c r="C766" s="70"/>
      <c r="D766" s="70"/>
      <c r="E766" s="70"/>
      <c r="F766" s="70"/>
      <c r="G766" s="70"/>
      <c r="H766" s="70"/>
      <c r="I766" s="70"/>
      <c r="J766" s="71"/>
    </row>
    <row r="767" s="67" customFormat="1" spans="2:10">
      <c r="B767" s="70"/>
      <c r="C767" s="70"/>
      <c r="D767" s="70"/>
      <c r="E767" s="70"/>
      <c r="F767" s="70"/>
      <c r="G767" s="70"/>
      <c r="H767" s="70"/>
      <c r="I767" s="70"/>
      <c r="J767" s="71"/>
    </row>
    <row r="768" s="67" customFormat="1" spans="2:10">
      <c r="B768" s="70"/>
      <c r="C768" s="70"/>
      <c r="D768" s="70"/>
      <c r="E768" s="70"/>
      <c r="F768" s="70"/>
      <c r="G768" s="70"/>
      <c r="H768" s="70"/>
      <c r="I768" s="70"/>
      <c r="J768" s="71"/>
    </row>
    <row r="769" s="67" customFormat="1" spans="2:10">
      <c r="B769" s="70"/>
      <c r="C769" s="70"/>
      <c r="D769" s="70"/>
      <c r="E769" s="70"/>
      <c r="F769" s="70"/>
      <c r="G769" s="70"/>
      <c r="H769" s="70"/>
      <c r="I769" s="70"/>
      <c r="J769" s="71"/>
    </row>
    <row r="770" s="67" customFormat="1" spans="2:10">
      <c r="B770" s="70"/>
      <c r="C770" s="70"/>
      <c r="D770" s="70"/>
      <c r="E770" s="70"/>
      <c r="F770" s="70"/>
      <c r="G770" s="70"/>
      <c r="H770" s="70"/>
      <c r="I770" s="70"/>
      <c r="J770" s="71"/>
    </row>
    <row r="771" s="67" customFormat="1" spans="2:10">
      <c r="B771" s="70"/>
      <c r="C771" s="70"/>
      <c r="D771" s="70"/>
      <c r="E771" s="70"/>
      <c r="F771" s="70"/>
      <c r="G771" s="70"/>
      <c r="H771" s="70"/>
      <c r="I771" s="70"/>
      <c r="J771" s="71"/>
    </row>
    <row r="772" s="67" customFormat="1" spans="2:10">
      <c r="B772" s="70"/>
      <c r="C772" s="70"/>
      <c r="D772" s="70"/>
      <c r="E772" s="70"/>
      <c r="F772" s="70"/>
      <c r="G772" s="70"/>
      <c r="H772" s="70"/>
      <c r="I772" s="70"/>
      <c r="J772" s="71"/>
    </row>
    <row r="773" s="67" customFormat="1" spans="2:10">
      <c r="B773" s="70"/>
      <c r="C773" s="70"/>
      <c r="D773" s="70"/>
      <c r="E773" s="70"/>
      <c r="F773" s="70"/>
      <c r="G773" s="70"/>
      <c r="H773" s="70"/>
      <c r="I773" s="70"/>
      <c r="J773" s="71"/>
    </row>
    <row r="774" s="67" customFormat="1" spans="2:10">
      <c r="B774" s="70"/>
      <c r="C774" s="70"/>
      <c r="D774" s="70"/>
      <c r="E774" s="70"/>
      <c r="F774" s="70"/>
      <c r="G774" s="70"/>
      <c r="H774" s="70"/>
      <c r="I774" s="70"/>
      <c r="J774" s="71"/>
    </row>
    <row r="775" s="67" customFormat="1" spans="2:10">
      <c r="B775" s="70"/>
      <c r="C775" s="70"/>
      <c r="D775" s="70"/>
      <c r="E775" s="70"/>
      <c r="F775" s="70"/>
      <c r="G775" s="70"/>
      <c r="H775" s="70"/>
      <c r="I775" s="70"/>
      <c r="J775" s="71"/>
    </row>
    <row r="776" s="67" customFormat="1" spans="2:10">
      <c r="B776" s="70"/>
      <c r="C776" s="70"/>
      <c r="D776" s="70"/>
      <c r="E776" s="70"/>
      <c r="F776" s="70"/>
      <c r="G776" s="70"/>
      <c r="H776" s="70"/>
      <c r="I776" s="70"/>
      <c r="J776" s="71"/>
    </row>
    <row r="777" s="67" customFormat="1" spans="2:10">
      <c r="B777" s="70"/>
      <c r="C777" s="70"/>
      <c r="D777" s="70"/>
      <c r="E777" s="70"/>
      <c r="F777" s="70"/>
      <c r="G777" s="70"/>
      <c r="H777" s="70"/>
      <c r="I777" s="70"/>
      <c r="J777" s="71"/>
    </row>
    <row r="778" s="67" customFormat="1" spans="2:10">
      <c r="B778" s="70"/>
      <c r="C778" s="70"/>
      <c r="D778" s="70"/>
      <c r="E778" s="70"/>
      <c r="F778" s="70"/>
      <c r="G778" s="70"/>
      <c r="H778" s="70"/>
      <c r="I778" s="70"/>
      <c r="J778" s="71"/>
    </row>
    <row r="779" s="67" customFormat="1" spans="2:10">
      <c r="B779" s="70"/>
      <c r="C779" s="70"/>
      <c r="D779" s="70"/>
      <c r="E779" s="70"/>
      <c r="F779" s="70"/>
      <c r="G779" s="70"/>
      <c r="H779" s="70"/>
      <c r="I779" s="70"/>
      <c r="J779" s="71"/>
    </row>
    <row r="780" s="67" customFormat="1" spans="2:10">
      <c r="B780" s="70"/>
      <c r="C780" s="70"/>
      <c r="D780" s="70"/>
      <c r="E780" s="70"/>
      <c r="F780" s="70"/>
      <c r="G780" s="70"/>
      <c r="H780" s="70"/>
      <c r="I780" s="70"/>
      <c r="J780" s="71"/>
    </row>
    <row r="781" s="67" customFormat="1" spans="2:10">
      <c r="B781" s="70"/>
      <c r="C781" s="70"/>
      <c r="D781" s="70"/>
      <c r="E781" s="70"/>
      <c r="F781" s="70"/>
      <c r="G781" s="70"/>
      <c r="H781" s="70"/>
      <c r="I781" s="70"/>
      <c r="J781" s="71"/>
    </row>
    <row r="782" s="67" customFormat="1" spans="2:10">
      <c r="B782" s="70"/>
      <c r="C782" s="70"/>
      <c r="D782" s="70"/>
      <c r="E782" s="70"/>
      <c r="F782" s="70"/>
      <c r="G782" s="70"/>
      <c r="H782" s="70"/>
      <c r="I782" s="70"/>
      <c r="J782" s="71"/>
    </row>
    <row r="783" s="67" customFormat="1" spans="2:10">
      <c r="B783" s="70"/>
      <c r="C783" s="70"/>
      <c r="D783" s="70"/>
      <c r="E783" s="70"/>
      <c r="F783" s="70"/>
      <c r="G783" s="70"/>
      <c r="H783" s="70"/>
      <c r="I783" s="70"/>
      <c r="J783" s="71"/>
    </row>
    <row r="784" s="67" customFormat="1" spans="2:10">
      <c r="B784" s="70"/>
      <c r="C784" s="70"/>
      <c r="D784" s="70"/>
      <c r="E784" s="70"/>
      <c r="F784" s="70"/>
      <c r="G784" s="70"/>
      <c r="H784" s="70"/>
      <c r="I784" s="70"/>
      <c r="J784" s="71"/>
    </row>
    <row r="785" s="67" customFormat="1" spans="2:10">
      <c r="B785" s="70"/>
      <c r="C785" s="70"/>
      <c r="D785" s="70"/>
      <c r="E785" s="70"/>
      <c r="F785" s="70"/>
      <c r="G785" s="70"/>
      <c r="H785" s="70"/>
      <c r="I785" s="70"/>
      <c r="J785" s="71"/>
    </row>
    <row r="786" s="67" customFormat="1" spans="2:10">
      <c r="B786" s="70"/>
      <c r="C786" s="70"/>
      <c r="D786" s="70"/>
      <c r="E786" s="70"/>
      <c r="F786" s="70"/>
      <c r="G786" s="70"/>
      <c r="H786" s="70"/>
      <c r="I786" s="70"/>
      <c r="J786" s="71"/>
    </row>
    <row r="787" s="67" customFormat="1" spans="2:10">
      <c r="B787" s="70"/>
      <c r="C787" s="70"/>
      <c r="D787" s="70"/>
      <c r="E787" s="70"/>
      <c r="F787" s="70"/>
      <c r="G787" s="70"/>
      <c r="H787" s="70"/>
      <c r="I787" s="70"/>
      <c r="J787" s="71"/>
    </row>
    <row r="788" s="67" customFormat="1" spans="2:10">
      <c r="B788" s="70"/>
      <c r="C788" s="70"/>
      <c r="D788" s="70"/>
      <c r="E788" s="70"/>
      <c r="F788" s="70"/>
      <c r="G788" s="70"/>
      <c r="H788" s="70"/>
      <c r="I788" s="70"/>
      <c r="J788" s="71"/>
    </row>
    <row r="789" s="67" customFormat="1" spans="2:10">
      <c r="B789" s="70"/>
      <c r="C789" s="70"/>
      <c r="D789" s="70"/>
      <c r="E789" s="70"/>
      <c r="F789" s="70"/>
      <c r="G789" s="70"/>
      <c r="H789" s="70"/>
      <c r="I789" s="70"/>
      <c r="J789" s="71"/>
    </row>
    <row r="790" s="67" customFormat="1" spans="2:10">
      <c r="B790" s="70"/>
      <c r="C790" s="70"/>
      <c r="D790" s="70"/>
      <c r="E790" s="70"/>
      <c r="F790" s="70"/>
      <c r="G790" s="70"/>
      <c r="H790" s="70"/>
      <c r="I790" s="70"/>
      <c r="J790" s="71"/>
    </row>
    <row r="791" s="67" customFormat="1" spans="2:10">
      <c r="B791" s="70"/>
      <c r="C791" s="70"/>
      <c r="D791" s="70"/>
      <c r="E791" s="70"/>
      <c r="F791" s="70"/>
      <c r="G791" s="70"/>
      <c r="H791" s="70"/>
      <c r="I791" s="70"/>
      <c r="J791" s="71"/>
    </row>
    <row r="792" s="67" customFormat="1" spans="2:10">
      <c r="B792" s="70"/>
      <c r="C792" s="70"/>
      <c r="D792" s="70"/>
      <c r="E792" s="70"/>
      <c r="F792" s="70"/>
      <c r="G792" s="70"/>
      <c r="H792" s="70"/>
      <c r="I792" s="70"/>
      <c r="J792" s="71"/>
    </row>
    <row r="793" s="67" customFormat="1" spans="2:10">
      <c r="B793" s="70"/>
      <c r="C793" s="70"/>
      <c r="D793" s="70"/>
      <c r="E793" s="70"/>
      <c r="F793" s="70"/>
      <c r="G793" s="70"/>
      <c r="H793" s="70"/>
      <c r="I793" s="70"/>
      <c r="J793" s="71"/>
    </row>
    <row r="794" s="67" customFormat="1" spans="2:10">
      <c r="B794" s="70"/>
      <c r="C794" s="70"/>
      <c r="D794" s="70"/>
      <c r="E794" s="70"/>
      <c r="F794" s="70"/>
      <c r="G794" s="70"/>
      <c r="H794" s="70"/>
      <c r="I794" s="70"/>
      <c r="J794" s="71"/>
    </row>
    <row r="795" s="67" customFormat="1" spans="2:10">
      <c r="B795" s="70"/>
      <c r="C795" s="70"/>
      <c r="D795" s="70"/>
      <c r="E795" s="70"/>
      <c r="F795" s="70"/>
      <c r="G795" s="70"/>
      <c r="H795" s="70"/>
      <c r="I795" s="70"/>
      <c r="J795" s="71"/>
    </row>
    <row r="796" s="67" customFormat="1" spans="2:10">
      <c r="B796" s="70"/>
      <c r="C796" s="70"/>
      <c r="D796" s="70"/>
      <c r="E796" s="70"/>
      <c r="F796" s="70"/>
      <c r="G796" s="70"/>
      <c r="H796" s="70"/>
      <c r="I796" s="70"/>
      <c r="J796" s="71"/>
    </row>
    <row r="797" s="67" customFormat="1" spans="2:10">
      <c r="B797" s="70"/>
      <c r="C797" s="70"/>
      <c r="D797" s="70"/>
      <c r="E797" s="70"/>
      <c r="F797" s="70"/>
      <c r="G797" s="70"/>
      <c r="H797" s="70"/>
      <c r="I797" s="70"/>
      <c r="J797" s="71"/>
    </row>
    <row r="798" s="67" customFormat="1" spans="2:10">
      <c r="B798" s="70"/>
      <c r="C798" s="70"/>
      <c r="D798" s="70"/>
      <c r="E798" s="70"/>
      <c r="F798" s="70"/>
      <c r="G798" s="70"/>
      <c r="H798" s="70"/>
      <c r="I798" s="70"/>
      <c r="J798" s="71"/>
    </row>
    <row r="799" s="67" customFormat="1" spans="2:10">
      <c r="B799" s="70"/>
      <c r="C799" s="70"/>
      <c r="D799" s="70"/>
      <c r="E799" s="70"/>
      <c r="F799" s="70"/>
      <c r="G799" s="70"/>
      <c r="H799" s="70"/>
      <c r="I799" s="70"/>
      <c r="J799" s="71"/>
    </row>
    <row r="800" s="67" customFormat="1" spans="2:10">
      <c r="B800" s="70"/>
      <c r="C800" s="70"/>
      <c r="D800" s="70"/>
      <c r="E800" s="70"/>
      <c r="F800" s="70"/>
      <c r="G800" s="70"/>
      <c r="H800" s="70"/>
      <c r="I800" s="70"/>
      <c r="J800" s="71"/>
    </row>
    <row r="801" s="67" customFormat="1" spans="2:10">
      <c r="B801" s="70"/>
      <c r="C801" s="70"/>
      <c r="D801" s="70"/>
      <c r="E801" s="70"/>
      <c r="F801" s="70"/>
      <c r="G801" s="70"/>
      <c r="H801" s="70"/>
      <c r="I801" s="70"/>
      <c r="J801" s="71"/>
    </row>
    <row r="802" s="67" customFormat="1" spans="2:10">
      <c r="B802" s="70"/>
      <c r="C802" s="70"/>
      <c r="D802" s="70"/>
      <c r="E802" s="70"/>
      <c r="F802" s="70"/>
      <c r="G802" s="70"/>
      <c r="H802" s="70"/>
      <c r="I802" s="70"/>
      <c r="J802" s="71"/>
    </row>
    <row r="803" s="67" customFormat="1" spans="2:10">
      <c r="B803" s="70"/>
      <c r="C803" s="70"/>
      <c r="D803" s="70"/>
      <c r="E803" s="70"/>
      <c r="F803" s="70"/>
      <c r="G803" s="70"/>
      <c r="H803" s="70"/>
      <c r="I803" s="70"/>
      <c r="J803" s="71"/>
    </row>
    <row r="804" s="67" customFormat="1" spans="2:10">
      <c r="B804" s="70"/>
      <c r="C804" s="70"/>
      <c r="D804" s="70"/>
      <c r="E804" s="70"/>
      <c r="F804" s="70"/>
      <c r="G804" s="70"/>
      <c r="H804" s="70"/>
      <c r="I804" s="70"/>
      <c r="J804" s="71"/>
    </row>
    <row r="805" s="67" customFormat="1" spans="2:10">
      <c r="B805" s="70"/>
      <c r="C805" s="70"/>
      <c r="D805" s="70"/>
      <c r="E805" s="70"/>
      <c r="F805" s="70"/>
      <c r="G805" s="70"/>
      <c r="H805" s="70"/>
      <c r="I805" s="70"/>
      <c r="J805" s="71"/>
    </row>
    <row r="806" s="67" customFormat="1" spans="2:10">
      <c r="B806" s="70"/>
      <c r="C806" s="70"/>
      <c r="D806" s="70"/>
      <c r="E806" s="70"/>
      <c r="F806" s="70"/>
      <c r="G806" s="70"/>
      <c r="H806" s="70"/>
      <c r="I806" s="70"/>
      <c r="J806" s="71"/>
    </row>
    <row r="807" s="67" customFormat="1" spans="2:10">
      <c r="B807" s="70"/>
      <c r="C807" s="70"/>
      <c r="D807" s="70"/>
      <c r="E807" s="70"/>
      <c r="F807" s="70"/>
      <c r="G807" s="70"/>
      <c r="H807" s="70"/>
      <c r="I807" s="70"/>
      <c r="J807" s="71"/>
    </row>
    <row r="808" s="67" customFormat="1" spans="2:10">
      <c r="B808" s="70"/>
      <c r="C808" s="70"/>
      <c r="D808" s="70"/>
      <c r="E808" s="70"/>
      <c r="F808" s="70"/>
      <c r="G808" s="70"/>
      <c r="H808" s="70"/>
      <c r="I808" s="70"/>
      <c r="J808" s="71"/>
    </row>
    <row r="809" s="67" customFormat="1" spans="2:10">
      <c r="B809" s="70"/>
      <c r="C809" s="70"/>
      <c r="D809" s="70"/>
      <c r="E809" s="70"/>
      <c r="F809" s="70"/>
      <c r="G809" s="70"/>
      <c r="H809" s="70"/>
      <c r="I809" s="70"/>
      <c r="J809" s="71"/>
    </row>
    <row r="810" s="67" customFormat="1" spans="2:10">
      <c r="B810" s="70"/>
      <c r="C810" s="70"/>
      <c r="D810" s="70"/>
      <c r="E810" s="70"/>
      <c r="F810" s="70"/>
      <c r="G810" s="70"/>
      <c r="H810" s="70"/>
      <c r="I810" s="70"/>
      <c r="J810" s="71"/>
    </row>
    <row r="811" s="67" customFormat="1" spans="2:10">
      <c r="B811" s="70"/>
      <c r="C811" s="70"/>
      <c r="D811" s="70"/>
      <c r="E811" s="70"/>
      <c r="F811" s="70"/>
      <c r="G811" s="70"/>
      <c r="H811" s="70"/>
      <c r="I811" s="70"/>
      <c r="J811" s="71"/>
    </row>
    <row r="812" s="67" customFormat="1" spans="2:10">
      <c r="B812" s="70"/>
      <c r="C812" s="70"/>
      <c r="D812" s="70"/>
      <c r="E812" s="70"/>
      <c r="F812" s="70"/>
      <c r="G812" s="70"/>
      <c r="H812" s="70"/>
      <c r="I812" s="70"/>
      <c r="J812" s="71"/>
    </row>
    <row r="813" s="67" customFormat="1" spans="2:10">
      <c r="B813" s="70"/>
      <c r="C813" s="70"/>
      <c r="D813" s="70"/>
      <c r="E813" s="70"/>
      <c r="F813" s="70"/>
      <c r="G813" s="70"/>
      <c r="H813" s="70"/>
      <c r="I813" s="70"/>
      <c r="J813" s="71"/>
    </row>
    <row r="814" s="67" customFormat="1" spans="2:10">
      <c r="B814" s="70"/>
      <c r="C814" s="70"/>
      <c r="D814" s="70"/>
      <c r="E814" s="70"/>
      <c r="F814" s="70"/>
      <c r="G814" s="70"/>
      <c r="H814" s="70"/>
      <c r="I814" s="70"/>
      <c r="J814" s="71"/>
    </row>
    <row r="815" s="67" customFormat="1" spans="2:10">
      <c r="B815" s="70"/>
      <c r="C815" s="70"/>
      <c r="D815" s="70"/>
      <c r="E815" s="70"/>
      <c r="F815" s="70"/>
      <c r="G815" s="70"/>
      <c r="H815" s="70"/>
      <c r="I815" s="70"/>
      <c r="J815" s="71"/>
    </row>
    <row r="816" s="67" customFormat="1" spans="2:10">
      <c r="B816" s="70"/>
      <c r="C816" s="70"/>
      <c r="D816" s="70"/>
      <c r="E816" s="70"/>
      <c r="F816" s="70"/>
      <c r="G816" s="70"/>
      <c r="H816" s="70"/>
      <c r="I816" s="70"/>
      <c r="J816" s="71"/>
    </row>
    <row r="817" s="67" customFormat="1" spans="2:10">
      <c r="B817" s="70"/>
      <c r="C817" s="70"/>
      <c r="D817" s="70"/>
      <c r="E817" s="70"/>
      <c r="F817" s="70"/>
      <c r="G817" s="70"/>
      <c r="H817" s="70"/>
      <c r="I817" s="70"/>
      <c r="J817" s="71"/>
    </row>
    <row r="818" s="67" customFormat="1" spans="2:10">
      <c r="B818" s="70"/>
      <c r="C818" s="70"/>
      <c r="D818" s="70"/>
      <c r="E818" s="70"/>
      <c r="F818" s="70"/>
      <c r="G818" s="70"/>
      <c r="H818" s="70"/>
      <c r="I818" s="70"/>
      <c r="J818" s="71"/>
    </row>
    <row r="819" s="67" customFormat="1" spans="2:10">
      <c r="B819" s="70"/>
      <c r="C819" s="70"/>
      <c r="D819" s="70"/>
      <c r="E819" s="70"/>
      <c r="F819" s="70"/>
      <c r="G819" s="70"/>
      <c r="H819" s="70"/>
      <c r="I819" s="70"/>
      <c r="J819" s="71"/>
    </row>
    <row r="820" s="67" customFormat="1" spans="2:10">
      <c r="B820" s="70"/>
      <c r="C820" s="70"/>
      <c r="D820" s="70"/>
      <c r="E820" s="70"/>
      <c r="F820" s="70"/>
      <c r="G820" s="70"/>
      <c r="H820" s="70"/>
      <c r="I820" s="70"/>
      <c r="J820" s="71"/>
    </row>
    <row r="821" s="67" customFormat="1" spans="2:10">
      <c r="B821" s="70"/>
      <c r="C821" s="70"/>
      <c r="D821" s="70"/>
      <c r="E821" s="70"/>
      <c r="F821" s="70"/>
      <c r="G821" s="70"/>
      <c r="H821" s="70"/>
      <c r="I821" s="70"/>
      <c r="J821" s="71"/>
    </row>
    <row r="822" s="67" customFormat="1" spans="2:10">
      <c r="B822" s="70"/>
      <c r="C822" s="70"/>
      <c r="D822" s="70"/>
      <c r="E822" s="70"/>
      <c r="F822" s="70"/>
      <c r="G822" s="70"/>
      <c r="H822" s="70"/>
      <c r="I822" s="70"/>
      <c r="J822" s="71"/>
    </row>
    <row r="823" s="67" customFormat="1" spans="2:10">
      <c r="B823" s="70"/>
      <c r="C823" s="70"/>
      <c r="D823" s="70"/>
      <c r="E823" s="70"/>
      <c r="F823" s="70"/>
      <c r="G823" s="70"/>
      <c r="H823" s="70"/>
      <c r="I823" s="70"/>
      <c r="J823" s="71"/>
    </row>
    <row r="824" s="67" customFormat="1" spans="2:10">
      <c r="B824" s="70"/>
      <c r="C824" s="70"/>
      <c r="D824" s="70"/>
      <c r="E824" s="70"/>
      <c r="F824" s="70"/>
      <c r="G824" s="70"/>
      <c r="H824" s="70"/>
      <c r="I824" s="70"/>
      <c r="J824" s="71"/>
    </row>
    <row r="825" s="67" customFormat="1" spans="2:10">
      <c r="B825" s="70"/>
      <c r="C825" s="70"/>
      <c r="D825" s="70"/>
      <c r="E825" s="70"/>
      <c r="F825" s="70"/>
      <c r="G825" s="70"/>
      <c r="H825" s="70"/>
      <c r="I825" s="70"/>
      <c r="J825" s="71"/>
    </row>
    <row r="826" s="67" customFormat="1" spans="2:10">
      <c r="B826" s="70"/>
      <c r="C826" s="70"/>
      <c r="D826" s="70"/>
      <c r="E826" s="70"/>
      <c r="F826" s="70"/>
      <c r="G826" s="70"/>
      <c r="H826" s="70"/>
      <c r="I826" s="70"/>
      <c r="J826" s="71"/>
    </row>
    <row r="827" s="67" customFormat="1" spans="2:10">
      <c r="B827" s="70"/>
      <c r="C827" s="70"/>
      <c r="D827" s="70"/>
      <c r="E827" s="70"/>
      <c r="F827" s="70"/>
      <c r="G827" s="70"/>
      <c r="H827" s="70"/>
      <c r="I827" s="70"/>
      <c r="J827" s="71"/>
    </row>
    <row r="828" s="67" customFormat="1" spans="2:10">
      <c r="B828" s="70"/>
      <c r="C828" s="70"/>
      <c r="D828" s="70"/>
      <c r="E828" s="70"/>
      <c r="F828" s="70"/>
      <c r="G828" s="70"/>
      <c r="H828" s="70"/>
      <c r="I828" s="70"/>
      <c r="J828" s="71"/>
    </row>
    <row r="829" s="67" customFormat="1" spans="2:10">
      <c r="B829" s="70"/>
      <c r="C829" s="70"/>
      <c r="D829" s="70"/>
      <c r="E829" s="70"/>
      <c r="F829" s="70"/>
      <c r="G829" s="70"/>
      <c r="H829" s="70"/>
      <c r="I829" s="70"/>
      <c r="J829" s="71"/>
    </row>
    <row r="830" s="67" customFormat="1" spans="2:10">
      <c r="B830" s="70"/>
      <c r="C830" s="70"/>
      <c r="D830" s="70"/>
      <c r="E830" s="70"/>
      <c r="F830" s="70"/>
      <c r="G830" s="70"/>
      <c r="H830" s="70"/>
      <c r="I830" s="70"/>
      <c r="J830" s="71"/>
    </row>
    <row r="831" s="67" customFormat="1" spans="2:10">
      <c r="B831" s="70"/>
      <c r="C831" s="70"/>
      <c r="D831" s="70"/>
      <c r="E831" s="70"/>
      <c r="F831" s="70"/>
      <c r="G831" s="70"/>
      <c r="H831" s="70"/>
      <c r="I831" s="70"/>
      <c r="J831" s="71"/>
    </row>
    <row r="832" s="67" customFormat="1" spans="2:10">
      <c r="B832" s="70"/>
      <c r="C832" s="70"/>
      <c r="D832" s="70"/>
      <c r="E832" s="70"/>
      <c r="F832" s="70"/>
      <c r="G832" s="70"/>
      <c r="H832" s="70"/>
      <c r="I832" s="70"/>
      <c r="J832" s="71"/>
    </row>
    <row r="833" s="67" customFormat="1" spans="2:10">
      <c r="B833" s="70"/>
      <c r="C833" s="70"/>
      <c r="D833" s="70"/>
      <c r="E833" s="70"/>
      <c r="F833" s="70"/>
      <c r="G833" s="70"/>
      <c r="H833" s="70"/>
      <c r="I833" s="70"/>
      <c r="J833" s="71"/>
    </row>
    <row r="834" s="67" customFormat="1" spans="2:10">
      <c r="B834" s="70"/>
      <c r="C834" s="70"/>
      <c r="D834" s="70"/>
      <c r="E834" s="70"/>
      <c r="F834" s="70"/>
      <c r="G834" s="70"/>
      <c r="H834" s="70"/>
      <c r="I834" s="70"/>
      <c r="J834" s="71"/>
    </row>
    <row r="835" s="67" customFormat="1" spans="2:10">
      <c r="B835" s="70"/>
      <c r="C835" s="70"/>
      <c r="D835" s="70"/>
      <c r="E835" s="70"/>
      <c r="F835" s="70"/>
      <c r="G835" s="70"/>
      <c r="H835" s="70"/>
      <c r="I835" s="70"/>
      <c r="J835" s="71"/>
    </row>
    <row r="836" s="67" customFormat="1" spans="2:10">
      <c r="B836" s="70"/>
      <c r="C836" s="70"/>
      <c r="D836" s="70"/>
      <c r="E836" s="70"/>
      <c r="F836" s="70"/>
      <c r="G836" s="70"/>
      <c r="H836" s="70"/>
      <c r="I836" s="70"/>
      <c r="J836" s="71"/>
    </row>
    <row r="837" s="67" customFormat="1" spans="2:10">
      <c r="B837" s="70"/>
      <c r="C837" s="70"/>
      <c r="D837" s="70"/>
      <c r="E837" s="70"/>
      <c r="F837" s="70"/>
      <c r="G837" s="70"/>
      <c r="H837" s="70"/>
      <c r="I837" s="70"/>
      <c r="J837" s="71"/>
    </row>
    <row r="838" s="67" customFormat="1" spans="2:10">
      <c r="B838" s="70"/>
      <c r="C838" s="70"/>
      <c r="D838" s="70"/>
      <c r="E838" s="70"/>
      <c r="F838" s="70"/>
      <c r="G838" s="70"/>
      <c r="H838" s="70"/>
      <c r="I838" s="70"/>
      <c r="J838" s="71"/>
    </row>
    <row r="839" s="67" customFormat="1" spans="2:10">
      <c r="B839" s="70"/>
      <c r="C839" s="70"/>
      <c r="D839" s="70"/>
      <c r="E839" s="70"/>
      <c r="F839" s="70"/>
      <c r="G839" s="70"/>
      <c r="H839" s="70"/>
      <c r="I839" s="70"/>
      <c r="J839" s="71"/>
    </row>
    <row r="840" s="67" customFormat="1" spans="2:10">
      <c r="B840" s="70"/>
      <c r="C840" s="70"/>
      <c r="D840" s="70"/>
      <c r="E840" s="70"/>
      <c r="F840" s="70"/>
      <c r="G840" s="70"/>
      <c r="H840" s="70"/>
      <c r="I840" s="70"/>
      <c r="J840" s="71"/>
    </row>
    <row r="841" s="67" customFormat="1" spans="2:10">
      <c r="B841" s="70"/>
      <c r="C841" s="70"/>
      <c r="D841" s="70"/>
      <c r="E841" s="70"/>
      <c r="F841" s="70"/>
      <c r="G841" s="70"/>
      <c r="H841" s="70"/>
      <c r="I841" s="70"/>
      <c r="J841" s="71"/>
    </row>
    <row r="842" s="67" customFormat="1" spans="2:10">
      <c r="B842" s="70"/>
      <c r="C842" s="70"/>
      <c r="D842" s="70"/>
      <c r="E842" s="70"/>
      <c r="F842" s="70"/>
      <c r="G842" s="70"/>
      <c r="H842" s="70"/>
      <c r="I842" s="70"/>
      <c r="J842" s="71"/>
    </row>
    <row r="843" s="67" customFormat="1" spans="2:10">
      <c r="B843" s="70"/>
      <c r="C843" s="70"/>
      <c r="D843" s="70"/>
      <c r="E843" s="70"/>
      <c r="F843" s="70"/>
      <c r="G843" s="70"/>
      <c r="H843" s="70"/>
      <c r="I843" s="70"/>
      <c r="J843" s="71"/>
    </row>
    <row r="844" s="67" customFormat="1" spans="2:10">
      <c r="B844" s="70"/>
      <c r="C844" s="70"/>
      <c r="D844" s="70"/>
      <c r="E844" s="70"/>
      <c r="F844" s="70"/>
      <c r="G844" s="70"/>
      <c r="H844" s="70"/>
      <c r="I844" s="70"/>
      <c r="J844" s="71"/>
    </row>
    <row r="845" s="67" customFormat="1" spans="2:10">
      <c r="B845" s="70"/>
      <c r="C845" s="70"/>
      <c r="D845" s="70"/>
      <c r="E845" s="70"/>
      <c r="F845" s="70"/>
      <c r="G845" s="70"/>
      <c r="H845" s="70"/>
      <c r="I845" s="70"/>
      <c r="J845" s="71"/>
    </row>
    <row r="846" s="67" customFormat="1" spans="2:10">
      <c r="B846" s="70"/>
      <c r="C846" s="70"/>
      <c r="D846" s="70"/>
      <c r="E846" s="70"/>
      <c r="F846" s="70"/>
      <c r="G846" s="70"/>
      <c r="H846" s="70"/>
      <c r="I846" s="70"/>
      <c r="J846" s="71"/>
    </row>
    <row r="847" s="67" customFormat="1" spans="2:10">
      <c r="B847" s="70"/>
      <c r="C847" s="70"/>
      <c r="D847" s="70"/>
      <c r="E847" s="70"/>
      <c r="F847" s="70"/>
      <c r="G847" s="70"/>
      <c r="H847" s="70"/>
      <c r="I847" s="70"/>
      <c r="J847" s="71"/>
    </row>
    <row r="848" s="67" customFormat="1" spans="2:10">
      <c r="B848" s="70"/>
      <c r="C848" s="70"/>
      <c r="D848" s="70"/>
      <c r="E848" s="70"/>
      <c r="F848" s="70"/>
      <c r="G848" s="70"/>
      <c r="H848" s="70"/>
      <c r="I848" s="70"/>
      <c r="J848" s="71"/>
    </row>
    <row r="849" s="67" customFormat="1" spans="2:10">
      <c r="B849" s="70"/>
      <c r="C849" s="70"/>
      <c r="D849" s="70"/>
      <c r="E849" s="70"/>
      <c r="F849" s="70"/>
      <c r="G849" s="70"/>
      <c r="H849" s="70"/>
      <c r="I849" s="70"/>
      <c r="J849" s="71"/>
    </row>
    <row r="850" s="67" customFormat="1" spans="2:10">
      <c r="B850" s="70"/>
      <c r="C850" s="70"/>
      <c r="D850" s="70"/>
      <c r="E850" s="70"/>
      <c r="F850" s="70"/>
      <c r="G850" s="70"/>
      <c r="H850" s="70"/>
      <c r="I850" s="70"/>
      <c r="J850" s="71"/>
    </row>
    <row r="851" s="67" customFormat="1" spans="2:10">
      <c r="B851" s="70"/>
      <c r="C851" s="70"/>
      <c r="D851" s="70"/>
      <c r="E851" s="70"/>
      <c r="F851" s="70"/>
      <c r="G851" s="70"/>
      <c r="H851" s="70"/>
      <c r="I851" s="70"/>
      <c r="J851" s="71"/>
    </row>
    <row r="852" s="67" customFormat="1" spans="2:10">
      <c r="B852" s="70"/>
      <c r="C852" s="70"/>
      <c r="D852" s="70"/>
      <c r="E852" s="70"/>
      <c r="F852" s="70"/>
      <c r="G852" s="70"/>
      <c r="H852" s="70"/>
      <c r="I852" s="70"/>
      <c r="J852" s="71"/>
    </row>
    <row r="853" s="67" customFormat="1" spans="2:10">
      <c r="B853" s="70"/>
      <c r="C853" s="70"/>
      <c r="D853" s="70"/>
      <c r="E853" s="70"/>
      <c r="F853" s="70"/>
      <c r="G853" s="70"/>
      <c r="H853" s="70"/>
      <c r="I853" s="70"/>
      <c r="J853" s="71"/>
    </row>
    <row r="854" s="67" customFormat="1" spans="2:10">
      <c r="B854" s="70"/>
      <c r="C854" s="70"/>
      <c r="D854" s="70"/>
      <c r="E854" s="70"/>
      <c r="F854" s="70"/>
      <c r="G854" s="70"/>
      <c r="H854" s="70"/>
      <c r="I854" s="70"/>
      <c r="J854" s="71"/>
    </row>
    <row r="855" s="67" customFormat="1" spans="2:10">
      <c r="B855" s="70"/>
      <c r="C855" s="70"/>
      <c r="D855" s="70"/>
      <c r="E855" s="70"/>
      <c r="F855" s="70"/>
      <c r="G855" s="70"/>
      <c r="H855" s="70"/>
      <c r="I855" s="70"/>
      <c r="J855" s="71"/>
    </row>
    <row r="856" s="67" customFormat="1" spans="2:10">
      <c r="B856" s="70"/>
      <c r="C856" s="70"/>
      <c r="D856" s="70"/>
      <c r="E856" s="70"/>
      <c r="F856" s="70"/>
      <c r="G856" s="70"/>
      <c r="H856" s="70"/>
      <c r="I856" s="70"/>
      <c r="J856" s="71"/>
    </row>
    <row r="857" s="67" customFormat="1" spans="2:10">
      <c r="B857" s="70"/>
      <c r="C857" s="70"/>
      <c r="D857" s="70"/>
      <c r="E857" s="70"/>
      <c r="F857" s="70"/>
      <c r="G857" s="70"/>
      <c r="H857" s="70"/>
      <c r="I857" s="70"/>
      <c r="J857" s="71"/>
    </row>
    <row r="858" s="67" customFormat="1" spans="2:10">
      <c r="B858" s="70"/>
      <c r="C858" s="70"/>
      <c r="D858" s="70"/>
      <c r="E858" s="70"/>
      <c r="F858" s="70"/>
      <c r="G858" s="70"/>
      <c r="H858" s="70"/>
      <c r="I858" s="70"/>
      <c r="J858" s="71"/>
    </row>
    <row r="859" s="67" customFormat="1" spans="2:10">
      <c r="B859" s="70"/>
      <c r="C859" s="70"/>
      <c r="D859" s="70"/>
      <c r="E859" s="70"/>
      <c r="F859" s="70"/>
      <c r="G859" s="70"/>
      <c r="H859" s="70"/>
      <c r="I859" s="70"/>
      <c r="J859" s="71"/>
    </row>
    <row r="860" s="67" customFormat="1" spans="2:10">
      <c r="B860" s="70"/>
      <c r="C860" s="70"/>
      <c r="D860" s="70"/>
      <c r="E860" s="70"/>
      <c r="F860" s="70"/>
      <c r="G860" s="70"/>
      <c r="H860" s="70"/>
      <c r="I860" s="70"/>
      <c r="J860" s="71"/>
    </row>
    <row r="861" s="67" customFormat="1" spans="2:10">
      <c r="B861" s="70"/>
      <c r="C861" s="70"/>
      <c r="D861" s="70"/>
      <c r="E861" s="70"/>
      <c r="F861" s="70"/>
      <c r="G861" s="70"/>
      <c r="H861" s="70"/>
      <c r="I861" s="70"/>
      <c r="J861" s="71"/>
    </row>
    <row r="862" s="67" customFormat="1" spans="2:10">
      <c r="B862" s="70"/>
      <c r="C862" s="70"/>
      <c r="D862" s="70"/>
      <c r="E862" s="70"/>
      <c r="F862" s="70"/>
      <c r="G862" s="70"/>
      <c r="H862" s="70"/>
      <c r="I862" s="70"/>
      <c r="J862" s="71"/>
    </row>
    <row r="863" s="67" customFormat="1" spans="2:10">
      <c r="B863" s="70"/>
      <c r="C863" s="70"/>
      <c r="D863" s="70"/>
      <c r="E863" s="70"/>
      <c r="F863" s="70"/>
      <c r="G863" s="70"/>
      <c r="H863" s="70"/>
      <c r="I863" s="70"/>
      <c r="J863" s="71"/>
    </row>
    <row r="864" s="67" customFormat="1" spans="2:10">
      <c r="B864" s="70"/>
      <c r="C864" s="70"/>
      <c r="D864" s="70"/>
      <c r="E864" s="70"/>
      <c r="F864" s="70"/>
      <c r="G864" s="70"/>
      <c r="H864" s="70"/>
      <c r="I864" s="70"/>
      <c r="J864" s="71"/>
    </row>
    <row r="865" s="67" customFormat="1" spans="2:10">
      <c r="B865" s="70"/>
      <c r="C865" s="70"/>
      <c r="D865" s="70"/>
      <c r="E865" s="70"/>
      <c r="F865" s="70"/>
      <c r="G865" s="70"/>
      <c r="H865" s="70"/>
      <c r="I865" s="70"/>
      <c r="J865" s="71"/>
    </row>
    <row r="866" s="67" customFormat="1" spans="2:10">
      <c r="B866" s="70"/>
      <c r="C866" s="70"/>
      <c r="D866" s="70"/>
      <c r="E866" s="70"/>
      <c r="F866" s="70"/>
      <c r="G866" s="70"/>
      <c r="H866" s="70"/>
      <c r="I866" s="70"/>
      <c r="J866" s="71"/>
    </row>
    <row r="867" s="67" customFormat="1" spans="2:10">
      <c r="B867" s="70"/>
      <c r="C867" s="70"/>
      <c r="D867" s="70"/>
      <c r="E867" s="70"/>
      <c r="F867" s="70"/>
      <c r="G867" s="70"/>
      <c r="H867" s="70"/>
      <c r="I867" s="70"/>
      <c r="J867" s="71"/>
    </row>
    <row r="868" s="67" customFormat="1" spans="2:10">
      <c r="B868" s="70"/>
      <c r="C868" s="70"/>
      <c r="D868" s="70"/>
      <c r="E868" s="70"/>
      <c r="F868" s="70"/>
      <c r="G868" s="70"/>
      <c r="H868" s="70"/>
      <c r="I868" s="70"/>
      <c r="J868" s="71"/>
    </row>
    <row r="869" s="67" customFormat="1" spans="2:10">
      <c r="B869" s="70"/>
      <c r="C869" s="70"/>
      <c r="D869" s="70"/>
      <c r="E869" s="70"/>
      <c r="F869" s="70"/>
      <c r="G869" s="70"/>
      <c r="H869" s="70"/>
      <c r="I869" s="70"/>
      <c r="J869" s="71"/>
    </row>
    <row r="870" s="67" customFormat="1" spans="2:10">
      <c r="B870" s="70"/>
      <c r="C870" s="70"/>
      <c r="D870" s="70"/>
      <c r="E870" s="70"/>
      <c r="F870" s="70"/>
      <c r="G870" s="70"/>
      <c r="H870" s="70"/>
      <c r="I870" s="70"/>
      <c r="J870" s="71"/>
    </row>
    <row r="871" s="67" customFormat="1" spans="2:10">
      <c r="B871" s="70"/>
      <c r="C871" s="70"/>
      <c r="D871" s="70"/>
      <c r="E871" s="70"/>
      <c r="F871" s="70"/>
      <c r="G871" s="70"/>
      <c r="H871" s="70"/>
      <c r="I871" s="70"/>
      <c r="J871" s="71"/>
    </row>
    <row r="872" s="67" customFormat="1" spans="2:10">
      <c r="B872" s="70"/>
      <c r="C872" s="70"/>
      <c r="D872" s="70"/>
      <c r="E872" s="70"/>
      <c r="F872" s="70"/>
      <c r="G872" s="70"/>
      <c r="H872" s="70"/>
      <c r="I872" s="70"/>
      <c r="J872" s="71"/>
    </row>
    <row r="873" s="67" customFormat="1" spans="2:10">
      <c r="B873" s="70"/>
      <c r="C873" s="70"/>
      <c r="D873" s="70"/>
      <c r="E873" s="70"/>
      <c r="F873" s="70"/>
      <c r="G873" s="70"/>
      <c r="H873" s="70"/>
      <c r="I873" s="70"/>
      <c r="J873" s="71"/>
    </row>
    <row r="874" s="67" customFormat="1" spans="2:10">
      <c r="B874" s="70"/>
      <c r="C874" s="70"/>
      <c r="D874" s="70"/>
      <c r="E874" s="70"/>
      <c r="F874" s="70"/>
      <c r="G874" s="70"/>
      <c r="H874" s="70"/>
      <c r="I874" s="70"/>
      <c r="J874" s="71"/>
    </row>
    <row r="875" s="67" customFormat="1" spans="2:10">
      <c r="B875" s="70"/>
      <c r="C875" s="70"/>
      <c r="D875" s="70"/>
      <c r="E875" s="70"/>
      <c r="F875" s="70"/>
      <c r="G875" s="70"/>
      <c r="H875" s="70"/>
      <c r="I875" s="70"/>
      <c r="J875" s="71"/>
    </row>
    <row r="876" s="67" customFormat="1" spans="2:10">
      <c r="B876" s="70"/>
      <c r="C876" s="70"/>
      <c r="D876" s="70"/>
      <c r="E876" s="70"/>
      <c r="F876" s="70"/>
      <c r="G876" s="70"/>
      <c r="H876" s="70"/>
      <c r="I876" s="70"/>
      <c r="J876" s="71"/>
    </row>
    <row r="877" s="67" customFormat="1" spans="2:10">
      <c r="B877" s="70"/>
      <c r="C877" s="70"/>
      <c r="D877" s="70"/>
      <c r="E877" s="70"/>
      <c r="F877" s="70"/>
      <c r="G877" s="70"/>
      <c r="H877" s="70"/>
      <c r="I877" s="70"/>
      <c r="J877" s="71"/>
    </row>
    <row r="878" s="67" customFormat="1" spans="2:10">
      <c r="B878" s="70"/>
      <c r="C878" s="70"/>
      <c r="D878" s="70"/>
      <c r="E878" s="70"/>
      <c r="F878" s="70"/>
      <c r="G878" s="70"/>
      <c r="H878" s="70"/>
      <c r="I878" s="70"/>
      <c r="J878" s="71"/>
    </row>
    <row r="879" s="67" customFormat="1" spans="2:10">
      <c r="B879" s="70"/>
      <c r="C879" s="70"/>
      <c r="D879" s="70"/>
      <c r="E879" s="70"/>
      <c r="F879" s="70"/>
      <c r="G879" s="70"/>
      <c r="H879" s="70"/>
      <c r="I879" s="70"/>
      <c r="J879" s="71"/>
    </row>
    <row r="880" s="67" customFormat="1" spans="2:10">
      <c r="B880" s="70"/>
      <c r="C880" s="70"/>
      <c r="D880" s="70"/>
      <c r="E880" s="70"/>
      <c r="F880" s="70"/>
      <c r="G880" s="70"/>
      <c r="H880" s="70"/>
      <c r="I880" s="70"/>
      <c r="J880" s="71"/>
    </row>
    <row r="881" s="67" customFormat="1" spans="2:10">
      <c r="B881" s="70"/>
      <c r="C881" s="70"/>
      <c r="D881" s="70"/>
      <c r="E881" s="70"/>
      <c r="F881" s="70"/>
      <c r="G881" s="70"/>
      <c r="H881" s="70"/>
      <c r="I881" s="70"/>
      <c r="J881" s="71"/>
    </row>
    <row r="882" s="67" customFormat="1" spans="2:10">
      <c r="B882" s="70"/>
      <c r="C882" s="70"/>
      <c r="D882" s="70"/>
      <c r="E882" s="70"/>
      <c r="F882" s="70"/>
      <c r="G882" s="70"/>
      <c r="H882" s="70"/>
      <c r="I882" s="70"/>
      <c r="J882" s="71"/>
    </row>
    <row r="883" s="67" customFormat="1" spans="2:10">
      <c r="B883" s="70"/>
      <c r="C883" s="70"/>
      <c r="D883" s="70"/>
      <c r="E883" s="70"/>
      <c r="F883" s="70"/>
      <c r="G883" s="70"/>
      <c r="H883" s="70"/>
      <c r="I883" s="70"/>
      <c r="J883" s="71"/>
    </row>
    <row r="884" s="67" customFormat="1" spans="2:10">
      <c r="B884" s="70"/>
      <c r="C884" s="70"/>
      <c r="D884" s="70"/>
      <c r="E884" s="70"/>
      <c r="F884" s="70"/>
      <c r="G884" s="70"/>
      <c r="H884" s="70"/>
      <c r="I884" s="70"/>
      <c r="J884" s="71"/>
    </row>
    <row r="885" s="67" customFormat="1" spans="2:10">
      <c r="B885" s="70"/>
      <c r="C885" s="70"/>
      <c r="D885" s="70"/>
      <c r="E885" s="70"/>
      <c r="F885" s="70"/>
      <c r="G885" s="70"/>
      <c r="H885" s="70"/>
      <c r="I885" s="70"/>
      <c r="J885" s="71"/>
    </row>
    <row r="886" s="67" customFormat="1" spans="2:10">
      <c r="B886" s="70"/>
      <c r="C886" s="70"/>
      <c r="D886" s="70"/>
      <c r="E886" s="70"/>
      <c r="F886" s="70"/>
      <c r="G886" s="70"/>
      <c r="H886" s="70"/>
      <c r="I886" s="70"/>
      <c r="J886" s="71"/>
    </row>
    <row r="887" s="67" customFormat="1" spans="2:10">
      <c r="B887" s="70"/>
      <c r="C887" s="70"/>
      <c r="D887" s="70"/>
      <c r="E887" s="70"/>
      <c r="F887" s="70"/>
      <c r="G887" s="70"/>
      <c r="H887" s="70"/>
      <c r="I887" s="70"/>
      <c r="J887" s="71"/>
    </row>
    <row r="888" s="67" customFormat="1" spans="2:10">
      <c r="B888" s="70"/>
      <c r="C888" s="70"/>
      <c r="D888" s="70"/>
      <c r="E888" s="70"/>
      <c r="F888" s="70"/>
      <c r="G888" s="70"/>
      <c r="H888" s="70"/>
      <c r="I888" s="70"/>
      <c r="J888" s="71"/>
    </row>
    <row r="889" s="67" customFormat="1" spans="2:10">
      <c r="B889" s="70"/>
      <c r="C889" s="70"/>
      <c r="D889" s="70"/>
      <c r="E889" s="70"/>
      <c r="F889" s="70"/>
      <c r="G889" s="70"/>
      <c r="H889" s="70"/>
      <c r="I889" s="70"/>
      <c r="J889" s="71"/>
    </row>
    <row r="890" s="67" customFormat="1" spans="2:10">
      <c r="B890" s="70"/>
      <c r="C890" s="70"/>
      <c r="D890" s="70"/>
      <c r="E890" s="70"/>
      <c r="F890" s="70"/>
      <c r="G890" s="70"/>
      <c r="H890" s="70"/>
      <c r="I890" s="70"/>
      <c r="J890" s="71"/>
    </row>
    <row r="891" s="67" customFormat="1" spans="2:10">
      <c r="B891" s="70"/>
      <c r="C891" s="70"/>
      <c r="D891" s="70"/>
      <c r="E891" s="70"/>
      <c r="F891" s="70"/>
      <c r="G891" s="70"/>
      <c r="H891" s="70"/>
      <c r="I891" s="70"/>
      <c r="J891" s="71"/>
    </row>
    <row r="892" s="67" customFormat="1" spans="2:10">
      <c r="B892" s="70"/>
      <c r="C892" s="70"/>
      <c r="D892" s="70"/>
      <c r="E892" s="70"/>
      <c r="F892" s="70"/>
      <c r="G892" s="70"/>
      <c r="H892" s="70"/>
      <c r="I892" s="70"/>
      <c r="J892" s="71"/>
    </row>
    <row r="893" s="67" customFormat="1" spans="2:10">
      <c r="B893" s="70"/>
      <c r="C893" s="70"/>
      <c r="D893" s="70"/>
      <c r="E893" s="70"/>
      <c r="F893" s="70"/>
      <c r="G893" s="70"/>
      <c r="H893" s="70"/>
      <c r="I893" s="70"/>
      <c r="J893" s="71"/>
    </row>
    <row r="894" s="67" customFormat="1" spans="2:10">
      <c r="B894" s="70"/>
      <c r="C894" s="70"/>
      <c r="D894" s="70"/>
      <c r="E894" s="70"/>
      <c r="F894" s="70"/>
      <c r="G894" s="70"/>
      <c r="H894" s="70"/>
      <c r="I894" s="70"/>
      <c r="J894" s="71"/>
    </row>
    <row r="895" s="67" customFormat="1" spans="2:10">
      <c r="B895" s="70"/>
      <c r="C895" s="70"/>
      <c r="D895" s="70"/>
      <c r="E895" s="70"/>
      <c r="F895" s="70"/>
      <c r="G895" s="70"/>
      <c r="H895" s="70"/>
      <c r="I895" s="70"/>
      <c r="J895" s="71"/>
    </row>
    <row r="896" s="67" customFormat="1" spans="2:10">
      <c r="B896" s="70"/>
      <c r="C896" s="70"/>
      <c r="D896" s="70"/>
      <c r="E896" s="70"/>
      <c r="F896" s="70"/>
      <c r="G896" s="70"/>
      <c r="H896" s="70"/>
      <c r="I896" s="70"/>
      <c r="J896" s="71"/>
    </row>
    <row r="897" s="67" customFormat="1" spans="2:10">
      <c r="B897" s="70"/>
      <c r="C897" s="70"/>
      <c r="D897" s="70"/>
      <c r="E897" s="70"/>
      <c r="F897" s="70"/>
      <c r="G897" s="70"/>
      <c r="H897" s="70"/>
      <c r="I897" s="70"/>
      <c r="J897" s="71"/>
    </row>
    <row r="898" s="67" customFormat="1" spans="2:10">
      <c r="B898" s="70"/>
      <c r="C898" s="70"/>
      <c r="D898" s="70"/>
      <c r="E898" s="70"/>
      <c r="F898" s="70"/>
      <c r="G898" s="70"/>
      <c r="H898" s="70"/>
      <c r="I898" s="70"/>
      <c r="J898" s="71"/>
    </row>
    <row r="899" s="67" customFormat="1" spans="2:10">
      <c r="B899" s="70"/>
      <c r="C899" s="70"/>
      <c r="D899" s="70"/>
      <c r="E899" s="70"/>
      <c r="F899" s="70"/>
      <c r="G899" s="70"/>
      <c r="H899" s="70"/>
      <c r="I899" s="70"/>
      <c r="J899" s="71"/>
    </row>
    <row r="900" s="67" customFormat="1" spans="2:10">
      <c r="B900" s="70"/>
      <c r="C900" s="70"/>
      <c r="D900" s="70"/>
      <c r="E900" s="70"/>
      <c r="F900" s="70"/>
      <c r="G900" s="70"/>
      <c r="H900" s="70"/>
      <c r="I900" s="70"/>
      <c r="J900" s="71"/>
    </row>
    <row r="901" s="67" customFormat="1" spans="2:10">
      <c r="B901" s="70"/>
      <c r="C901" s="70"/>
      <c r="D901" s="70"/>
      <c r="E901" s="70"/>
      <c r="F901" s="70"/>
      <c r="G901" s="70"/>
      <c r="H901" s="70"/>
      <c r="I901" s="70"/>
      <c r="J901" s="71"/>
    </row>
    <row r="902" s="67" customFormat="1" spans="2:10">
      <c r="B902" s="70"/>
      <c r="C902" s="70"/>
      <c r="D902" s="70"/>
      <c r="E902" s="70"/>
      <c r="F902" s="70"/>
      <c r="G902" s="70"/>
      <c r="H902" s="70"/>
      <c r="I902" s="70"/>
      <c r="J902" s="71"/>
    </row>
    <row r="903" s="67" customFormat="1" spans="2:10">
      <c r="B903" s="70"/>
      <c r="C903" s="70"/>
      <c r="D903" s="70"/>
      <c r="E903" s="70"/>
      <c r="F903" s="70"/>
      <c r="G903" s="70"/>
      <c r="H903" s="70"/>
      <c r="I903" s="70"/>
      <c r="J903" s="71"/>
    </row>
    <row r="904" s="67" customFormat="1" spans="2:10">
      <c r="B904" s="70"/>
      <c r="C904" s="70"/>
      <c r="D904" s="70"/>
      <c r="E904" s="70"/>
      <c r="F904" s="70"/>
      <c r="G904" s="70"/>
      <c r="H904" s="70"/>
      <c r="I904" s="70"/>
      <c r="J904" s="71"/>
    </row>
    <row r="905" s="67" customFormat="1" spans="2:10">
      <c r="B905" s="70"/>
      <c r="C905" s="70"/>
      <c r="D905" s="70"/>
      <c r="E905" s="70"/>
      <c r="F905" s="70"/>
      <c r="G905" s="70"/>
      <c r="H905" s="70"/>
      <c r="I905" s="70"/>
      <c r="J905" s="71"/>
    </row>
    <row r="906" s="67" customFormat="1" spans="2:10">
      <c r="B906" s="70"/>
      <c r="C906" s="70"/>
      <c r="D906" s="70"/>
      <c r="E906" s="70"/>
      <c r="F906" s="70"/>
      <c r="G906" s="70"/>
      <c r="H906" s="70"/>
      <c r="I906" s="70"/>
      <c r="J906" s="71"/>
    </row>
    <row r="907" s="67" customFormat="1" spans="2:10">
      <c r="B907" s="70"/>
      <c r="C907" s="70"/>
      <c r="D907" s="70"/>
      <c r="E907" s="70"/>
      <c r="F907" s="70"/>
      <c r="G907" s="70"/>
      <c r="H907" s="70"/>
      <c r="I907" s="70"/>
      <c r="J907" s="71"/>
    </row>
    <row r="908" s="67" customFormat="1" spans="2:10">
      <c r="B908" s="70"/>
      <c r="C908" s="70"/>
      <c r="D908" s="70"/>
      <c r="E908" s="70"/>
      <c r="F908" s="70"/>
      <c r="G908" s="70"/>
      <c r="H908" s="70"/>
      <c r="I908" s="70"/>
      <c r="J908" s="71"/>
    </row>
    <row r="909" s="67" customFormat="1" spans="2:10">
      <c r="B909" s="70"/>
      <c r="C909" s="70"/>
      <c r="D909" s="70"/>
      <c r="E909" s="70"/>
      <c r="F909" s="70"/>
      <c r="G909" s="70"/>
      <c r="H909" s="70"/>
      <c r="I909" s="70"/>
      <c r="J909" s="71"/>
    </row>
    <row r="910" s="67" customFormat="1" spans="2:10">
      <c r="B910" s="70"/>
      <c r="C910" s="70"/>
      <c r="D910" s="70"/>
      <c r="E910" s="70"/>
      <c r="F910" s="70"/>
      <c r="G910" s="70"/>
      <c r="H910" s="70"/>
      <c r="I910" s="70"/>
      <c r="J910" s="71"/>
    </row>
    <row r="911" s="67" customFormat="1" spans="2:10">
      <c r="B911" s="70"/>
      <c r="C911" s="70"/>
      <c r="D911" s="70"/>
      <c r="E911" s="70"/>
      <c r="F911" s="70"/>
      <c r="G911" s="70"/>
      <c r="H911" s="70"/>
      <c r="I911" s="70"/>
      <c r="J911" s="71"/>
    </row>
    <row r="912" s="67" customFormat="1" spans="2:10">
      <c r="B912" s="70"/>
      <c r="C912" s="70"/>
      <c r="D912" s="70"/>
      <c r="E912" s="70"/>
      <c r="F912" s="70"/>
      <c r="G912" s="70"/>
      <c r="H912" s="70"/>
      <c r="I912" s="70"/>
      <c r="J912" s="71"/>
    </row>
    <row r="913" s="67" customFormat="1" spans="2:10">
      <c r="B913" s="70"/>
      <c r="C913" s="70"/>
      <c r="D913" s="70"/>
      <c r="E913" s="70"/>
      <c r="F913" s="70"/>
      <c r="G913" s="70"/>
      <c r="H913" s="70"/>
      <c r="I913" s="70"/>
      <c r="J913" s="71"/>
    </row>
    <row r="914" s="67" customFormat="1" spans="2:10">
      <c r="B914" s="70"/>
      <c r="C914" s="70"/>
      <c r="D914" s="70"/>
      <c r="E914" s="70"/>
      <c r="F914" s="70"/>
      <c r="G914" s="70"/>
      <c r="H914" s="70"/>
      <c r="I914" s="70"/>
      <c r="J914" s="71"/>
    </row>
    <row r="915" s="67" customFormat="1" spans="2:10">
      <c r="B915" s="70"/>
      <c r="C915" s="70"/>
      <c r="D915" s="70"/>
      <c r="E915" s="70"/>
      <c r="F915" s="70"/>
      <c r="G915" s="70"/>
      <c r="H915" s="70"/>
      <c r="I915" s="70"/>
      <c r="J915" s="71"/>
    </row>
    <row r="916" s="67" customFormat="1" spans="2:10">
      <c r="B916" s="70"/>
      <c r="C916" s="70"/>
      <c r="D916" s="70"/>
      <c r="E916" s="70"/>
      <c r="F916" s="70"/>
      <c r="G916" s="70"/>
      <c r="H916" s="70"/>
      <c r="I916" s="70"/>
      <c r="J916" s="71"/>
    </row>
    <row r="917" s="67" customFormat="1" spans="2:10">
      <c r="B917" s="70"/>
      <c r="C917" s="70"/>
      <c r="D917" s="70"/>
      <c r="E917" s="70"/>
      <c r="F917" s="70"/>
      <c r="G917" s="70"/>
      <c r="H917" s="70"/>
      <c r="I917" s="70"/>
      <c r="J917" s="71"/>
    </row>
    <row r="918" s="67" customFormat="1" spans="2:10">
      <c r="B918" s="70"/>
      <c r="C918" s="70"/>
      <c r="D918" s="70"/>
      <c r="E918" s="70"/>
      <c r="F918" s="70"/>
      <c r="G918" s="70"/>
      <c r="H918" s="70"/>
      <c r="I918" s="70"/>
      <c r="J918" s="71"/>
    </row>
    <row r="919" s="67" customFormat="1" spans="2:10">
      <c r="B919" s="70"/>
      <c r="C919" s="70"/>
      <c r="D919" s="70"/>
      <c r="E919" s="70"/>
      <c r="F919" s="70"/>
      <c r="G919" s="70"/>
      <c r="H919" s="70"/>
      <c r="I919" s="70"/>
      <c r="J919" s="71"/>
    </row>
    <row r="920" s="67" customFormat="1" spans="2:10">
      <c r="B920" s="70"/>
      <c r="C920" s="70"/>
      <c r="D920" s="70"/>
      <c r="E920" s="70"/>
      <c r="F920" s="70"/>
      <c r="G920" s="70"/>
      <c r="H920" s="70"/>
      <c r="I920" s="70"/>
      <c r="J920" s="71"/>
    </row>
    <row r="921" s="67" customFormat="1" spans="2:10">
      <c r="B921" s="70"/>
      <c r="C921" s="70"/>
      <c r="D921" s="70"/>
      <c r="E921" s="70"/>
      <c r="F921" s="70"/>
      <c r="G921" s="70"/>
      <c r="H921" s="70"/>
      <c r="I921" s="70"/>
      <c r="J921" s="71"/>
    </row>
    <row r="922" s="67" customFormat="1" spans="2:10">
      <c r="B922" s="70"/>
      <c r="C922" s="70"/>
      <c r="D922" s="70"/>
      <c r="E922" s="70"/>
      <c r="F922" s="70"/>
      <c r="G922" s="70"/>
      <c r="H922" s="70"/>
      <c r="I922" s="70"/>
      <c r="J922" s="71"/>
    </row>
    <row r="923" s="67" customFormat="1" spans="2:10">
      <c r="B923" s="70"/>
      <c r="C923" s="70"/>
      <c r="D923" s="70"/>
      <c r="E923" s="70"/>
      <c r="F923" s="70"/>
      <c r="G923" s="70"/>
      <c r="H923" s="70"/>
      <c r="I923" s="70"/>
      <c r="J923" s="71"/>
    </row>
    <row r="924" s="67" customFormat="1" spans="2:10">
      <c r="B924" s="70"/>
      <c r="C924" s="70"/>
      <c r="D924" s="70"/>
      <c r="E924" s="70"/>
      <c r="F924" s="70"/>
      <c r="G924" s="70"/>
      <c r="H924" s="70"/>
      <c r="I924" s="70"/>
      <c r="J924" s="71"/>
    </row>
    <row r="925" s="67" customFormat="1" spans="2:10">
      <c r="B925" s="70"/>
      <c r="C925" s="70"/>
      <c r="D925" s="70"/>
      <c r="E925" s="70"/>
      <c r="F925" s="70"/>
      <c r="G925" s="70"/>
      <c r="H925" s="70"/>
      <c r="I925" s="70"/>
      <c r="J925" s="71"/>
    </row>
    <row r="926" s="67" customFormat="1" spans="2:10">
      <c r="B926" s="70"/>
      <c r="C926" s="70"/>
      <c r="D926" s="70"/>
      <c r="E926" s="70"/>
      <c r="F926" s="70"/>
      <c r="G926" s="70"/>
      <c r="H926" s="70"/>
      <c r="I926" s="70"/>
      <c r="J926" s="71"/>
    </row>
    <row r="927" s="67" customFormat="1" spans="2:10">
      <c r="B927" s="70"/>
      <c r="C927" s="70"/>
      <c r="D927" s="70"/>
      <c r="E927" s="70"/>
      <c r="F927" s="70"/>
      <c r="G927" s="70"/>
      <c r="H927" s="70"/>
      <c r="I927" s="70"/>
      <c r="J927" s="71"/>
    </row>
    <row r="928" s="67" customFormat="1" spans="2:10">
      <c r="B928" s="70"/>
      <c r="C928" s="70"/>
      <c r="D928" s="70"/>
      <c r="E928" s="70"/>
      <c r="F928" s="70"/>
      <c r="G928" s="70"/>
      <c r="H928" s="70"/>
      <c r="I928" s="70"/>
      <c r="J928" s="71"/>
    </row>
    <row r="929" s="67" customFormat="1" spans="2:10">
      <c r="B929" s="70"/>
      <c r="C929" s="70"/>
      <c r="D929" s="70"/>
      <c r="E929" s="70"/>
      <c r="F929" s="70"/>
      <c r="G929" s="70"/>
      <c r="H929" s="70"/>
      <c r="I929" s="70"/>
      <c r="J929" s="71"/>
    </row>
    <row r="930" s="67" customFormat="1" spans="2:10">
      <c r="B930" s="70"/>
      <c r="C930" s="70"/>
      <c r="D930" s="70"/>
      <c r="E930" s="70"/>
      <c r="F930" s="70"/>
      <c r="G930" s="70"/>
      <c r="H930" s="70"/>
      <c r="I930" s="70"/>
      <c r="J930" s="71"/>
    </row>
    <row r="931" s="67" customFormat="1" spans="2:10">
      <c r="B931" s="70"/>
      <c r="C931" s="70"/>
      <c r="D931" s="70"/>
      <c r="E931" s="70"/>
      <c r="F931" s="70"/>
      <c r="G931" s="70"/>
      <c r="H931" s="70"/>
      <c r="I931" s="70"/>
      <c r="J931" s="71"/>
    </row>
    <row r="932" s="67" customFormat="1" spans="2:10">
      <c r="B932" s="70"/>
      <c r="C932" s="70"/>
      <c r="D932" s="70"/>
      <c r="E932" s="70"/>
      <c r="F932" s="70"/>
      <c r="G932" s="70"/>
      <c r="H932" s="70"/>
      <c r="I932" s="70"/>
      <c r="J932" s="71"/>
    </row>
    <row r="933" s="67" customFormat="1" spans="2:10">
      <c r="B933" s="70"/>
      <c r="C933" s="70"/>
      <c r="D933" s="70"/>
      <c r="E933" s="70"/>
      <c r="F933" s="70"/>
      <c r="G933" s="70"/>
      <c r="H933" s="70"/>
      <c r="I933" s="70"/>
      <c r="J933" s="71"/>
    </row>
    <row r="934" s="67" customFormat="1" spans="2:10">
      <c r="B934" s="70"/>
      <c r="C934" s="70"/>
      <c r="D934" s="70"/>
      <c r="E934" s="70"/>
      <c r="F934" s="70"/>
      <c r="G934" s="70"/>
      <c r="H934" s="70"/>
      <c r="I934" s="70"/>
      <c r="J934" s="71"/>
    </row>
    <row r="935" s="67" customFormat="1" spans="2:10">
      <c r="B935" s="70"/>
      <c r="C935" s="70"/>
      <c r="D935" s="70"/>
      <c r="E935" s="70"/>
      <c r="F935" s="70"/>
      <c r="G935" s="70"/>
      <c r="H935" s="70"/>
      <c r="I935" s="70"/>
      <c r="J935" s="71"/>
    </row>
    <row r="936" s="67" customFormat="1" spans="2:10">
      <c r="B936" s="70"/>
      <c r="C936" s="70"/>
      <c r="D936" s="70"/>
      <c r="E936" s="70"/>
      <c r="F936" s="70"/>
      <c r="G936" s="70"/>
      <c r="H936" s="70"/>
      <c r="I936" s="70"/>
      <c r="J936" s="71"/>
    </row>
    <row r="937" s="67" customFormat="1" spans="2:10">
      <c r="B937" s="70"/>
      <c r="C937" s="70"/>
      <c r="D937" s="70"/>
      <c r="E937" s="70"/>
      <c r="F937" s="70"/>
      <c r="G937" s="70"/>
      <c r="H937" s="70"/>
      <c r="I937" s="70"/>
      <c r="J937" s="71"/>
    </row>
    <row r="938" s="67" customFormat="1" spans="2:10">
      <c r="B938" s="70"/>
      <c r="C938" s="70"/>
      <c r="D938" s="70"/>
      <c r="E938" s="70"/>
      <c r="F938" s="70"/>
      <c r="G938" s="70"/>
      <c r="H938" s="70"/>
      <c r="I938" s="70"/>
      <c r="J938" s="71"/>
    </row>
    <row r="939" s="67" customFormat="1" spans="2:10">
      <c r="B939" s="70"/>
      <c r="C939" s="70"/>
      <c r="D939" s="70"/>
      <c r="E939" s="70"/>
      <c r="F939" s="70"/>
      <c r="G939" s="70"/>
      <c r="H939" s="70"/>
      <c r="I939" s="70"/>
      <c r="J939" s="71"/>
    </row>
    <row r="940" s="67" customFormat="1" spans="2:10">
      <c r="B940" s="70"/>
      <c r="C940" s="70"/>
      <c r="D940" s="70"/>
      <c r="E940" s="70"/>
      <c r="F940" s="70"/>
      <c r="G940" s="70"/>
      <c r="H940" s="70"/>
      <c r="I940" s="70"/>
      <c r="J940" s="71"/>
    </row>
    <row r="941" s="67" customFormat="1" spans="2:10">
      <c r="B941" s="70"/>
      <c r="C941" s="70"/>
      <c r="D941" s="70"/>
      <c r="E941" s="70"/>
      <c r="F941" s="70"/>
      <c r="G941" s="70"/>
      <c r="H941" s="70"/>
      <c r="I941" s="70"/>
      <c r="J941" s="71"/>
    </row>
    <row r="942" s="67" customFormat="1" spans="2:10">
      <c r="B942" s="70"/>
      <c r="C942" s="70"/>
      <c r="D942" s="70"/>
      <c r="E942" s="70"/>
      <c r="F942" s="70"/>
      <c r="G942" s="70"/>
      <c r="H942" s="70"/>
      <c r="I942" s="70"/>
      <c r="J942" s="71"/>
    </row>
    <row r="943" s="67" customFormat="1" spans="2:10">
      <c r="B943" s="70"/>
      <c r="C943" s="70"/>
      <c r="D943" s="70"/>
      <c r="E943" s="70"/>
      <c r="F943" s="70"/>
      <c r="G943" s="70"/>
      <c r="H943" s="70"/>
      <c r="I943" s="70"/>
      <c r="J943" s="71"/>
    </row>
    <row r="944" s="67" customFormat="1" spans="2:10">
      <c r="B944" s="70"/>
      <c r="C944" s="70"/>
      <c r="D944" s="70"/>
      <c r="E944" s="70"/>
      <c r="F944" s="70"/>
      <c r="G944" s="70"/>
      <c r="H944" s="70"/>
      <c r="I944" s="70"/>
      <c r="J944" s="71"/>
    </row>
    <row r="945" s="67" customFormat="1" spans="2:10">
      <c r="B945" s="70"/>
      <c r="C945" s="70"/>
      <c r="D945" s="70"/>
      <c r="E945" s="70"/>
      <c r="F945" s="70"/>
      <c r="G945" s="70"/>
      <c r="H945" s="70"/>
      <c r="I945" s="70"/>
      <c r="J945" s="71"/>
    </row>
    <row r="946" s="67" customFormat="1" spans="2:10">
      <c r="B946" s="70"/>
      <c r="C946" s="70"/>
      <c r="D946" s="70"/>
      <c r="E946" s="70"/>
      <c r="F946" s="70"/>
      <c r="G946" s="70"/>
      <c r="H946" s="70"/>
      <c r="I946" s="70"/>
      <c r="J946" s="71"/>
    </row>
    <row r="947" s="67" customFormat="1" spans="2:10">
      <c r="B947" s="70"/>
      <c r="C947" s="70"/>
      <c r="D947" s="70"/>
      <c r="E947" s="70"/>
      <c r="F947" s="70"/>
      <c r="G947" s="70"/>
      <c r="H947" s="70"/>
      <c r="I947" s="70"/>
      <c r="J947" s="71"/>
    </row>
    <row r="948" s="67" customFormat="1" spans="2:10">
      <c r="B948" s="70"/>
      <c r="C948" s="70"/>
      <c r="D948" s="70"/>
      <c r="E948" s="70"/>
      <c r="F948" s="70"/>
      <c r="G948" s="70"/>
      <c r="H948" s="70"/>
      <c r="I948" s="70"/>
      <c r="J948" s="71"/>
    </row>
    <row r="949" s="67" customFormat="1" spans="2:10">
      <c r="B949" s="70"/>
      <c r="C949" s="70"/>
      <c r="D949" s="70"/>
      <c r="E949" s="70"/>
      <c r="F949" s="70"/>
      <c r="G949" s="70"/>
      <c r="H949" s="70"/>
      <c r="I949" s="70"/>
      <c r="J949" s="71"/>
    </row>
    <row r="950" s="67" customFormat="1" spans="2:10">
      <c r="B950" s="70"/>
      <c r="C950" s="70"/>
      <c r="D950" s="70"/>
      <c r="E950" s="70"/>
      <c r="F950" s="70"/>
      <c r="G950" s="70"/>
      <c r="H950" s="70"/>
      <c r="I950" s="70"/>
      <c r="J950" s="71"/>
    </row>
    <row r="951" s="67" customFormat="1" spans="2:10">
      <c r="B951" s="70"/>
      <c r="C951" s="70"/>
      <c r="D951" s="70"/>
      <c r="E951" s="70"/>
      <c r="F951" s="70"/>
      <c r="G951" s="70"/>
      <c r="H951" s="70"/>
      <c r="I951" s="70"/>
      <c r="J951" s="71"/>
    </row>
    <row r="952" s="67" customFormat="1" spans="2:10">
      <c r="B952" s="70"/>
      <c r="C952" s="70"/>
      <c r="D952" s="70"/>
      <c r="E952" s="70"/>
      <c r="F952" s="70"/>
      <c r="G952" s="70"/>
      <c r="H952" s="70"/>
      <c r="I952" s="70"/>
      <c r="J952" s="71"/>
    </row>
    <row r="953" s="67" customFormat="1" spans="2:10">
      <c r="B953" s="70"/>
      <c r="C953" s="70"/>
      <c r="D953" s="70"/>
      <c r="E953" s="70"/>
      <c r="F953" s="70"/>
      <c r="G953" s="70"/>
      <c r="H953" s="70"/>
      <c r="I953" s="70"/>
      <c r="J953" s="71"/>
    </row>
    <row r="954" s="67" customFormat="1" spans="2:10">
      <c r="B954" s="70"/>
      <c r="C954" s="70"/>
      <c r="D954" s="70"/>
      <c r="E954" s="70"/>
      <c r="F954" s="70"/>
      <c r="G954" s="70"/>
      <c r="H954" s="70"/>
      <c r="I954" s="70"/>
      <c r="J954" s="71"/>
    </row>
    <row r="955" s="67" customFormat="1" spans="2:10">
      <c r="B955" s="70"/>
      <c r="C955" s="70"/>
      <c r="D955" s="70"/>
      <c r="E955" s="70"/>
      <c r="F955" s="70"/>
      <c r="G955" s="70"/>
      <c r="H955" s="70"/>
      <c r="I955" s="70"/>
      <c r="J955" s="71"/>
    </row>
    <row r="956" s="67" customFormat="1" spans="2:10">
      <c r="B956" s="70"/>
      <c r="C956" s="70"/>
      <c r="D956" s="70"/>
      <c r="E956" s="70"/>
      <c r="F956" s="70"/>
      <c r="G956" s="70"/>
      <c r="H956" s="70"/>
      <c r="I956" s="70"/>
      <c r="J956" s="71"/>
    </row>
    <row r="957" s="67" customFormat="1" spans="2:10">
      <c r="B957" s="70"/>
      <c r="C957" s="70"/>
      <c r="D957" s="70"/>
      <c r="E957" s="70"/>
      <c r="F957" s="70"/>
      <c r="G957" s="70"/>
      <c r="H957" s="70"/>
      <c r="I957" s="70"/>
      <c r="J957" s="71"/>
    </row>
    <row r="958" s="67" customFormat="1" spans="2:10">
      <c r="B958" s="70"/>
      <c r="C958" s="70"/>
      <c r="D958" s="70"/>
      <c r="E958" s="70"/>
      <c r="F958" s="70"/>
      <c r="G958" s="70"/>
      <c r="H958" s="70"/>
      <c r="I958" s="70"/>
      <c r="J958" s="71"/>
    </row>
    <row r="959" s="67" customFormat="1" spans="2:10">
      <c r="B959" s="70"/>
      <c r="C959" s="70"/>
      <c r="D959" s="70"/>
      <c r="E959" s="70"/>
      <c r="F959" s="70"/>
      <c r="G959" s="70"/>
      <c r="H959" s="70"/>
      <c r="I959" s="70"/>
      <c r="J959" s="71"/>
    </row>
    <row r="960" s="67" customFormat="1" spans="2:10">
      <c r="B960" s="70"/>
      <c r="C960" s="70"/>
      <c r="D960" s="70"/>
      <c r="E960" s="70"/>
      <c r="F960" s="70"/>
      <c r="G960" s="70"/>
      <c r="H960" s="70"/>
      <c r="I960" s="70"/>
      <c r="J960" s="71"/>
    </row>
    <row r="961" s="67" customFormat="1" spans="2:10">
      <c r="B961" s="70"/>
      <c r="C961" s="70"/>
      <c r="D961" s="70"/>
      <c r="E961" s="70"/>
      <c r="F961" s="70"/>
      <c r="G961" s="70"/>
      <c r="H961" s="70"/>
      <c r="I961" s="70"/>
      <c r="J961" s="71"/>
    </row>
    <row r="962" s="67" customFormat="1" spans="2:10">
      <c r="B962" s="70"/>
      <c r="C962" s="70"/>
      <c r="D962" s="70"/>
      <c r="E962" s="70"/>
      <c r="F962" s="70"/>
      <c r="G962" s="70"/>
      <c r="H962" s="70"/>
      <c r="I962" s="70"/>
      <c r="J962" s="71"/>
    </row>
    <row r="963" s="67" customFormat="1" spans="2:10">
      <c r="B963" s="70"/>
      <c r="C963" s="70"/>
      <c r="D963" s="70"/>
      <c r="E963" s="70"/>
      <c r="F963" s="70"/>
      <c r="G963" s="70"/>
      <c r="H963" s="70"/>
      <c r="I963" s="70"/>
      <c r="J963" s="71"/>
    </row>
    <row r="964" s="67" customFormat="1" spans="2:10">
      <c r="B964" s="70"/>
      <c r="C964" s="70"/>
      <c r="D964" s="70"/>
      <c r="E964" s="70"/>
      <c r="F964" s="70"/>
      <c r="G964" s="70"/>
      <c r="H964" s="70"/>
      <c r="I964" s="70"/>
      <c r="J964" s="71"/>
    </row>
    <row r="965" s="67" customFormat="1" spans="2:10">
      <c r="B965" s="70"/>
      <c r="C965" s="70"/>
      <c r="D965" s="70"/>
      <c r="E965" s="70"/>
      <c r="F965" s="70"/>
      <c r="G965" s="70"/>
      <c r="H965" s="70"/>
      <c r="I965" s="70"/>
      <c r="J965" s="71"/>
    </row>
    <row r="966" s="67" customFormat="1" spans="2:10">
      <c r="B966" s="70"/>
      <c r="C966" s="70"/>
      <c r="D966" s="70"/>
      <c r="E966" s="70"/>
      <c r="F966" s="70"/>
      <c r="G966" s="70"/>
      <c r="H966" s="70"/>
      <c r="I966" s="70"/>
      <c r="J966" s="71"/>
    </row>
    <row r="967" s="67" customFormat="1" spans="2:10">
      <c r="B967" s="70"/>
      <c r="C967" s="70"/>
      <c r="D967" s="70"/>
      <c r="E967" s="70"/>
      <c r="F967" s="70"/>
      <c r="G967" s="70"/>
      <c r="H967" s="70"/>
      <c r="I967" s="70"/>
      <c r="J967" s="71"/>
    </row>
    <row r="968" s="67" customFormat="1" spans="2:10">
      <c r="B968" s="70"/>
      <c r="C968" s="70"/>
      <c r="D968" s="70"/>
      <c r="E968" s="70"/>
      <c r="F968" s="70"/>
      <c r="G968" s="70"/>
      <c r="H968" s="70"/>
      <c r="I968" s="70"/>
      <c r="J968" s="71"/>
    </row>
    <row r="969" s="67" customFormat="1" spans="2:10">
      <c r="B969" s="70"/>
      <c r="C969" s="70"/>
      <c r="D969" s="70"/>
      <c r="E969" s="70"/>
      <c r="F969" s="70"/>
      <c r="G969" s="70"/>
      <c r="H969" s="70"/>
      <c r="I969" s="70"/>
      <c r="J969" s="71"/>
    </row>
    <row r="970" s="67" customFormat="1" spans="2:10">
      <c r="B970" s="70"/>
      <c r="C970" s="70"/>
      <c r="D970" s="70"/>
      <c r="E970" s="70"/>
      <c r="F970" s="70"/>
      <c r="G970" s="70"/>
      <c r="H970" s="70"/>
      <c r="I970" s="70"/>
      <c r="J970" s="71"/>
    </row>
    <row r="971" s="67" customFormat="1" spans="2:10">
      <c r="B971" s="70"/>
      <c r="C971" s="70"/>
      <c r="D971" s="70"/>
      <c r="E971" s="70"/>
      <c r="F971" s="70"/>
      <c r="G971" s="70"/>
      <c r="H971" s="70"/>
      <c r="I971" s="70"/>
      <c r="J971" s="71"/>
    </row>
    <row r="972" s="67" customFormat="1" spans="2:10">
      <c r="B972" s="70"/>
      <c r="C972" s="70"/>
      <c r="D972" s="70"/>
      <c r="E972" s="70"/>
      <c r="F972" s="70"/>
      <c r="G972" s="70"/>
      <c r="H972" s="70"/>
      <c r="I972" s="70"/>
      <c r="J972" s="71"/>
    </row>
    <row r="973" s="67" customFormat="1" spans="2:10">
      <c r="B973" s="70"/>
      <c r="C973" s="70"/>
      <c r="D973" s="70"/>
      <c r="E973" s="70"/>
      <c r="F973" s="70"/>
      <c r="G973" s="70"/>
      <c r="H973" s="70"/>
      <c r="I973" s="70"/>
      <c r="J973" s="71"/>
    </row>
    <row r="974" s="67" customFormat="1" spans="2:10">
      <c r="B974" s="70"/>
      <c r="C974" s="70"/>
      <c r="D974" s="70"/>
      <c r="E974" s="70"/>
      <c r="F974" s="70"/>
      <c r="G974" s="70"/>
      <c r="H974" s="70"/>
      <c r="I974" s="70"/>
      <c r="J974" s="71"/>
    </row>
    <row r="975" s="67" customFormat="1" spans="2:10">
      <c r="B975" s="70"/>
      <c r="C975" s="70"/>
      <c r="D975" s="70"/>
      <c r="E975" s="70"/>
      <c r="F975" s="70"/>
      <c r="G975" s="70"/>
      <c r="H975" s="70"/>
      <c r="I975" s="70"/>
      <c r="J975" s="71"/>
    </row>
    <row r="976" s="67" customFormat="1" spans="2:10">
      <c r="B976" s="70"/>
      <c r="C976" s="70"/>
      <c r="D976" s="70"/>
      <c r="E976" s="70"/>
      <c r="F976" s="70"/>
      <c r="G976" s="70"/>
      <c r="H976" s="70"/>
      <c r="I976" s="70"/>
      <c r="J976" s="71"/>
    </row>
    <row r="977" s="67" customFormat="1" spans="2:10">
      <c r="B977" s="70"/>
      <c r="C977" s="70"/>
      <c r="D977" s="70"/>
      <c r="E977" s="70"/>
      <c r="F977" s="70"/>
      <c r="G977" s="70"/>
      <c r="H977" s="70"/>
      <c r="I977" s="70"/>
      <c r="J977" s="71"/>
    </row>
    <row r="978" s="67" customFormat="1" spans="2:10">
      <c r="B978" s="70"/>
      <c r="C978" s="70"/>
      <c r="D978" s="70"/>
      <c r="E978" s="70"/>
      <c r="F978" s="70"/>
      <c r="G978" s="70"/>
      <c r="H978" s="70"/>
      <c r="I978" s="70"/>
      <c r="J978" s="71"/>
    </row>
    <row r="979" s="67" customFormat="1" spans="2:10">
      <c r="B979" s="70"/>
      <c r="C979" s="70"/>
      <c r="D979" s="70"/>
      <c r="E979" s="70"/>
      <c r="F979" s="70"/>
      <c r="G979" s="70"/>
      <c r="H979" s="70"/>
      <c r="I979" s="70"/>
      <c r="J979" s="71"/>
    </row>
    <row r="980" s="67" customFormat="1" spans="2:10">
      <c r="B980" s="70"/>
      <c r="C980" s="70"/>
      <c r="D980" s="70"/>
      <c r="E980" s="70"/>
      <c r="F980" s="70"/>
      <c r="G980" s="70"/>
      <c r="H980" s="70"/>
      <c r="I980" s="70"/>
      <c r="J980" s="71"/>
    </row>
    <row r="981" s="67" customFormat="1" spans="2:10">
      <c r="B981" s="70"/>
      <c r="C981" s="70"/>
      <c r="D981" s="70"/>
      <c r="E981" s="70"/>
      <c r="F981" s="70"/>
      <c r="G981" s="70"/>
      <c r="H981" s="70"/>
      <c r="I981" s="70"/>
      <c r="J981" s="71"/>
    </row>
    <row r="982" s="67" customFormat="1" spans="2:10">
      <c r="B982" s="70"/>
      <c r="C982" s="70"/>
      <c r="D982" s="70"/>
      <c r="E982" s="70"/>
      <c r="F982" s="70"/>
      <c r="G982" s="70"/>
      <c r="H982" s="70"/>
      <c r="I982" s="70"/>
      <c r="J982" s="71"/>
    </row>
    <row r="983" s="67" customFormat="1" spans="2:10">
      <c r="B983" s="70"/>
      <c r="C983" s="70"/>
      <c r="D983" s="70"/>
      <c r="E983" s="70"/>
      <c r="F983" s="70"/>
      <c r="G983" s="70"/>
      <c r="H983" s="70"/>
      <c r="I983" s="70"/>
      <c r="J983" s="71"/>
    </row>
    <row r="984" s="67" customFormat="1" spans="2:10">
      <c r="B984" s="70"/>
      <c r="C984" s="70"/>
      <c r="D984" s="70"/>
      <c r="E984" s="70"/>
      <c r="F984" s="70"/>
      <c r="G984" s="70"/>
      <c r="H984" s="70"/>
      <c r="I984" s="70"/>
      <c r="J984" s="71"/>
    </row>
    <row r="985" s="67" customFormat="1" spans="2:10">
      <c r="B985" s="70"/>
      <c r="C985" s="70"/>
      <c r="D985" s="70"/>
      <c r="E985" s="70"/>
      <c r="F985" s="70"/>
      <c r="G985" s="70"/>
      <c r="H985" s="70"/>
      <c r="I985" s="70"/>
      <c r="J985" s="71"/>
    </row>
    <row r="986" s="67" customFormat="1" spans="2:10">
      <c r="B986" s="70"/>
      <c r="C986" s="70"/>
      <c r="D986" s="70"/>
      <c r="E986" s="70"/>
      <c r="F986" s="70"/>
      <c r="G986" s="70"/>
      <c r="H986" s="70"/>
      <c r="I986" s="70"/>
      <c r="J986" s="71"/>
    </row>
    <row r="987" s="67" customFormat="1" spans="2:10">
      <c r="B987" s="70"/>
      <c r="C987" s="70"/>
      <c r="D987" s="70"/>
      <c r="E987" s="70"/>
      <c r="F987" s="70"/>
      <c r="G987" s="70"/>
      <c r="H987" s="70"/>
      <c r="I987" s="70"/>
      <c r="J987" s="71"/>
    </row>
    <row r="988" s="67" customFormat="1" spans="2:10">
      <c r="B988" s="70"/>
      <c r="C988" s="70"/>
      <c r="D988" s="70"/>
      <c r="E988" s="70"/>
      <c r="F988" s="70"/>
      <c r="G988" s="70"/>
      <c r="H988" s="70"/>
      <c r="I988" s="70"/>
      <c r="J988" s="71"/>
    </row>
    <row r="989" s="67" customFormat="1" spans="2:10">
      <c r="B989" s="70"/>
      <c r="C989" s="70"/>
      <c r="D989" s="70"/>
      <c r="E989" s="70"/>
      <c r="F989" s="70"/>
      <c r="G989" s="70"/>
      <c r="H989" s="70"/>
      <c r="I989" s="70"/>
      <c r="J989" s="71"/>
    </row>
    <row r="990" s="67" customFormat="1" spans="2:10">
      <c r="B990" s="70"/>
      <c r="C990" s="70"/>
      <c r="D990" s="70"/>
      <c r="E990" s="70"/>
      <c r="F990" s="70"/>
      <c r="G990" s="70"/>
      <c r="H990" s="70"/>
      <c r="I990" s="70"/>
      <c r="J990" s="71"/>
    </row>
    <row r="991" s="67" customFormat="1" spans="2:10">
      <c r="B991" s="70"/>
      <c r="C991" s="70"/>
      <c r="D991" s="70"/>
      <c r="E991" s="70"/>
      <c r="F991" s="70"/>
      <c r="G991" s="70"/>
      <c r="H991" s="70"/>
      <c r="I991" s="70"/>
      <c r="J991" s="71"/>
    </row>
    <row r="992" s="67" customFormat="1" spans="2:10">
      <c r="B992" s="70"/>
      <c r="C992" s="70"/>
      <c r="D992" s="70"/>
      <c r="E992" s="70"/>
      <c r="F992" s="70"/>
      <c r="G992" s="70"/>
      <c r="H992" s="70"/>
      <c r="I992" s="70"/>
      <c r="J992" s="71"/>
    </row>
    <row r="993" s="67" customFormat="1" spans="2:10">
      <c r="B993" s="70"/>
      <c r="C993" s="70"/>
      <c r="D993" s="70"/>
      <c r="E993" s="70"/>
      <c r="F993" s="70"/>
      <c r="G993" s="70"/>
      <c r="H993" s="70"/>
      <c r="I993" s="70"/>
      <c r="J993" s="71"/>
    </row>
    <row r="994" s="67" customFormat="1" spans="2:10">
      <c r="B994" s="70"/>
      <c r="C994" s="70"/>
      <c r="D994" s="70"/>
      <c r="E994" s="70"/>
      <c r="F994" s="70"/>
      <c r="G994" s="70"/>
      <c r="H994" s="70"/>
      <c r="I994" s="70"/>
      <c r="J994" s="71"/>
    </row>
    <row r="995" s="67" customFormat="1" spans="2:10">
      <c r="B995" s="70"/>
      <c r="C995" s="70"/>
      <c r="D995" s="70"/>
      <c r="E995" s="70"/>
      <c r="F995" s="70"/>
      <c r="G995" s="70"/>
      <c r="H995" s="70"/>
      <c r="I995" s="70"/>
      <c r="J995" s="71"/>
    </row>
    <row r="996" s="67" customFormat="1" spans="2:10">
      <c r="B996" s="70"/>
      <c r="C996" s="70"/>
      <c r="D996" s="70"/>
      <c r="E996" s="70"/>
      <c r="F996" s="70"/>
      <c r="G996" s="70"/>
      <c r="H996" s="70"/>
      <c r="I996" s="70"/>
      <c r="J996" s="71"/>
    </row>
    <row r="997" s="67" customFormat="1" spans="2:10">
      <c r="B997" s="70"/>
      <c r="C997" s="70"/>
      <c r="D997" s="70"/>
      <c r="E997" s="70"/>
      <c r="F997" s="70"/>
      <c r="G997" s="70"/>
      <c r="H997" s="70"/>
      <c r="I997" s="70"/>
      <c r="J997" s="71"/>
    </row>
    <row r="998" s="67" customFormat="1" spans="2:10">
      <c r="B998" s="70"/>
      <c r="C998" s="70"/>
      <c r="D998" s="70"/>
      <c r="E998" s="70"/>
      <c r="F998" s="70"/>
      <c r="G998" s="70"/>
      <c r="H998" s="70"/>
      <c r="I998" s="70"/>
      <c r="J998" s="71"/>
    </row>
    <row r="999" s="67" customFormat="1" spans="2:10">
      <c r="B999" s="70"/>
      <c r="C999" s="70"/>
      <c r="D999" s="70"/>
      <c r="E999" s="70"/>
      <c r="F999" s="70"/>
      <c r="G999" s="70"/>
      <c r="H999" s="70"/>
      <c r="I999" s="70"/>
      <c r="J999" s="71"/>
    </row>
    <row r="1000" s="67" customFormat="1" spans="2:10">
      <c r="B1000" s="70"/>
      <c r="C1000" s="70"/>
      <c r="D1000" s="70"/>
      <c r="E1000" s="70"/>
      <c r="F1000" s="70"/>
      <c r="G1000" s="70"/>
      <c r="H1000" s="70"/>
      <c r="I1000" s="70"/>
      <c r="J1000" s="71"/>
    </row>
    <row r="1001" s="67" customFormat="1" spans="2:10">
      <c r="B1001" s="70"/>
      <c r="C1001" s="70"/>
      <c r="D1001" s="70"/>
      <c r="E1001" s="70"/>
      <c r="F1001" s="70"/>
      <c r="G1001" s="70"/>
      <c r="H1001" s="70"/>
      <c r="I1001" s="70"/>
      <c r="J1001" s="71"/>
    </row>
    <row r="1002" s="67" customFormat="1" spans="2:10">
      <c r="B1002" s="70"/>
      <c r="C1002" s="70"/>
      <c r="D1002" s="70"/>
      <c r="E1002" s="70"/>
      <c r="F1002" s="70"/>
      <c r="G1002" s="70"/>
      <c r="H1002" s="70"/>
      <c r="I1002" s="70"/>
      <c r="J1002" s="71"/>
    </row>
    <row r="1003" s="67" customFormat="1" spans="2:10">
      <c r="B1003" s="70"/>
      <c r="C1003" s="70"/>
      <c r="D1003" s="70"/>
      <c r="E1003" s="70"/>
      <c r="F1003" s="70"/>
      <c r="G1003" s="70"/>
      <c r="H1003" s="70"/>
      <c r="I1003" s="70"/>
      <c r="J1003" s="71"/>
    </row>
    <row r="1004" s="67" customFormat="1" spans="2:10">
      <c r="B1004" s="70"/>
      <c r="C1004" s="70"/>
      <c r="D1004" s="70"/>
      <c r="E1004" s="70"/>
      <c r="F1004" s="70"/>
      <c r="G1004" s="70"/>
      <c r="H1004" s="70"/>
      <c r="I1004" s="70"/>
      <c r="J1004" s="71"/>
    </row>
    <row r="1005" s="67" customFormat="1" spans="2:10">
      <c r="B1005" s="70"/>
      <c r="C1005" s="70"/>
      <c r="D1005" s="70"/>
      <c r="E1005" s="70"/>
      <c r="F1005" s="70"/>
      <c r="G1005" s="70"/>
      <c r="H1005" s="70"/>
      <c r="I1005" s="70"/>
      <c r="J1005" s="71"/>
    </row>
    <row r="1006" s="67" customFormat="1" spans="2:10">
      <c r="B1006" s="70"/>
      <c r="C1006" s="70"/>
      <c r="D1006" s="70"/>
      <c r="E1006" s="70"/>
      <c r="F1006" s="70"/>
      <c r="G1006" s="70"/>
      <c r="H1006" s="70"/>
      <c r="I1006" s="70"/>
      <c r="J1006" s="71"/>
    </row>
    <row r="1007" s="67" customFormat="1" spans="2:10">
      <c r="B1007" s="70"/>
      <c r="C1007" s="70"/>
      <c r="D1007" s="70"/>
      <c r="E1007" s="70"/>
      <c r="F1007" s="70"/>
      <c r="G1007" s="70"/>
      <c r="H1007" s="70"/>
      <c r="I1007" s="70"/>
      <c r="J1007" s="71"/>
    </row>
    <row r="1008" s="67" customFormat="1" spans="2:10">
      <c r="B1008" s="70"/>
      <c r="C1008" s="70"/>
      <c r="D1008" s="70"/>
      <c r="E1008" s="70"/>
      <c r="F1008" s="70"/>
      <c r="G1008" s="70"/>
      <c r="H1008" s="70"/>
      <c r="I1008" s="70"/>
      <c r="J1008" s="71"/>
    </row>
    <row r="1009" s="67" customFormat="1" spans="2:10">
      <c r="B1009" s="70"/>
      <c r="C1009" s="70"/>
      <c r="D1009" s="70"/>
      <c r="E1009" s="70"/>
      <c r="F1009" s="70"/>
      <c r="G1009" s="70"/>
      <c r="H1009" s="70"/>
      <c r="I1009" s="70"/>
      <c r="J1009" s="71"/>
    </row>
    <row r="1010" s="67" customFormat="1" spans="2:10">
      <c r="B1010" s="70"/>
      <c r="C1010" s="70"/>
      <c r="D1010" s="70"/>
      <c r="E1010" s="70"/>
      <c r="F1010" s="70"/>
      <c r="G1010" s="70"/>
      <c r="H1010" s="70"/>
      <c r="I1010" s="70"/>
      <c r="J1010" s="71"/>
    </row>
    <row r="1011" s="67" customFormat="1" spans="2:10">
      <c r="B1011" s="70"/>
      <c r="C1011" s="70"/>
      <c r="D1011" s="70"/>
      <c r="E1011" s="70"/>
      <c r="F1011" s="70"/>
      <c r="G1011" s="70"/>
      <c r="H1011" s="70"/>
      <c r="I1011" s="70"/>
      <c r="J1011" s="71"/>
    </row>
    <row r="1012" s="67" customFormat="1" spans="2:10">
      <c r="B1012" s="70"/>
      <c r="C1012" s="70"/>
      <c r="D1012" s="70"/>
      <c r="E1012" s="70"/>
      <c r="F1012" s="70"/>
      <c r="G1012" s="70"/>
      <c r="H1012" s="70"/>
      <c r="I1012" s="70"/>
      <c r="J1012" s="71"/>
    </row>
    <row r="1013" s="67" customFormat="1" spans="2:10">
      <c r="B1013" s="70"/>
      <c r="C1013" s="70"/>
      <c r="D1013" s="70"/>
      <c r="E1013" s="70"/>
      <c r="F1013" s="70"/>
      <c r="G1013" s="70"/>
      <c r="H1013" s="70"/>
      <c r="I1013" s="70"/>
      <c r="J1013" s="71"/>
    </row>
    <row r="1014" s="67" customFormat="1" spans="2:10">
      <c r="B1014" s="70"/>
      <c r="C1014" s="70"/>
      <c r="D1014" s="70"/>
      <c r="E1014" s="70"/>
      <c r="F1014" s="70"/>
      <c r="G1014" s="70"/>
      <c r="H1014" s="70"/>
      <c r="I1014" s="70"/>
      <c r="J1014" s="71"/>
    </row>
    <row r="1015" s="67" customFormat="1" spans="2:10">
      <c r="B1015" s="70"/>
      <c r="C1015" s="70"/>
      <c r="D1015" s="70"/>
      <c r="E1015" s="70"/>
      <c r="F1015" s="70"/>
      <c r="G1015" s="70"/>
      <c r="H1015" s="70"/>
      <c r="I1015" s="70"/>
      <c r="J1015" s="71"/>
    </row>
    <row r="1016" s="67" customFormat="1" spans="2:10">
      <c r="B1016" s="70"/>
      <c r="C1016" s="70"/>
      <c r="D1016" s="70"/>
      <c r="E1016" s="70"/>
      <c r="F1016" s="70"/>
      <c r="G1016" s="70"/>
      <c r="H1016" s="70"/>
      <c r="I1016" s="70"/>
      <c r="J1016" s="71"/>
    </row>
    <row r="1017" s="67" customFormat="1" spans="2:10">
      <c r="B1017" s="70"/>
      <c r="C1017" s="70"/>
      <c r="D1017" s="70"/>
      <c r="E1017" s="70"/>
      <c r="F1017" s="70"/>
      <c r="G1017" s="70"/>
      <c r="H1017" s="70"/>
      <c r="I1017" s="70"/>
      <c r="J1017" s="71"/>
    </row>
    <row r="1018" s="67" customFormat="1" spans="2:10">
      <c r="B1018" s="70"/>
      <c r="C1018" s="70"/>
      <c r="D1018" s="70"/>
      <c r="E1018" s="70"/>
      <c r="F1018" s="70"/>
      <c r="G1018" s="70"/>
      <c r="H1018" s="70"/>
      <c r="I1018" s="70"/>
      <c r="J1018" s="71"/>
    </row>
    <row r="1019" s="67" customFormat="1" spans="2:10">
      <c r="B1019" s="70"/>
      <c r="C1019" s="70"/>
      <c r="D1019" s="70"/>
      <c r="E1019" s="70"/>
      <c r="F1019" s="70"/>
      <c r="G1019" s="70"/>
      <c r="H1019" s="70"/>
      <c r="I1019" s="70"/>
      <c r="J1019" s="71"/>
    </row>
    <row r="1020" s="67" customFormat="1" spans="2:10">
      <c r="B1020" s="70"/>
      <c r="C1020" s="70"/>
      <c r="D1020" s="70"/>
      <c r="E1020" s="70"/>
      <c r="F1020" s="70"/>
      <c r="G1020" s="70"/>
      <c r="H1020" s="70"/>
      <c r="I1020" s="70"/>
      <c r="J1020" s="71"/>
    </row>
    <row r="1021" s="67" customFormat="1" spans="2:10">
      <c r="B1021" s="70"/>
      <c r="C1021" s="70"/>
      <c r="D1021" s="70"/>
      <c r="E1021" s="70"/>
      <c r="F1021" s="70"/>
      <c r="G1021" s="70"/>
      <c r="H1021" s="70"/>
      <c r="I1021" s="70"/>
      <c r="J1021" s="71"/>
    </row>
    <row r="1022" s="67" customFormat="1" spans="2:10">
      <c r="B1022" s="70"/>
      <c r="C1022" s="70"/>
      <c r="D1022" s="70"/>
      <c r="E1022" s="70"/>
      <c r="F1022" s="70"/>
      <c r="G1022" s="70"/>
      <c r="H1022" s="70"/>
      <c r="I1022" s="70"/>
      <c r="J1022" s="71"/>
    </row>
    <row r="1023" s="67" customFormat="1" spans="2:10">
      <c r="B1023" s="70"/>
      <c r="C1023" s="70"/>
      <c r="D1023" s="70"/>
      <c r="E1023" s="70"/>
      <c r="F1023" s="70"/>
      <c r="G1023" s="70"/>
      <c r="H1023" s="70"/>
      <c r="I1023" s="70"/>
      <c r="J1023" s="71"/>
    </row>
    <row r="1024" s="67" customFormat="1" spans="2:10">
      <c r="B1024" s="70"/>
      <c r="C1024" s="70"/>
      <c r="D1024" s="70"/>
      <c r="E1024" s="70"/>
      <c r="F1024" s="70"/>
      <c r="G1024" s="70"/>
      <c r="H1024" s="70"/>
      <c r="I1024" s="70"/>
      <c r="J1024" s="71"/>
    </row>
    <row r="1025" s="67" customFormat="1" spans="2:10">
      <c r="B1025" s="70"/>
      <c r="C1025" s="70"/>
      <c r="D1025" s="70"/>
      <c r="E1025" s="70"/>
      <c r="F1025" s="70"/>
      <c r="G1025" s="70"/>
      <c r="H1025" s="70"/>
      <c r="I1025" s="70"/>
      <c r="J1025" s="71"/>
    </row>
    <row r="1026" s="67" customFormat="1" spans="2:10">
      <c r="B1026" s="70"/>
      <c r="C1026" s="70"/>
      <c r="D1026" s="70"/>
      <c r="E1026" s="70"/>
      <c r="F1026" s="70"/>
      <c r="G1026" s="70"/>
      <c r="H1026" s="70"/>
      <c r="I1026" s="70"/>
      <c r="J1026" s="71"/>
    </row>
    <row r="1027" s="67" customFormat="1" spans="2:10">
      <c r="B1027" s="70"/>
      <c r="C1027" s="70"/>
      <c r="D1027" s="70"/>
      <c r="E1027" s="70"/>
      <c r="F1027" s="70"/>
      <c r="G1027" s="70"/>
      <c r="H1027" s="70"/>
      <c r="I1027" s="70"/>
      <c r="J1027" s="71"/>
    </row>
    <row r="1028" s="67" customFormat="1" spans="2:10">
      <c r="B1028" s="70"/>
      <c r="C1028" s="70"/>
      <c r="D1028" s="70"/>
      <c r="E1028" s="70"/>
      <c r="F1028" s="70"/>
      <c r="G1028" s="70"/>
      <c r="H1028" s="70"/>
      <c r="I1028" s="70"/>
      <c r="J1028" s="71"/>
    </row>
    <row r="1029" s="67" customFormat="1" spans="2:10">
      <c r="B1029" s="70"/>
      <c r="C1029" s="70"/>
      <c r="D1029" s="70"/>
      <c r="E1029" s="70"/>
      <c r="F1029" s="70"/>
      <c r="G1029" s="70"/>
      <c r="H1029" s="70"/>
      <c r="I1029" s="70"/>
      <c r="J1029" s="71"/>
    </row>
    <row r="1030" s="67" customFormat="1" spans="2:10">
      <c r="B1030" s="70"/>
      <c r="C1030" s="70"/>
      <c r="D1030" s="70"/>
      <c r="E1030" s="70"/>
      <c r="F1030" s="70"/>
      <c r="G1030" s="70"/>
      <c r="H1030" s="70"/>
      <c r="I1030" s="70"/>
      <c r="J1030" s="71"/>
    </row>
    <row r="1031" s="67" customFormat="1" spans="2:10">
      <c r="B1031" s="70"/>
      <c r="C1031" s="70"/>
      <c r="D1031" s="70"/>
      <c r="E1031" s="70"/>
      <c r="F1031" s="70"/>
      <c r="G1031" s="70"/>
      <c r="H1031" s="70"/>
      <c r="I1031" s="70"/>
      <c r="J1031" s="71"/>
    </row>
    <row r="1032" s="67" customFormat="1" spans="2:10">
      <c r="B1032" s="70"/>
      <c r="C1032" s="70"/>
      <c r="D1032" s="70"/>
      <c r="E1032" s="70"/>
      <c r="F1032" s="70"/>
      <c r="G1032" s="70"/>
      <c r="H1032" s="70"/>
      <c r="I1032" s="70"/>
      <c r="J1032" s="71"/>
    </row>
    <row r="1033" s="67" customFormat="1" spans="2:10">
      <c r="B1033" s="70"/>
      <c r="C1033" s="70"/>
      <c r="D1033" s="70"/>
      <c r="E1033" s="70"/>
      <c r="F1033" s="70"/>
      <c r="G1033" s="70"/>
      <c r="H1033" s="70"/>
      <c r="I1033" s="70"/>
      <c r="J1033" s="71"/>
    </row>
    <row r="1034" s="67" customFormat="1" spans="2:10">
      <c r="B1034" s="70"/>
      <c r="C1034" s="70"/>
      <c r="D1034" s="70"/>
      <c r="E1034" s="70"/>
      <c r="F1034" s="70"/>
      <c r="G1034" s="70"/>
      <c r="H1034" s="70"/>
      <c r="I1034" s="70"/>
      <c r="J1034" s="71"/>
    </row>
    <row r="1035" s="67" customFormat="1" spans="2:10">
      <c r="B1035" s="70"/>
      <c r="C1035" s="70"/>
      <c r="D1035" s="70"/>
      <c r="E1035" s="70"/>
      <c r="F1035" s="70"/>
      <c r="G1035" s="70"/>
      <c r="H1035" s="70"/>
      <c r="I1035" s="70"/>
      <c r="J1035" s="71"/>
    </row>
    <row r="1036" s="67" customFormat="1" spans="2:10">
      <c r="B1036" s="70"/>
      <c r="C1036" s="70"/>
      <c r="D1036" s="70"/>
      <c r="E1036" s="70"/>
      <c r="F1036" s="70"/>
      <c r="G1036" s="70"/>
      <c r="H1036" s="70"/>
      <c r="I1036" s="70"/>
      <c r="J1036" s="71"/>
    </row>
    <row r="1037" s="67" customFormat="1" spans="2:10">
      <c r="B1037" s="70"/>
      <c r="C1037" s="70"/>
      <c r="D1037" s="70"/>
      <c r="E1037" s="70"/>
      <c r="F1037" s="70"/>
      <c r="G1037" s="70"/>
      <c r="H1037" s="70"/>
      <c r="I1037" s="70"/>
      <c r="J1037" s="71"/>
    </row>
    <row r="1038" s="67" customFormat="1" spans="2:10">
      <c r="B1038" s="70"/>
      <c r="C1038" s="70"/>
      <c r="D1038" s="70"/>
      <c r="E1038" s="70"/>
      <c r="F1038" s="70"/>
      <c r="G1038" s="70"/>
      <c r="H1038" s="70"/>
      <c r="I1038" s="70"/>
      <c r="J1038" s="71"/>
    </row>
    <row r="1039" s="67" customFormat="1" spans="2:10">
      <c r="B1039" s="70"/>
      <c r="C1039" s="70"/>
      <c r="D1039" s="70"/>
      <c r="E1039" s="70"/>
      <c r="F1039" s="70"/>
      <c r="G1039" s="70"/>
      <c r="H1039" s="70"/>
      <c r="I1039" s="70"/>
      <c r="J1039" s="71"/>
    </row>
    <row r="1040" s="67" customFormat="1" spans="2:10">
      <c r="B1040" s="70"/>
      <c r="C1040" s="70"/>
      <c r="D1040" s="70"/>
      <c r="E1040" s="70"/>
      <c r="F1040" s="70"/>
      <c r="G1040" s="70"/>
      <c r="H1040" s="70"/>
      <c r="I1040" s="70"/>
      <c r="J1040" s="71"/>
    </row>
    <row r="1041" s="67" customFormat="1" spans="2:10">
      <c r="B1041" s="70"/>
      <c r="C1041" s="70"/>
      <c r="D1041" s="70"/>
      <c r="E1041" s="70"/>
      <c r="F1041" s="70"/>
      <c r="G1041" s="70"/>
      <c r="H1041" s="70"/>
      <c r="I1041" s="70"/>
      <c r="J1041" s="71"/>
    </row>
    <row r="1042" s="67" customFormat="1" spans="2:10">
      <c r="B1042" s="70"/>
      <c r="C1042" s="70"/>
      <c r="D1042" s="70"/>
      <c r="E1042" s="70"/>
      <c r="F1042" s="70"/>
      <c r="G1042" s="70"/>
      <c r="H1042" s="70"/>
      <c r="I1042" s="70"/>
      <c r="J1042" s="71"/>
    </row>
    <row r="1043" s="67" customFormat="1" spans="2:10">
      <c r="B1043" s="70"/>
      <c r="C1043" s="70"/>
      <c r="D1043" s="70"/>
      <c r="E1043" s="70"/>
      <c r="F1043" s="70"/>
      <c r="G1043" s="70"/>
      <c r="H1043" s="70"/>
      <c r="I1043" s="70"/>
      <c r="J1043" s="71"/>
    </row>
    <row r="1044" s="67" customFormat="1" spans="2:10">
      <c r="B1044" s="70"/>
      <c r="C1044" s="70"/>
      <c r="D1044" s="70"/>
      <c r="E1044" s="70"/>
      <c r="F1044" s="70"/>
      <c r="G1044" s="70"/>
      <c r="H1044" s="70"/>
      <c r="I1044" s="70"/>
      <c r="J1044" s="71"/>
    </row>
    <row r="1045" s="67" customFormat="1" spans="2:10">
      <c r="B1045" s="70"/>
      <c r="C1045" s="70"/>
      <c r="D1045" s="70"/>
      <c r="E1045" s="70"/>
      <c r="F1045" s="70"/>
      <c r="G1045" s="70"/>
      <c r="H1045" s="70"/>
      <c r="I1045" s="70"/>
      <c r="J1045" s="71"/>
    </row>
    <row r="1046" s="67" customFormat="1" spans="2:10">
      <c r="B1046" s="70"/>
      <c r="C1046" s="70"/>
      <c r="D1046" s="70"/>
      <c r="E1046" s="70"/>
      <c r="F1046" s="70"/>
      <c r="G1046" s="70"/>
      <c r="H1046" s="70"/>
      <c r="I1046" s="70"/>
      <c r="J1046" s="71"/>
    </row>
    <row r="1047" s="67" customFormat="1" spans="2:10">
      <c r="B1047" s="70"/>
      <c r="C1047" s="70"/>
      <c r="D1047" s="70"/>
      <c r="E1047" s="70"/>
      <c r="F1047" s="70"/>
      <c r="G1047" s="70"/>
      <c r="H1047" s="70"/>
      <c r="I1047" s="70"/>
      <c r="J1047" s="71"/>
    </row>
    <row r="1048" s="67" customFormat="1" spans="2:10">
      <c r="B1048" s="70"/>
      <c r="C1048" s="70"/>
      <c r="D1048" s="70"/>
      <c r="E1048" s="70"/>
      <c r="F1048" s="70"/>
      <c r="G1048" s="70"/>
      <c r="H1048" s="70"/>
      <c r="I1048" s="70"/>
      <c r="J1048" s="71"/>
    </row>
    <row r="1049" s="67" customFormat="1" spans="2:10">
      <c r="B1049" s="70"/>
      <c r="C1049" s="70"/>
      <c r="D1049" s="70"/>
      <c r="E1049" s="70"/>
      <c r="F1049" s="70"/>
      <c r="G1049" s="70"/>
      <c r="H1049" s="70"/>
      <c r="I1049" s="70"/>
      <c r="J1049" s="71"/>
    </row>
    <row r="1050" s="67" customFormat="1" spans="2:10">
      <c r="B1050" s="70"/>
      <c r="C1050" s="70"/>
      <c r="D1050" s="70"/>
      <c r="E1050" s="70"/>
      <c r="F1050" s="70"/>
      <c r="G1050" s="70"/>
      <c r="H1050" s="70"/>
      <c r="I1050" s="70"/>
      <c r="J1050" s="71"/>
    </row>
    <row r="1051" s="67" customFormat="1" spans="2:10">
      <c r="B1051" s="70"/>
      <c r="C1051" s="70"/>
      <c r="D1051" s="70"/>
      <c r="E1051" s="70"/>
      <c r="F1051" s="70"/>
      <c r="G1051" s="70"/>
      <c r="H1051" s="70"/>
      <c r="I1051" s="70"/>
      <c r="J1051" s="71"/>
    </row>
    <row r="1052" s="67" customFormat="1" spans="2:10">
      <c r="B1052" s="70"/>
      <c r="C1052" s="70"/>
      <c r="D1052" s="70"/>
      <c r="E1052" s="70"/>
      <c r="F1052" s="70"/>
      <c r="G1052" s="70"/>
      <c r="H1052" s="70"/>
      <c r="I1052" s="70"/>
      <c r="J1052" s="71"/>
    </row>
    <row r="1053" s="67" customFormat="1" spans="2:10">
      <c r="B1053" s="70"/>
      <c r="C1053" s="70"/>
      <c r="D1053" s="70"/>
      <c r="E1053" s="70"/>
      <c r="F1053" s="70"/>
      <c r="G1053" s="70"/>
      <c r="H1053" s="70"/>
      <c r="I1053" s="70"/>
      <c r="J1053" s="71"/>
    </row>
    <row r="1054" s="67" customFormat="1" spans="2:10">
      <c r="B1054" s="70"/>
      <c r="C1054" s="70"/>
      <c r="D1054" s="70"/>
      <c r="E1054" s="70"/>
      <c r="F1054" s="70"/>
      <c r="G1054" s="70"/>
      <c r="H1054" s="70"/>
      <c r="I1054" s="70"/>
      <c r="J1054" s="71"/>
    </row>
    <row r="1055" s="67" customFormat="1" spans="2:10">
      <c r="B1055" s="70"/>
      <c r="C1055" s="70"/>
      <c r="D1055" s="70"/>
      <c r="E1055" s="70"/>
      <c r="F1055" s="70"/>
      <c r="G1055" s="70"/>
      <c r="H1055" s="70"/>
      <c r="I1055" s="70"/>
      <c r="J1055" s="71"/>
    </row>
    <row r="1056" s="67" customFormat="1" spans="2:10">
      <c r="B1056" s="70"/>
      <c r="C1056" s="70"/>
      <c r="D1056" s="70"/>
      <c r="E1056" s="70"/>
      <c r="F1056" s="70"/>
      <c r="G1056" s="70"/>
      <c r="H1056" s="70"/>
      <c r="I1056" s="70"/>
      <c r="J1056" s="71"/>
    </row>
    <row r="1057" s="67" customFormat="1" spans="2:10">
      <c r="B1057" s="70"/>
      <c r="C1057" s="70"/>
      <c r="D1057" s="70"/>
      <c r="E1057" s="70"/>
      <c r="F1057" s="70"/>
      <c r="G1057" s="70"/>
      <c r="H1057" s="70"/>
      <c r="I1057" s="70"/>
      <c r="J1057" s="71"/>
    </row>
    <row r="1058" s="67" customFormat="1" spans="2:10">
      <c r="B1058" s="70"/>
      <c r="C1058" s="70"/>
      <c r="D1058" s="70"/>
      <c r="E1058" s="70"/>
      <c r="F1058" s="70"/>
      <c r="G1058" s="70"/>
      <c r="H1058" s="70"/>
      <c r="I1058" s="70"/>
      <c r="J1058" s="71"/>
    </row>
    <row r="1059" s="67" customFormat="1" spans="2:10">
      <c r="B1059" s="70"/>
      <c r="C1059" s="70"/>
      <c r="D1059" s="70"/>
      <c r="E1059" s="70"/>
      <c r="F1059" s="70"/>
      <c r="G1059" s="70"/>
      <c r="H1059" s="70"/>
      <c r="I1059" s="70"/>
      <c r="J1059" s="71"/>
    </row>
    <row r="1060" s="67" customFormat="1" spans="2:10">
      <c r="B1060" s="70"/>
      <c r="C1060" s="70"/>
      <c r="D1060" s="70"/>
      <c r="E1060" s="70"/>
      <c r="F1060" s="70"/>
      <c r="G1060" s="70"/>
      <c r="H1060" s="70"/>
      <c r="I1060" s="70"/>
      <c r="J1060" s="71"/>
    </row>
    <row r="1061" s="67" customFormat="1" spans="2:10">
      <c r="B1061" s="70"/>
      <c r="C1061" s="70"/>
      <c r="D1061" s="70"/>
      <c r="E1061" s="70"/>
      <c r="F1061" s="70"/>
      <c r="G1061" s="70"/>
      <c r="H1061" s="70"/>
      <c r="I1061" s="70"/>
      <c r="J1061" s="71"/>
    </row>
    <row r="1062" s="67" customFormat="1" spans="2:10">
      <c r="B1062" s="70"/>
      <c r="C1062" s="70"/>
      <c r="D1062" s="70"/>
      <c r="E1062" s="70"/>
      <c r="F1062" s="70"/>
      <c r="G1062" s="70"/>
      <c r="H1062" s="70"/>
      <c r="I1062" s="70"/>
      <c r="J1062" s="71"/>
    </row>
    <row r="1063" s="67" customFormat="1" spans="2:10">
      <c r="B1063" s="70"/>
      <c r="C1063" s="70"/>
      <c r="D1063" s="70"/>
      <c r="E1063" s="70"/>
      <c r="F1063" s="70"/>
      <c r="G1063" s="70"/>
      <c r="H1063" s="70"/>
      <c r="I1063" s="70"/>
      <c r="J1063" s="71"/>
    </row>
    <row r="1064" s="67" customFormat="1" spans="2:10">
      <c r="B1064" s="70"/>
      <c r="C1064" s="70"/>
      <c r="D1064" s="70"/>
      <c r="E1064" s="70"/>
      <c r="F1064" s="70"/>
      <c r="G1064" s="70"/>
      <c r="H1064" s="70"/>
      <c r="I1064" s="70"/>
      <c r="J1064" s="71"/>
    </row>
    <row r="1065" s="67" customFormat="1" spans="2:10">
      <c r="B1065" s="70"/>
      <c r="C1065" s="70"/>
      <c r="D1065" s="70"/>
      <c r="E1065" s="70"/>
      <c r="F1065" s="70"/>
      <c r="G1065" s="70"/>
      <c r="H1065" s="70"/>
      <c r="I1065" s="70"/>
      <c r="J1065" s="71"/>
    </row>
    <row r="1066" s="67" customFormat="1" spans="2:10">
      <c r="B1066" s="70"/>
      <c r="C1066" s="70"/>
      <c r="D1066" s="70"/>
      <c r="E1066" s="70"/>
      <c r="F1066" s="70"/>
      <c r="G1066" s="70"/>
      <c r="H1066" s="70"/>
      <c r="I1066" s="70"/>
      <c r="J1066" s="71"/>
    </row>
    <row r="1067" s="67" customFormat="1" spans="2:10">
      <c r="B1067" s="70"/>
      <c r="C1067" s="70"/>
      <c r="D1067" s="70"/>
      <c r="E1067" s="70"/>
      <c r="F1067" s="70"/>
      <c r="G1067" s="70"/>
      <c r="H1067" s="70"/>
      <c r="I1067" s="70"/>
      <c r="J1067" s="71"/>
    </row>
    <row r="1068" s="67" customFormat="1" spans="2:10">
      <c r="B1068" s="70"/>
      <c r="C1068" s="70"/>
      <c r="D1068" s="70"/>
      <c r="E1068" s="70"/>
      <c r="F1068" s="70"/>
      <c r="G1068" s="70"/>
      <c r="H1068" s="70"/>
      <c r="I1068" s="70"/>
      <c r="J1068" s="71"/>
    </row>
    <row r="1069" s="67" customFormat="1" spans="2:10">
      <c r="B1069" s="70"/>
      <c r="C1069" s="70"/>
      <c r="D1069" s="70"/>
      <c r="E1069" s="70"/>
      <c r="F1069" s="70"/>
      <c r="G1069" s="70"/>
      <c r="H1069" s="70"/>
      <c r="I1069" s="70"/>
      <c r="J1069" s="71"/>
    </row>
    <row r="1070" s="67" customFormat="1" spans="2:10">
      <c r="B1070" s="70"/>
      <c r="C1070" s="70"/>
      <c r="D1070" s="70"/>
      <c r="E1070" s="70"/>
      <c r="F1070" s="70"/>
      <c r="G1070" s="70"/>
      <c r="H1070" s="70"/>
      <c r="I1070" s="70"/>
      <c r="J1070" s="71"/>
    </row>
    <row r="1071" s="67" customFormat="1" spans="2:10">
      <c r="B1071" s="70"/>
      <c r="C1071" s="70"/>
      <c r="D1071" s="70"/>
      <c r="E1071" s="70"/>
      <c r="F1071" s="70"/>
      <c r="G1071" s="70"/>
      <c r="H1071" s="70"/>
      <c r="I1071" s="70"/>
      <c r="J1071" s="71"/>
    </row>
    <row r="1072" s="67" customFormat="1" spans="2:10">
      <c r="B1072" s="70"/>
      <c r="C1072" s="70"/>
      <c r="D1072" s="70"/>
      <c r="E1072" s="70"/>
      <c r="F1072" s="70"/>
      <c r="G1072" s="70"/>
      <c r="H1072" s="70"/>
      <c r="I1072" s="70"/>
      <c r="J1072" s="71"/>
    </row>
    <row r="1073" s="67" customFormat="1" spans="2:10">
      <c r="B1073" s="70"/>
      <c r="C1073" s="70"/>
      <c r="D1073" s="70"/>
      <c r="E1073" s="70"/>
      <c r="F1073" s="70"/>
      <c r="G1073" s="70"/>
      <c r="H1073" s="70"/>
      <c r="I1073" s="70"/>
      <c r="J1073" s="71"/>
    </row>
    <row r="1074" s="67" customFormat="1" spans="2:10">
      <c r="B1074" s="70"/>
      <c r="C1074" s="70"/>
      <c r="D1074" s="70"/>
      <c r="E1074" s="70"/>
      <c r="F1074" s="70"/>
      <c r="G1074" s="70"/>
      <c r="H1074" s="70"/>
      <c r="I1074" s="70"/>
      <c r="J1074" s="71"/>
    </row>
    <row r="1075" s="67" customFormat="1" spans="2:10">
      <c r="B1075" s="70"/>
      <c r="C1075" s="70"/>
      <c r="D1075" s="70"/>
      <c r="E1075" s="70"/>
      <c r="F1075" s="70"/>
      <c r="G1075" s="70"/>
      <c r="H1075" s="70"/>
      <c r="I1075" s="70"/>
      <c r="J1075" s="71"/>
    </row>
    <row r="1076" s="67" customFormat="1" spans="2:10">
      <c r="B1076" s="70"/>
      <c r="C1076" s="70"/>
      <c r="D1076" s="70"/>
      <c r="E1076" s="70"/>
      <c r="F1076" s="70"/>
      <c r="G1076" s="70"/>
      <c r="H1076" s="70"/>
      <c r="I1076" s="70"/>
      <c r="J1076" s="71"/>
    </row>
    <row r="1077" s="67" customFormat="1" spans="2:10">
      <c r="B1077" s="70"/>
      <c r="C1077" s="70"/>
      <c r="D1077" s="70"/>
      <c r="E1077" s="70"/>
      <c r="F1077" s="70"/>
      <c r="G1077" s="70"/>
      <c r="H1077" s="70"/>
      <c r="I1077" s="70"/>
      <c r="J1077" s="71"/>
    </row>
    <row r="1078" s="67" customFormat="1" spans="2:10">
      <c r="B1078" s="70"/>
      <c r="C1078" s="70"/>
      <c r="D1078" s="70"/>
      <c r="E1078" s="70"/>
      <c r="F1078" s="70"/>
      <c r="G1078" s="70"/>
      <c r="H1078" s="70"/>
      <c r="I1078" s="70"/>
      <c r="J1078" s="71"/>
    </row>
    <row r="1079" s="67" customFormat="1" spans="2:10">
      <c r="B1079" s="70"/>
      <c r="C1079" s="70"/>
      <c r="D1079" s="70"/>
      <c r="E1079" s="70"/>
      <c r="F1079" s="70"/>
      <c r="G1079" s="70"/>
      <c r="H1079" s="70"/>
      <c r="I1079" s="70"/>
      <c r="J1079" s="71"/>
    </row>
    <row r="1080" s="67" customFormat="1" spans="2:10">
      <c r="B1080" s="70"/>
      <c r="C1080" s="70"/>
      <c r="D1080" s="70"/>
      <c r="E1080" s="70"/>
      <c r="F1080" s="70"/>
      <c r="G1080" s="70"/>
      <c r="H1080" s="70"/>
      <c r="I1080" s="70"/>
      <c r="J1080" s="71"/>
    </row>
    <row r="1081" s="67" customFormat="1" spans="2:10">
      <c r="B1081" s="70"/>
      <c r="C1081" s="70"/>
      <c r="D1081" s="70"/>
      <c r="E1081" s="70"/>
      <c r="F1081" s="70"/>
      <c r="G1081" s="70"/>
      <c r="H1081" s="70"/>
      <c r="I1081" s="70"/>
      <c r="J1081" s="71"/>
    </row>
    <row r="1082" s="67" customFormat="1" spans="2:10">
      <c r="B1082" s="70"/>
      <c r="C1082" s="70"/>
      <c r="D1082" s="70"/>
      <c r="E1082" s="70"/>
      <c r="F1082" s="70"/>
      <c r="G1082" s="70"/>
      <c r="H1082" s="70"/>
      <c r="I1082" s="70"/>
      <c r="J1082" s="71"/>
    </row>
    <row r="1083" s="67" customFormat="1" spans="2:10">
      <c r="B1083" s="70"/>
      <c r="C1083" s="70"/>
      <c r="D1083" s="70"/>
      <c r="E1083" s="70"/>
      <c r="F1083" s="70"/>
      <c r="G1083" s="70"/>
      <c r="H1083" s="70"/>
      <c r="I1083" s="70"/>
      <c r="J1083" s="71"/>
    </row>
    <row r="1084" s="67" customFormat="1" spans="2:10">
      <c r="B1084" s="70"/>
      <c r="C1084" s="70"/>
      <c r="D1084" s="70"/>
      <c r="E1084" s="70"/>
      <c r="F1084" s="70"/>
      <c r="G1084" s="70"/>
      <c r="H1084" s="70"/>
      <c r="I1084" s="70"/>
      <c r="J1084" s="71"/>
    </row>
    <row r="1085" s="67" customFormat="1" spans="2:10">
      <c r="B1085" s="70"/>
      <c r="C1085" s="70"/>
      <c r="D1085" s="70"/>
      <c r="E1085" s="70"/>
      <c r="F1085" s="70"/>
      <c r="G1085" s="70"/>
      <c r="H1085" s="70"/>
      <c r="I1085" s="70"/>
      <c r="J1085" s="71"/>
    </row>
    <row r="1086" s="67" customFormat="1" spans="2:10">
      <c r="B1086" s="70"/>
      <c r="C1086" s="70"/>
      <c r="D1086" s="70"/>
      <c r="E1086" s="70"/>
      <c r="F1086" s="70"/>
      <c r="G1086" s="70"/>
      <c r="H1086" s="70"/>
      <c r="I1086" s="70"/>
      <c r="J1086" s="71"/>
    </row>
    <row r="1087" s="67" customFormat="1" spans="2:10">
      <c r="B1087" s="70"/>
      <c r="C1087" s="70"/>
      <c r="D1087" s="70"/>
      <c r="E1087" s="70"/>
      <c r="F1087" s="70"/>
      <c r="G1087" s="70"/>
      <c r="H1087" s="70"/>
      <c r="I1087" s="70"/>
      <c r="J1087" s="71"/>
    </row>
    <row r="1088" s="67" customFormat="1" spans="2:10">
      <c r="B1088" s="70"/>
      <c r="C1088" s="70"/>
      <c r="D1088" s="70"/>
      <c r="E1088" s="70"/>
      <c r="F1088" s="70"/>
      <c r="G1088" s="70"/>
      <c r="H1088" s="70"/>
      <c r="I1088" s="70"/>
      <c r="J1088" s="71"/>
    </row>
    <row r="1089" s="67" customFormat="1" spans="2:10">
      <c r="B1089" s="70"/>
      <c r="C1089" s="70"/>
      <c r="D1089" s="70"/>
      <c r="E1089" s="70"/>
      <c r="F1089" s="70"/>
      <c r="G1089" s="70"/>
      <c r="H1089" s="70"/>
      <c r="I1089" s="70"/>
      <c r="J1089" s="71"/>
    </row>
    <row r="1090" s="67" customFormat="1" spans="2:10">
      <c r="B1090" s="70"/>
      <c r="C1090" s="70"/>
      <c r="D1090" s="70"/>
      <c r="E1090" s="70"/>
      <c r="F1090" s="70"/>
      <c r="G1090" s="70"/>
      <c r="H1090" s="70"/>
      <c r="I1090" s="70"/>
      <c r="J1090" s="71"/>
    </row>
    <row r="1091" s="67" customFormat="1" spans="2:10">
      <c r="B1091" s="70"/>
      <c r="C1091" s="70"/>
      <c r="D1091" s="70"/>
      <c r="E1091" s="70"/>
      <c r="F1091" s="70"/>
      <c r="G1091" s="70"/>
      <c r="H1091" s="70"/>
      <c r="I1091" s="70"/>
      <c r="J1091" s="71"/>
    </row>
    <row r="1092" s="67" customFormat="1" spans="2:10">
      <c r="B1092" s="70"/>
      <c r="C1092" s="70"/>
      <c r="D1092" s="70"/>
      <c r="E1092" s="70"/>
      <c r="F1092" s="70"/>
      <c r="G1092" s="70"/>
      <c r="H1092" s="70"/>
      <c r="I1092" s="70"/>
      <c r="J1092" s="71"/>
    </row>
    <row r="1093" s="67" customFormat="1" spans="2:10">
      <c r="B1093" s="70"/>
      <c r="C1093" s="70"/>
      <c r="D1093" s="70"/>
      <c r="E1093" s="70"/>
      <c r="F1093" s="70"/>
      <c r="G1093" s="70"/>
      <c r="H1093" s="70"/>
      <c r="I1093" s="70"/>
      <c r="J1093" s="71"/>
    </row>
    <row r="1094" s="67" customFormat="1" spans="2:10">
      <c r="B1094" s="70"/>
      <c r="C1094" s="70"/>
      <c r="D1094" s="70"/>
      <c r="E1094" s="70"/>
      <c r="F1094" s="70"/>
      <c r="G1094" s="70"/>
      <c r="H1094" s="70"/>
      <c r="I1094" s="70"/>
      <c r="J1094" s="71"/>
    </row>
    <row r="1095" s="67" customFormat="1" spans="2:10">
      <c r="B1095" s="70"/>
      <c r="C1095" s="70"/>
      <c r="D1095" s="70"/>
      <c r="E1095" s="70"/>
      <c r="F1095" s="70"/>
      <c r="G1095" s="70"/>
      <c r="H1095" s="70"/>
      <c r="I1095" s="70"/>
      <c r="J1095" s="71"/>
    </row>
    <row r="1096" s="67" customFormat="1" spans="2:10">
      <c r="B1096" s="70"/>
      <c r="C1096" s="70"/>
      <c r="D1096" s="70"/>
      <c r="E1096" s="70"/>
      <c r="F1096" s="70"/>
      <c r="G1096" s="70"/>
      <c r="H1096" s="70"/>
      <c r="I1096" s="70"/>
      <c r="J1096" s="71"/>
    </row>
    <row r="1097" s="67" customFormat="1" spans="2:10">
      <c r="B1097" s="70"/>
      <c r="C1097" s="70"/>
      <c r="D1097" s="70"/>
      <c r="E1097" s="70"/>
      <c r="F1097" s="70"/>
      <c r="G1097" s="70"/>
      <c r="H1097" s="70"/>
      <c r="I1097" s="70"/>
      <c r="J1097" s="71"/>
    </row>
    <row r="1098" s="67" customFormat="1" spans="2:10">
      <c r="B1098" s="70"/>
      <c r="C1098" s="70"/>
      <c r="D1098" s="70"/>
      <c r="E1098" s="70"/>
      <c r="F1098" s="70"/>
      <c r="G1098" s="70"/>
      <c r="H1098" s="70"/>
      <c r="I1098" s="70"/>
      <c r="J1098" s="71"/>
    </row>
    <row r="1099" s="67" customFormat="1" spans="2:10">
      <c r="B1099" s="70"/>
      <c r="C1099" s="70"/>
      <c r="D1099" s="70"/>
      <c r="E1099" s="70"/>
      <c r="F1099" s="70"/>
      <c r="G1099" s="70"/>
      <c r="H1099" s="70"/>
      <c r="I1099" s="70"/>
      <c r="J1099" s="71"/>
    </row>
    <row r="1100" s="67" customFormat="1" spans="2:10">
      <c r="B1100" s="70"/>
      <c r="C1100" s="70"/>
      <c r="D1100" s="70"/>
      <c r="E1100" s="70"/>
      <c r="F1100" s="70"/>
      <c r="G1100" s="70"/>
      <c r="H1100" s="70"/>
      <c r="I1100" s="70"/>
      <c r="J1100" s="71"/>
    </row>
    <row r="1101" s="67" customFormat="1" spans="2:10">
      <c r="B1101" s="70"/>
      <c r="C1101" s="70"/>
      <c r="D1101" s="70"/>
      <c r="E1101" s="70"/>
      <c r="F1101" s="70"/>
      <c r="G1101" s="70"/>
      <c r="H1101" s="70"/>
      <c r="I1101" s="70"/>
      <c r="J1101" s="71"/>
    </row>
    <row r="1102" s="67" customFormat="1" spans="2:10">
      <c r="B1102" s="70"/>
      <c r="C1102" s="70"/>
      <c r="D1102" s="70"/>
      <c r="E1102" s="70"/>
      <c r="F1102" s="70"/>
      <c r="G1102" s="70"/>
      <c r="H1102" s="70"/>
      <c r="I1102" s="70"/>
      <c r="J1102" s="71"/>
    </row>
    <row r="1103" s="67" customFormat="1" spans="2:10">
      <c r="B1103" s="70"/>
      <c r="C1103" s="70"/>
      <c r="D1103" s="70"/>
      <c r="E1103" s="70"/>
      <c r="F1103" s="70"/>
      <c r="G1103" s="70"/>
      <c r="H1103" s="70"/>
      <c r="I1103" s="70"/>
      <c r="J1103" s="71"/>
    </row>
    <row r="1104" s="67" customFormat="1" spans="2:10">
      <c r="B1104" s="70"/>
      <c r="C1104" s="70"/>
      <c r="D1104" s="70"/>
      <c r="E1104" s="70"/>
      <c r="F1104" s="70"/>
      <c r="G1104" s="70"/>
      <c r="H1104" s="70"/>
      <c r="I1104" s="70"/>
      <c r="J1104" s="71"/>
    </row>
    <row r="1105" s="67" customFormat="1" spans="2:10">
      <c r="B1105" s="70"/>
      <c r="C1105" s="70"/>
      <c r="D1105" s="70"/>
      <c r="E1105" s="70"/>
      <c r="F1105" s="70"/>
      <c r="G1105" s="70"/>
      <c r="H1105" s="70"/>
      <c r="I1105" s="70"/>
      <c r="J1105" s="71"/>
    </row>
    <row r="1106" s="67" customFormat="1" spans="2:10">
      <c r="B1106" s="70"/>
      <c r="C1106" s="70"/>
      <c r="D1106" s="70"/>
      <c r="E1106" s="70"/>
      <c r="F1106" s="70"/>
      <c r="G1106" s="70"/>
      <c r="H1106" s="70"/>
      <c r="I1106" s="70"/>
      <c r="J1106" s="71"/>
    </row>
    <row r="1107" s="67" customFormat="1" spans="2:10">
      <c r="B1107" s="70"/>
      <c r="C1107" s="70"/>
      <c r="D1107" s="70"/>
      <c r="E1107" s="70"/>
      <c r="F1107" s="70"/>
      <c r="G1107" s="70"/>
      <c r="H1107" s="70"/>
      <c r="I1107" s="70"/>
      <c r="J1107" s="71"/>
    </row>
    <row r="1108" s="67" customFormat="1" spans="2:10">
      <c r="B1108" s="70"/>
      <c r="C1108" s="70"/>
      <c r="D1108" s="70"/>
      <c r="E1108" s="70"/>
      <c r="F1108" s="70"/>
      <c r="G1108" s="70"/>
      <c r="H1108" s="70"/>
      <c r="I1108" s="70"/>
      <c r="J1108" s="71"/>
    </row>
    <row r="1109" s="67" customFormat="1" spans="2:10">
      <c r="B1109" s="70"/>
      <c r="C1109" s="70"/>
      <c r="D1109" s="70"/>
      <c r="E1109" s="70"/>
      <c r="F1109" s="70"/>
      <c r="G1109" s="70"/>
      <c r="H1109" s="70"/>
      <c r="I1109" s="70"/>
      <c r="J1109" s="71"/>
    </row>
    <row r="1110" s="67" customFormat="1" spans="2:10">
      <c r="B1110" s="70"/>
      <c r="C1110" s="70"/>
      <c r="D1110" s="70"/>
      <c r="E1110" s="70"/>
      <c r="F1110" s="70"/>
      <c r="G1110" s="70"/>
      <c r="H1110" s="70"/>
      <c r="I1110" s="70"/>
      <c r="J1110" s="71"/>
    </row>
    <row r="1111" s="67" customFormat="1" spans="2:10">
      <c r="B1111" s="70"/>
      <c r="C1111" s="70"/>
      <c r="D1111" s="70"/>
      <c r="E1111" s="70"/>
      <c r="F1111" s="70"/>
      <c r="G1111" s="70"/>
      <c r="H1111" s="70"/>
      <c r="I1111" s="70"/>
      <c r="J1111" s="71"/>
    </row>
    <row r="1112" s="67" customFormat="1" spans="2:10">
      <c r="B1112" s="70"/>
      <c r="C1112" s="70"/>
      <c r="D1112" s="70"/>
      <c r="E1112" s="70"/>
      <c r="F1112" s="70"/>
      <c r="G1112" s="70"/>
      <c r="H1112" s="70"/>
      <c r="I1112" s="70"/>
      <c r="J1112" s="71"/>
    </row>
    <row r="1113" s="67" customFormat="1" spans="2:10">
      <c r="B1113" s="70"/>
      <c r="C1113" s="70"/>
      <c r="D1113" s="70"/>
      <c r="E1113" s="70"/>
      <c r="F1113" s="70"/>
      <c r="G1113" s="70"/>
      <c r="H1113" s="70"/>
      <c r="I1113" s="70"/>
      <c r="J1113" s="71"/>
    </row>
    <row r="1114" s="67" customFormat="1" spans="2:10">
      <c r="B1114" s="70"/>
      <c r="C1114" s="70"/>
      <c r="D1114" s="70"/>
      <c r="E1114" s="70"/>
      <c r="F1114" s="70"/>
      <c r="G1114" s="70"/>
      <c r="H1114" s="70"/>
      <c r="I1114" s="70"/>
      <c r="J1114" s="71"/>
    </row>
    <row r="1115" s="67" customFormat="1" spans="2:10">
      <c r="B1115" s="70"/>
      <c r="C1115" s="70"/>
      <c r="D1115" s="70"/>
      <c r="E1115" s="70"/>
      <c r="F1115" s="70"/>
      <c r="G1115" s="70"/>
      <c r="H1115" s="70"/>
      <c r="I1115" s="70"/>
      <c r="J1115" s="71"/>
    </row>
    <row r="1116" s="67" customFormat="1" spans="2:10">
      <c r="B1116" s="70"/>
      <c r="C1116" s="70"/>
      <c r="D1116" s="70"/>
      <c r="E1116" s="70"/>
      <c r="F1116" s="70"/>
      <c r="G1116" s="70"/>
      <c r="H1116" s="70"/>
      <c r="I1116" s="70"/>
      <c r="J1116" s="71"/>
    </row>
    <row r="1117" s="67" customFormat="1" spans="2:10">
      <c r="B1117" s="70"/>
      <c r="C1117" s="70"/>
      <c r="D1117" s="70"/>
      <c r="E1117" s="70"/>
      <c r="F1117" s="70"/>
      <c r="G1117" s="70"/>
      <c r="H1117" s="70"/>
      <c r="I1117" s="70"/>
      <c r="J1117" s="71"/>
    </row>
    <row r="1118" s="67" customFormat="1" spans="2:10">
      <c r="B1118" s="70"/>
      <c r="C1118" s="70"/>
      <c r="D1118" s="70"/>
      <c r="E1118" s="70"/>
      <c r="F1118" s="70"/>
      <c r="G1118" s="70"/>
      <c r="H1118" s="70"/>
      <c r="I1118" s="70"/>
      <c r="J1118" s="71"/>
    </row>
    <row r="1119" s="67" customFormat="1" spans="2:10">
      <c r="B1119" s="70"/>
      <c r="C1119" s="70"/>
      <c r="D1119" s="70"/>
      <c r="E1119" s="70"/>
      <c r="F1119" s="70"/>
      <c r="G1119" s="70"/>
      <c r="H1119" s="70"/>
      <c r="I1119" s="70"/>
      <c r="J1119" s="71"/>
    </row>
    <row r="1120" s="67" customFormat="1" spans="2:10">
      <c r="B1120" s="70"/>
      <c r="C1120" s="70"/>
      <c r="D1120" s="70"/>
      <c r="E1120" s="70"/>
      <c r="F1120" s="70"/>
      <c r="G1120" s="70"/>
      <c r="H1120" s="70"/>
      <c r="I1120" s="70"/>
      <c r="J1120" s="71"/>
    </row>
    <row r="1121" s="67" customFormat="1" spans="2:10">
      <c r="B1121" s="70"/>
      <c r="C1121" s="70"/>
      <c r="D1121" s="70"/>
      <c r="E1121" s="70"/>
      <c r="F1121" s="70"/>
      <c r="G1121" s="70"/>
      <c r="H1121" s="70"/>
      <c r="I1121" s="70"/>
      <c r="J1121" s="71"/>
    </row>
    <row r="1122" s="67" customFormat="1" spans="2:10">
      <c r="B1122" s="70"/>
      <c r="C1122" s="70"/>
      <c r="D1122" s="70"/>
      <c r="E1122" s="70"/>
      <c r="F1122" s="70"/>
      <c r="G1122" s="70"/>
      <c r="H1122" s="70"/>
      <c r="I1122" s="70"/>
      <c r="J1122" s="71"/>
    </row>
    <row r="1123" s="67" customFormat="1" spans="2:10">
      <c r="B1123" s="70"/>
      <c r="C1123" s="70"/>
      <c r="D1123" s="70"/>
      <c r="E1123" s="70"/>
      <c r="F1123" s="70"/>
      <c r="G1123" s="70"/>
      <c r="H1123" s="70"/>
      <c r="I1123" s="70"/>
      <c r="J1123" s="71"/>
    </row>
    <row r="1124" s="67" customFormat="1" spans="2:10">
      <c r="B1124" s="70"/>
      <c r="C1124" s="70"/>
      <c r="D1124" s="70"/>
      <c r="E1124" s="70"/>
      <c r="F1124" s="70"/>
      <c r="G1124" s="70"/>
      <c r="H1124" s="70"/>
      <c r="I1124" s="70"/>
      <c r="J1124" s="71"/>
    </row>
    <row r="1125" s="67" customFormat="1" spans="2:10">
      <c r="B1125" s="70"/>
      <c r="C1125" s="70"/>
      <c r="D1125" s="70"/>
      <c r="E1125" s="70"/>
      <c r="F1125" s="70"/>
      <c r="G1125" s="70"/>
      <c r="H1125" s="70"/>
      <c r="I1125" s="70"/>
      <c r="J1125" s="71"/>
    </row>
    <row r="1126" s="67" customFormat="1" spans="2:10">
      <c r="B1126" s="70"/>
      <c r="C1126" s="70"/>
      <c r="D1126" s="70"/>
      <c r="E1126" s="70"/>
      <c r="F1126" s="70"/>
      <c r="G1126" s="70"/>
      <c r="H1126" s="70"/>
      <c r="I1126" s="70"/>
      <c r="J1126" s="71"/>
    </row>
    <row r="1127" s="67" customFormat="1" spans="2:10">
      <c r="B1127" s="70"/>
      <c r="C1127" s="70"/>
      <c r="D1127" s="70"/>
      <c r="E1127" s="70"/>
      <c r="F1127" s="70"/>
      <c r="G1127" s="70"/>
      <c r="H1127" s="70"/>
      <c r="I1127" s="70"/>
      <c r="J1127" s="71"/>
    </row>
    <row r="1128" s="67" customFormat="1" spans="2:10">
      <c r="B1128" s="70"/>
      <c r="C1128" s="70"/>
      <c r="D1128" s="70"/>
      <c r="E1128" s="70"/>
      <c r="F1128" s="70"/>
      <c r="G1128" s="70"/>
      <c r="H1128" s="70"/>
      <c r="I1128" s="70"/>
      <c r="J1128" s="71"/>
    </row>
    <row r="1129" s="67" customFormat="1" spans="2:10">
      <c r="B1129" s="70"/>
      <c r="C1129" s="70"/>
      <c r="D1129" s="70"/>
      <c r="E1129" s="70"/>
      <c r="F1129" s="70"/>
      <c r="G1129" s="70"/>
      <c r="H1129" s="70"/>
      <c r="I1129" s="70"/>
      <c r="J1129" s="71"/>
    </row>
    <row r="1130" s="67" customFormat="1" spans="2:10">
      <c r="B1130" s="70"/>
      <c r="C1130" s="70"/>
      <c r="D1130" s="70"/>
      <c r="E1130" s="70"/>
      <c r="F1130" s="70"/>
      <c r="G1130" s="70"/>
      <c r="H1130" s="70"/>
      <c r="I1130" s="70"/>
      <c r="J1130" s="71"/>
    </row>
    <row r="1131" s="67" customFormat="1" spans="2:10">
      <c r="B1131" s="70"/>
      <c r="C1131" s="70"/>
      <c r="D1131" s="70"/>
      <c r="E1131" s="70"/>
      <c r="F1131" s="70"/>
      <c r="G1131" s="70"/>
      <c r="H1131" s="70"/>
      <c r="I1131" s="70"/>
      <c r="J1131" s="71"/>
    </row>
    <row r="1132" s="67" customFormat="1" spans="2:10">
      <c r="B1132" s="70"/>
      <c r="C1132" s="70"/>
      <c r="D1132" s="70"/>
      <c r="E1132" s="70"/>
      <c r="F1132" s="70"/>
      <c r="G1132" s="70"/>
      <c r="H1132" s="70"/>
      <c r="I1132" s="70"/>
      <c r="J1132" s="71"/>
    </row>
    <row r="1133" s="67" customFormat="1" spans="2:10">
      <c r="B1133" s="70"/>
      <c r="C1133" s="70"/>
      <c r="D1133" s="70"/>
      <c r="E1133" s="70"/>
      <c r="F1133" s="70"/>
      <c r="G1133" s="70"/>
      <c r="H1133" s="70"/>
      <c r="I1133" s="70"/>
      <c r="J1133" s="71"/>
    </row>
    <row r="1134" s="67" customFormat="1" spans="2:10">
      <c r="B1134" s="70"/>
      <c r="C1134" s="70"/>
      <c r="D1134" s="70"/>
      <c r="E1134" s="70"/>
      <c r="F1134" s="70"/>
      <c r="G1134" s="70"/>
      <c r="H1134" s="70"/>
      <c r="I1134" s="70"/>
      <c r="J1134" s="71"/>
    </row>
    <row r="1135" s="67" customFormat="1" spans="2:10">
      <c r="B1135" s="70"/>
      <c r="C1135" s="70"/>
      <c r="D1135" s="70"/>
      <c r="E1135" s="70"/>
      <c r="F1135" s="70"/>
      <c r="G1135" s="70"/>
      <c r="H1135" s="70"/>
      <c r="I1135" s="70"/>
      <c r="J1135" s="71"/>
    </row>
    <row r="1136" s="67" customFormat="1" spans="2:10">
      <c r="B1136" s="70"/>
      <c r="C1136" s="70"/>
      <c r="D1136" s="70"/>
      <c r="E1136" s="70"/>
      <c r="F1136" s="70"/>
      <c r="G1136" s="70"/>
      <c r="H1136" s="70"/>
      <c r="I1136" s="70"/>
      <c r="J1136" s="71"/>
    </row>
    <row r="1137" s="67" customFormat="1" spans="2:10">
      <c r="B1137" s="70"/>
      <c r="C1137" s="70"/>
      <c r="D1137" s="70"/>
      <c r="E1137" s="70"/>
      <c r="F1137" s="70"/>
      <c r="G1137" s="70"/>
      <c r="H1137" s="70"/>
      <c r="I1137" s="70"/>
      <c r="J1137" s="71"/>
    </row>
    <row r="1138" s="67" customFormat="1" spans="2:10">
      <c r="B1138" s="70"/>
      <c r="C1138" s="70"/>
      <c r="D1138" s="70"/>
      <c r="E1138" s="70"/>
      <c r="F1138" s="70"/>
      <c r="G1138" s="70"/>
      <c r="H1138" s="70"/>
      <c r="I1138" s="70"/>
      <c r="J1138" s="71"/>
    </row>
    <row r="1139" s="67" customFormat="1" spans="2:10">
      <c r="B1139" s="70"/>
      <c r="C1139" s="70"/>
      <c r="D1139" s="70"/>
      <c r="E1139" s="70"/>
      <c r="F1139" s="70"/>
      <c r="G1139" s="70"/>
      <c r="H1139" s="70"/>
      <c r="I1139" s="70"/>
      <c r="J1139" s="71"/>
    </row>
    <row r="1140" s="67" customFormat="1" spans="2:10">
      <c r="B1140" s="70"/>
      <c r="C1140" s="70"/>
      <c r="D1140" s="70"/>
      <c r="E1140" s="70"/>
      <c r="F1140" s="70"/>
      <c r="G1140" s="70"/>
      <c r="H1140" s="70"/>
      <c r="I1140" s="70"/>
      <c r="J1140" s="71"/>
    </row>
    <row r="1141" s="67" customFormat="1" spans="2:10">
      <c r="B1141" s="70"/>
      <c r="C1141" s="70"/>
      <c r="D1141" s="70"/>
      <c r="E1141" s="70"/>
      <c r="F1141" s="70"/>
      <c r="G1141" s="70"/>
      <c r="H1141" s="70"/>
      <c r="I1141" s="70"/>
      <c r="J1141" s="71"/>
    </row>
    <row r="1142" s="67" customFormat="1" spans="2:10">
      <c r="B1142" s="70"/>
      <c r="C1142" s="70"/>
      <c r="D1142" s="70"/>
      <c r="E1142" s="70"/>
      <c r="F1142" s="70"/>
      <c r="G1142" s="70"/>
      <c r="H1142" s="70"/>
      <c r="I1142" s="70"/>
      <c r="J1142" s="71"/>
    </row>
    <row r="1143" s="67" customFormat="1" spans="2:10">
      <c r="B1143" s="70"/>
      <c r="C1143" s="70"/>
      <c r="D1143" s="70"/>
      <c r="E1143" s="70"/>
      <c r="F1143" s="70"/>
      <c r="G1143" s="70"/>
      <c r="H1143" s="70"/>
      <c r="I1143" s="70"/>
      <c r="J1143" s="71"/>
    </row>
    <row r="1144" s="67" customFormat="1" spans="2:10">
      <c r="B1144" s="70"/>
      <c r="C1144" s="70"/>
      <c r="D1144" s="70"/>
      <c r="E1144" s="70"/>
      <c r="F1144" s="70"/>
      <c r="G1144" s="70"/>
      <c r="H1144" s="70"/>
      <c r="I1144" s="70"/>
      <c r="J1144" s="71"/>
    </row>
    <row r="1145" s="67" customFormat="1" spans="2:10">
      <c r="B1145" s="70"/>
      <c r="C1145" s="70"/>
      <c r="D1145" s="70"/>
      <c r="E1145" s="70"/>
      <c r="F1145" s="70"/>
      <c r="G1145" s="70"/>
      <c r="H1145" s="70"/>
      <c r="I1145" s="70"/>
      <c r="J1145" s="71"/>
    </row>
    <row r="1146" s="67" customFormat="1" spans="2:10">
      <c r="B1146" s="70"/>
      <c r="C1146" s="70"/>
      <c r="D1146" s="70"/>
      <c r="E1146" s="70"/>
      <c r="F1146" s="70"/>
      <c r="G1146" s="70"/>
      <c r="H1146" s="70"/>
      <c r="I1146" s="70"/>
      <c r="J1146" s="71"/>
    </row>
    <row r="1147" s="67" customFormat="1" spans="2:10">
      <c r="B1147" s="70"/>
      <c r="C1147" s="70"/>
      <c r="D1147" s="70"/>
      <c r="E1147" s="70"/>
      <c r="F1147" s="70"/>
      <c r="G1147" s="70"/>
      <c r="H1147" s="70"/>
      <c r="I1147" s="70"/>
      <c r="J1147" s="71"/>
    </row>
    <row r="1148" s="67" customFormat="1" spans="2:10">
      <c r="B1148" s="70"/>
      <c r="C1148" s="70"/>
      <c r="D1148" s="70"/>
      <c r="E1148" s="70"/>
      <c r="F1148" s="70"/>
      <c r="G1148" s="70"/>
      <c r="H1148" s="70"/>
      <c r="I1148" s="70"/>
      <c r="J1148" s="71"/>
    </row>
    <row r="1149" s="67" customFormat="1" spans="2:10">
      <c r="B1149" s="70"/>
      <c r="C1149" s="70"/>
      <c r="D1149" s="70"/>
      <c r="E1149" s="70"/>
      <c r="F1149" s="70"/>
      <c r="G1149" s="70"/>
      <c r="H1149" s="70"/>
      <c r="I1149" s="70"/>
      <c r="J1149" s="71"/>
    </row>
    <row r="1150" s="67" customFormat="1" spans="2:10">
      <c r="B1150" s="70"/>
      <c r="C1150" s="70"/>
      <c r="D1150" s="70"/>
      <c r="E1150" s="70"/>
      <c r="F1150" s="70"/>
      <c r="G1150" s="70"/>
      <c r="H1150" s="70"/>
      <c r="I1150" s="70"/>
      <c r="J1150" s="71"/>
    </row>
    <row r="1151" s="67" customFormat="1" spans="2:10">
      <c r="B1151" s="70"/>
      <c r="C1151" s="70"/>
      <c r="D1151" s="70"/>
      <c r="E1151" s="70"/>
      <c r="F1151" s="70"/>
      <c r="G1151" s="70"/>
      <c r="H1151" s="70"/>
      <c r="I1151" s="70"/>
      <c r="J1151" s="71"/>
    </row>
    <row r="1152" s="67" customFormat="1" spans="2:10">
      <c r="B1152" s="70"/>
      <c r="C1152" s="70"/>
      <c r="D1152" s="70"/>
      <c r="E1152" s="70"/>
      <c r="F1152" s="70"/>
      <c r="G1152" s="70"/>
      <c r="H1152" s="70"/>
      <c r="I1152" s="70"/>
      <c r="J1152" s="71"/>
    </row>
    <row r="1153" s="67" customFormat="1" spans="2:10">
      <c r="B1153" s="70"/>
      <c r="C1153" s="70"/>
      <c r="D1153" s="70"/>
      <c r="E1153" s="70"/>
      <c r="F1153" s="70"/>
      <c r="G1153" s="70"/>
      <c r="H1153" s="70"/>
      <c r="I1153" s="70"/>
      <c r="J1153" s="71"/>
    </row>
    <row r="1154" s="67" customFormat="1" spans="2:10">
      <c r="B1154" s="70"/>
      <c r="C1154" s="70"/>
      <c r="D1154" s="70"/>
      <c r="E1154" s="70"/>
      <c r="F1154" s="70"/>
      <c r="G1154" s="70"/>
      <c r="H1154" s="70"/>
      <c r="I1154" s="70"/>
      <c r="J1154" s="71"/>
    </row>
    <row r="1155" s="67" customFormat="1" spans="2:10">
      <c r="B1155" s="70"/>
      <c r="C1155" s="70"/>
      <c r="D1155" s="70"/>
      <c r="E1155" s="70"/>
      <c r="F1155" s="70"/>
      <c r="G1155" s="70"/>
      <c r="H1155" s="70"/>
      <c r="I1155" s="70"/>
      <c r="J1155" s="71"/>
    </row>
    <row r="1156" s="67" customFormat="1" spans="2:10">
      <c r="B1156" s="70"/>
      <c r="C1156" s="70"/>
      <c r="D1156" s="70"/>
      <c r="E1156" s="70"/>
      <c r="F1156" s="70"/>
      <c r="G1156" s="70"/>
      <c r="H1156" s="70"/>
      <c r="I1156" s="70"/>
      <c r="J1156" s="71"/>
    </row>
    <row r="1157" s="67" customFormat="1" spans="2:10">
      <c r="B1157" s="70"/>
      <c r="C1157" s="70"/>
      <c r="D1157" s="70"/>
      <c r="E1157" s="70"/>
      <c r="F1157" s="70"/>
      <c r="G1157" s="70"/>
      <c r="H1157" s="70"/>
      <c r="I1157" s="70"/>
      <c r="J1157" s="71"/>
    </row>
    <row r="1158" s="67" customFormat="1" spans="2:10">
      <c r="B1158" s="70"/>
      <c r="C1158" s="70"/>
      <c r="D1158" s="70"/>
      <c r="E1158" s="70"/>
      <c r="F1158" s="70"/>
      <c r="G1158" s="70"/>
      <c r="H1158" s="70"/>
      <c r="I1158" s="70"/>
      <c r="J1158" s="71"/>
    </row>
    <row r="1159" s="67" customFormat="1" spans="2:10">
      <c r="B1159" s="70"/>
      <c r="C1159" s="70"/>
      <c r="D1159" s="70"/>
      <c r="E1159" s="70"/>
      <c r="F1159" s="70"/>
      <c r="G1159" s="70"/>
      <c r="H1159" s="70"/>
      <c r="I1159" s="70"/>
      <c r="J1159" s="71"/>
    </row>
    <row r="1160" s="67" customFormat="1" spans="2:10">
      <c r="B1160" s="70"/>
      <c r="C1160" s="70"/>
      <c r="D1160" s="70"/>
      <c r="E1160" s="70"/>
      <c r="F1160" s="70"/>
      <c r="G1160" s="70"/>
      <c r="H1160" s="70"/>
      <c r="I1160" s="70"/>
      <c r="J1160" s="71"/>
    </row>
    <row r="1161" s="67" customFormat="1" spans="2:10">
      <c r="B1161" s="70"/>
      <c r="C1161" s="70"/>
      <c r="D1161" s="70"/>
      <c r="E1161" s="70"/>
      <c r="F1161" s="70"/>
      <c r="G1161" s="70"/>
      <c r="H1161" s="70"/>
      <c r="I1161" s="70"/>
      <c r="J1161" s="71"/>
    </row>
    <row r="1162" s="67" customFormat="1" spans="2:10">
      <c r="B1162" s="70"/>
      <c r="C1162" s="70"/>
      <c r="D1162" s="70"/>
      <c r="E1162" s="70"/>
      <c r="F1162" s="70"/>
      <c r="G1162" s="70"/>
      <c r="H1162" s="70"/>
      <c r="I1162" s="70"/>
      <c r="J1162" s="71"/>
    </row>
    <row r="1163" s="67" customFormat="1" spans="2:10">
      <c r="B1163" s="70"/>
      <c r="C1163" s="70"/>
      <c r="D1163" s="70"/>
      <c r="E1163" s="70"/>
      <c r="F1163" s="70"/>
      <c r="G1163" s="70"/>
      <c r="H1163" s="70"/>
      <c r="I1163" s="70"/>
      <c r="J1163" s="71"/>
    </row>
    <row r="1164" s="67" customFormat="1" spans="2:10">
      <c r="B1164" s="70"/>
      <c r="C1164" s="70"/>
      <c r="D1164" s="70"/>
      <c r="E1164" s="70"/>
      <c r="F1164" s="70"/>
      <c r="G1164" s="70"/>
      <c r="H1164" s="70"/>
      <c r="I1164" s="70"/>
      <c r="J1164" s="71"/>
    </row>
    <row r="1165" s="67" customFormat="1" spans="2:10">
      <c r="B1165" s="70"/>
      <c r="C1165" s="70"/>
      <c r="D1165" s="70"/>
      <c r="E1165" s="70"/>
      <c r="F1165" s="70"/>
      <c r="G1165" s="70"/>
      <c r="H1165" s="70"/>
      <c r="I1165" s="70"/>
      <c r="J1165" s="71"/>
    </row>
    <row r="1166" s="67" customFormat="1" spans="2:10">
      <c r="B1166" s="70"/>
      <c r="C1166" s="70"/>
      <c r="D1166" s="70"/>
      <c r="E1166" s="70"/>
      <c r="F1166" s="70"/>
      <c r="G1166" s="70"/>
      <c r="H1166" s="70"/>
      <c r="I1166" s="70"/>
      <c r="J1166" s="71"/>
    </row>
    <row r="1167" s="67" customFormat="1" spans="2:10">
      <c r="B1167" s="70"/>
      <c r="C1167" s="70"/>
      <c r="D1167" s="70"/>
      <c r="E1167" s="70"/>
      <c r="F1167" s="70"/>
      <c r="G1167" s="70"/>
      <c r="H1167" s="70"/>
      <c r="I1167" s="70"/>
      <c r="J1167" s="71"/>
    </row>
    <row r="1168" s="67" customFormat="1" spans="2:10">
      <c r="B1168" s="70"/>
      <c r="C1168" s="70"/>
      <c r="D1168" s="70"/>
      <c r="E1168" s="70"/>
      <c r="F1168" s="70"/>
      <c r="G1168" s="70"/>
      <c r="H1168" s="70"/>
      <c r="I1168" s="70"/>
      <c r="J1168" s="71"/>
    </row>
    <row r="1169" s="67" customFormat="1" spans="2:10">
      <c r="B1169" s="70"/>
      <c r="C1169" s="70"/>
      <c r="D1169" s="70"/>
      <c r="E1169" s="70"/>
      <c r="F1169" s="70"/>
      <c r="G1169" s="70"/>
      <c r="H1169" s="70"/>
      <c r="I1169" s="70"/>
      <c r="J1169" s="71"/>
    </row>
    <row r="1170" s="67" customFormat="1" spans="2:10">
      <c r="B1170" s="70"/>
      <c r="C1170" s="70"/>
      <c r="D1170" s="70"/>
      <c r="E1170" s="70"/>
      <c r="F1170" s="70"/>
      <c r="G1170" s="70"/>
      <c r="H1170" s="70"/>
      <c r="I1170" s="70"/>
      <c r="J1170" s="71"/>
    </row>
    <row r="1171" s="67" customFormat="1" spans="2:10">
      <c r="B1171" s="70"/>
      <c r="C1171" s="70"/>
      <c r="D1171" s="70"/>
      <c r="E1171" s="70"/>
      <c r="F1171" s="70"/>
      <c r="G1171" s="70"/>
      <c r="H1171" s="70"/>
      <c r="I1171" s="70"/>
      <c r="J1171" s="71"/>
    </row>
    <row r="1172" s="67" customFormat="1" spans="2:10">
      <c r="B1172" s="70"/>
      <c r="C1172" s="70"/>
      <c r="D1172" s="70"/>
      <c r="E1172" s="70"/>
      <c r="F1172" s="70"/>
      <c r="G1172" s="70"/>
      <c r="H1172" s="70"/>
      <c r="I1172" s="70"/>
      <c r="J1172" s="71"/>
    </row>
    <row r="1173" s="67" customFormat="1" spans="2:10">
      <c r="B1173" s="70"/>
      <c r="C1173" s="70"/>
      <c r="D1173" s="70"/>
      <c r="E1173" s="70"/>
      <c r="F1173" s="70"/>
      <c r="G1173" s="70"/>
      <c r="H1173" s="70"/>
      <c r="I1173" s="70"/>
      <c r="J1173" s="71"/>
    </row>
    <row r="1174" s="67" customFormat="1" spans="2:10">
      <c r="B1174" s="70"/>
      <c r="C1174" s="70"/>
      <c r="D1174" s="70"/>
      <c r="E1174" s="70"/>
      <c r="F1174" s="70"/>
      <c r="G1174" s="70"/>
      <c r="H1174" s="70"/>
      <c r="I1174" s="70"/>
      <c r="J1174" s="71"/>
    </row>
    <row r="1175" s="67" customFormat="1" spans="2:10">
      <c r="B1175" s="70"/>
      <c r="C1175" s="70"/>
      <c r="D1175" s="70"/>
      <c r="E1175" s="70"/>
      <c r="F1175" s="70"/>
      <c r="G1175" s="70"/>
      <c r="H1175" s="70"/>
      <c r="I1175" s="70"/>
      <c r="J1175" s="71"/>
    </row>
    <row r="1176" s="67" customFormat="1" spans="2:10">
      <c r="B1176" s="70"/>
      <c r="C1176" s="70"/>
      <c r="D1176" s="70"/>
      <c r="E1176" s="70"/>
      <c r="F1176" s="70"/>
      <c r="G1176" s="70"/>
      <c r="H1176" s="70"/>
      <c r="I1176" s="70"/>
      <c r="J1176" s="71"/>
    </row>
    <row r="1177" s="67" customFormat="1" spans="2:10">
      <c r="B1177" s="70"/>
      <c r="C1177" s="70"/>
      <c r="D1177" s="70"/>
      <c r="E1177" s="70"/>
      <c r="F1177" s="70"/>
      <c r="G1177" s="70"/>
      <c r="H1177" s="70"/>
      <c r="I1177" s="70"/>
      <c r="J1177" s="71"/>
    </row>
    <row r="1178" s="67" customFormat="1" spans="2:10">
      <c r="B1178" s="70"/>
      <c r="C1178" s="70"/>
      <c r="D1178" s="70"/>
      <c r="E1178" s="70"/>
      <c r="F1178" s="70"/>
      <c r="G1178" s="70"/>
      <c r="H1178" s="70"/>
      <c r="I1178" s="70"/>
      <c r="J1178" s="71"/>
    </row>
    <row r="1179" s="67" customFormat="1" spans="2:10">
      <c r="B1179" s="70"/>
      <c r="C1179" s="70"/>
      <c r="D1179" s="70"/>
      <c r="E1179" s="70"/>
      <c r="F1179" s="70"/>
      <c r="G1179" s="70"/>
      <c r="H1179" s="70"/>
      <c r="I1179" s="70"/>
      <c r="J1179" s="71"/>
    </row>
    <row r="1180" s="67" customFormat="1" spans="2:10">
      <c r="B1180" s="70"/>
      <c r="C1180" s="70"/>
      <c r="D1180" s="70"/>
      <c r="E1180" s="70"/>
      <c r="F1180" s="70"/>
      <c r="G1180" s="70"/>
      <c r="H1180" s="70"/>
      <c r="I1180" s="70"/>
      <c r="J1180" s="71"/>
    </row>
    <row r="1181" s="67" customFormat="1" spans="2:10">
      <c r="B1181" s="70"/>
      <c r="C1181" s="70"/>
      <c r="D1181" s="70"/>
      <c r="E1181" s="70"/>
      <c r="F1181" s="70"/>
      <c r="G1181" s="70"/>
      <c r="H1181" s="70"/>
      <c r="I1181" s="70"/>
      <c r="J1181" s="71"/>
    </row>
    <row r="1182" s="67" customFormat="1" spans="2:10">
      <c r="B1182" s="70"/>
      <c r="C1182" s="70"/>
      <c r="D1182" s="70"/>
      <c r="E1182" s="70"/>
      <c r="F1182" s="70"/>
      <c r="G1182" s="70"/>
      <c r="H1182" s="70"/>
      <c r="I1182" s="70"/>
      <c r="J1182" s="71"/>
    </row>
    <row r="1183" s="67" customFormat="1" spans="2:10">
      <c r="B1183" s="70"/>
      <c r="C1183" s="70"/>
      <c r="D1183" s="70"/>
      <c r="E1183" s="70"/>
      <c r="F1183" s="70"/>
      <c r="G1183" s="70"/>
      <c r="H1183" s="70"/>
      <c r="I1183" s="70"/>
      <c r="J1183" s="71"/>
    </row>
    <row r="1184" s="67" customFormat="1" spans="2:10">
      <c r="B1184" s="70"/>
      <c r="C1184" s="70"/>
      <c r="D1184" s="70"/>
      <c r="E1184" s="70"/>
      <c r="F1184" s="70"/>
      <c r="G1184" s="70"/>
      <c r="H1184" s="70"/>
      <c r="I1184" s="70"/>
      <c r="J1184" s="71"/>
    </row>
    <row r="1185" s="67" customFormat="1" spans="2:10">
      <c r="B1185" s="70"/>
      <c r="C1185" s="70"/>
      <c r="D1185" s="70"/>
      <c r="E1185" s="70"/>
      <c r="F1185" s="70"/>
      <c r="G1185" s="70"/>
      <c r="H1185" s="70"/>
      <c r="I1185" s="70"/>
      <c r="J1185" s="71"/>
    </row>
    <row r="1186" s="67" customFormat="1" spans="2:10">
      <c r="B1186" s="70"/>
      <c r="C1186" s="70"/>
      <c r="D1186" s="70"/>
      <c r="E1186" s="70"/>
      <c r="F1186" s="70"/>
      <c r="G1186" s="70"/>
      <c r="H1186" s="70"/>
      <c r="I1186" s="70"/>
      <c r="J1186" s="71"/>
    </row>
    <row r="1187" s="67" customFormat="1" spans="2:10">
      <c r="B1187" s="70"/>
      <c r="C1187" s="70"/>
      <c r="D1187" s="70"/>
      <c r="E1187" s="70"/>
      <c r="F1187" s="70"/>
      <c r="G1187" s="70"/>
      <c r="H1187" s="70"/>
      <c r="I1187" s="70"/>
      <c r="J1187" s="71"/>
    </row>
    <row r="1188" s="67" customFormat="1" spans="2:10">
      <c r="B1188" s="70"/>
      <c r="C1188" s="70"/>
      <c r="D1188" s="70"/>
      <c r="E1188" s="70"/>
      <c r="F1188" s="70"/>
      <c r="G1188" s="70"/>
      <c r="H1188" s="70"/>
      <c r="I1188" s="70"/>
      <c r="J1188" s="71"/>
    </row>
    <row r="1189" s="67" customFormat="1" spans="2:10">
      <c r="B1189" s="70"/>
      <c r="C1189" s="70"/>
      <c r="D1189" s="70"/>
      <c r="E1189" s="70"/>
      <c r="F1189" s="70"/>
      <c r="G1189" s="70"/>
      <c r="H1189" s="70"/>
      <c r="I1189" s="70"/>
      <c r="J1189" s="71"/>
    </row>
    <row r="1190" s="67" customFormat="1" spans="2:10">
      <c r="B1190" s="70"/>
      <c r="C1190" s="70"/>
      <c r="D1190" s="70"/>
      <c r="E1190" s="70"/>
      <c r="F1190" s="70"/>
      <c r="G1190" s="70"/>
      <c r="H1190" s="70"/>
      <c r="I1190" s="70"/>
      <c r="J1190" s="71"/>
    </row>
    <row r="1191" s="67" customFormat="1" spans="2:10">
      <c r="B1191" s="70"/>
      <c r="C1191" s="70"/>
      <c r="D1191" s="70"/>
      <c r="E1191" s="70"/>
      <c r="F1191" s="70"/>
      <c r="G1191" s="70"/>
      <c r="H1191" s="70"/>
      <c r="I1191" s="70"/>
      <c r="J1191" s="71"/>
    </row>
    <row r="1192" s="67" customFormat="1" spans="2:10">
      <c r="B1192" s="70"/>
      <c r="C1192" s="70"/>
      <c r="D1192" s="70"/>
      <c r="E1192" s="70"/>
      <c r="F1192" s="70"/>
      <c r="G1192" s="70"/>
      <c r="H1192" s="70"/>
      <c r="I1192" s="70"/>
      <c r="J1192" s="71"/>
    </row>
    <row r="1193" s="67" customFormat="1" spans="2:10">
      <c r="B1193" s="70"/>
      <c r="C1193" s="70"/>
      <c r="D1193" s="70"/>
      <c r="E1193" s="70"/>
      <c r="F1193" s="70"/>
      <c r="G1193" s="70"/>
      <c r="H1193" s="70"/>
      <c r="I1193" s="70"/>
      <c r="J1193" s="71"/>
    </row>
    <row r="1194" s="67" customFormat="1" spans="2:10">
      <c r="B1194" s="70"/>
      <c r="C1194" s="70"/>
      <c r="D1194" s="70"/>
      <c r="E1194" s="70"/>
      <c r="F1194" s="70"/>
      <c r="G1194" s="70"/>
      <c r="H1194" s="70"/>
      <c r="I1194" s="70"/>
      <c r="J1194" s="71"/>
    </row>
    <row r="1195" s="67" customFormat="1" spans="2:10">
      <c r="B1195" s="70"/>
      <c r="C1195" s="70"/>
      <c r="D1195" s="70"/>
      <c r="E1195" s="70"/>
      <c r="F1195" s="70"/>
      <c r="G1195" s="70"/>
      <c r="H1195" s="70"/>
      <c r="I1195" s="70"/>
      <c r="J1195" s="71"/>
    </row>
    <row r="1196" s="67" customFormat="1" spans="2:10">
      <c r="B1196" s="70"/>
      <c r="C1196" s="70"/>
      <c r="D1196" s="70"/>
      <c r="E1196" s="70"/>
      <c r="F1196" s="70"/>
      <c r="G1196" s="70"/>
      <c r="H1196" s="70"/>
      <c r="I1196" s="70"/>
      <c r="J1196" s="71"/>
    </row>
    <row r="1197" s="67" customFormat="1" spans="2:10">
      <c r="B1197" s="70"/>
      <c r="C1197" s="70"/>
      <c r="D1197" s="70"/>
      <c r="E1197" s="70"/>
      <c r="F1197" s="70"/>
      <c r="G1197" s="70"/>
      <c r="H1197" s="70"/>
      <c r="I1197" s="70"/>
      <c r="J1197" s="71"/>
    </row>
    <row r="1198" s="67" customFormat="1" spans="2:10">
      <c r="B1198" s="70"/>
      <c r="C1198" s="70"/>
      <c r="D1198" s="70"/>
      <c r="E1198" s="70"/>
      <c r="F1198" s="70"/>
      <c r="G1198" s="70"/>
      <c r="H1198" s="70"/>
      <c r="I1198" s="70"/>
      <c r="J1198" s="71"/>
    </row>
    <row r="1199" s="67" customFormat="1" spans="2:10">
      <c r="B1199" s="70"/>
      <c r="C1199" s="70"/>
      <c r="D1199" s="70"/>
      <c r="E1199" s="70"/>
      <c r="F1199" s="70"/>
      <c r="G1199" s="70"/>
      <c r="H1199" s="70"/>
      <c r="I1199" s="70"/>
      <c r="J1199" s="71"/>
    </row>
    <row r="1200" s="67" customFormat="1" spans="2:10">
      <c r="B1200" s="70"/>
      <c r="C1200" s="70"/>
      <c r="D1200" s="70"/>
      <c r="E1200" s="70"/>
      <c r="F1200" s="70"/>
      <c r="G1200" s="70"/>
      <c r="H1200" s="70"/>
      <c r="I1200" s="70"/>
      <c r="J1200" s="71"/>
    </row>
    <row r="1201" s="67" customFormat="1" spans="2:10">
      <c r="B1201" s="70"/>
      <c r="C1201" s="70"/>
      <c r="D1201" s="70"/>
      <c r="E1201" s="70"/>
      <c r="F1201" s="70"/>
      <c r="G1201" s="70"/>
      <c r="H1201" s="70"/>
      <c r="I1201" s="70"/>
      <c r="J1201" s="71"/>
    </row>
    <row r="1202" s="67" customFormat="1" spans="2:10">
      <c r="B1202" s="70"/>
      <c r="C1202" s="70"/>
      <c r="D1202" s="70"/>
      <c r="E1202" s="70"/>
      <c r="F1202" s="70"/>
      <c r="G1202" s="70"/>
      <c r="H1202" s="70"/>
      <c r="I1202" s="70"/>
      <c r="J1202" s="71"/>
    </row>
    <row r="1203" s="67" customFormat="1" spans="2:10">
      <c r="B1203" s="70"/>
      <c r="C1203" s="70"/>
      <c r="D1203" s="70"/>
      <c r="E1203" s="70"/>
      <c r="F1203" s="70"/>
      <c r="G1203" s="70"/>
      <c r="H1203" s="70"/>
      <c r="I1203" s="70"/>
      <c r="J1203" s="71"/>
    </row>
    <row r="1204" s="67" customFormat="1" spans="2:10">
      <c r="B1204" s="70"/>
      <c r="C1204" s="70"/>
      <c r="D1204" s="70"/>
      <c r="E1204" s="70"/>
      <c r="F1204" s="70"/>
      <c r="G1204" s="70"/>
      <c r="H1204" s="70"/>
      <c r="I1204" s="70"/>
      <c r="J1204" s="71"/>
    </row>
    <row r="1205" s="67" customFormat="1" spans="2:10">
      <c r="B1205" s="70"/>
      <c r="C1205" s="70"/>
      <c r="D1205" s="70"/>
      <c r="E1205" s="70"/>
      <c r="F1205" s="70"/>
      <c r="G1205" s="70"/>
      <c r="H1205" s="70"/>
      <c r="I1205" s="70"/>
      <c r="J1205" s="71"/>
    </row>
    <row r="1206" s="67" customFormat="1" spans="2:10">
      <c r="B1206" s="70"/>
      <c r="C1206" s="70"/>
      <c r="D1206" s="70"/>
      <c r="E1206" s="70"/>
      <c r="F1206" s="70"/>
      <c r="G1206" s="70"/>
      <c r="H1206" s="70"/>
      <c r="I1206" s="70"/>
      <c r="J1206" s="71"/>
    </row>
    <row r="1207" s="67" customFormat="1" spans="2:10">
      <c r="B1207" s="70"/>
      <c r="C1207" s="70"/>
      <c r="D1207" s="70"/>
      <c r="E1207" s="70"/>
      <c r="F1207" s="70"/>
      <c r="G1207" s="70"/>
      <c r="H1207" s="70"/>
      <c r="I1207" s="70"/>
      <c r="J1207" s="71"/>
    </row>
    <row r="1208" s="67" customFormat="1" spans="2:10">
      <c r="B1208" s="70"/>
      <c r="C1208" s="70"/>
      <c r="D1208" s="70"/>
      <c r="E1208" s="70"/>
      <c r="F1208" s="70"/>
      <c r="G1208" s="70"/>
      <c r="H1208" s="70"/>
      <c r="I1208" s="70"/>
      <c r="J1208" s="71"/>
    </row>
    <row r="1209" s="67" customFormat="1" spans="2:10">
      <c r="B1209" s="70"/>
      <c r="C1209" s="70"/>
      <c r="D1209" s="70"/>
      <c r="E1209" s="70"/>
      <c r="F1209" s="70"/>
      <c r="G1209" s="70"/>
      <c r="H1209" s="70"/>
      <c r="I1209" s="70"/>
      <c r="J1209" s="71"/>
    </row>
    <row r="1210" s="67" customFormat="1" spans="2:10">
      <c r="B1210" s="70"/>
      <c r="C1210" s="70"/>
      <c r="D1210" s="70"/>
      <c r="E1210" s="70"/>
      <c r="F1210" s="70"/>
      <c r="G1210" s="70"/>
      <c r="H1210" s="70"/>
      <c r="I1210" s="70"/>
      <c r="J1210" s="71"/>
    </row>
    <row r="1211" s="67" customFormat="1" spans="2:10">
      <c r="B1211" s="70"/>
      <c r="C1211" s="70"/>
      <c r="D1211" s="70"/>
      <c r="E1211" s="70"/>
      <c r="F1211" s="70"/>
      <c r="G1211" s="70"/>
      <c r="H1211" s="70"/>
      <c r="I1211" s="70"/>
      <c r="J1211" s="71"/>
    </row>
    <row r="1212" s="67" customFormat="1" spans="2:10">
      <c r="B1212" s="70"/>
      <c r="C1212" s="70"/>
      <c r="D1212" s="70"/>
      <c r="E1212" s="70"/>
      <c r="F1212" s="70"/>
      <c r="G1212" s="70"/>
      <c r="H1212" s="70"/>
      <c r="I1212" s="70"/>
      <c r="J1212" s="71"/>
    </row>
    <row r="1213" s="67" customFormat="1" spans="2:10">
      <c r="B1213" s="70"/>
      <c r="C1213" s="70"/>
      <c r="D1213" s="70"/>
      <c r="E1213" s="70"/>
      <c r="F1213" s="70"/>
      <c r="G1213" s="70"/>
      <c r="H1213" s="70"/>
      <c r="I1213" s="70"/>
      <c r="J1213" s="71"/>
    </row>
    <row r="1214" s="67" customFormat="1" spans="2:10">
      <c r="B1214" s="70"/>
      <c r="C1214" s="70"/>
      <c r="D1214" s="70"/>
      <c r="E1214" s="70"/>
      <c r="F1214" s="70"/>
      <c r="G1214" s="70"/>
      <c r="H1214" s="70"/>
      <c r="I1214" s="70"/>
      <c r="J1214" s="71"/>
    </row>
    <row r="1215" s="67" customFormat="1" spans="2:10">
      <c r="B1215" s="70"/>
      <c r="C1215" s="70"/>
      <c r="D1215" s="70"/>
      <c r="E1215" s="70"/>
      <c r="F1215" s="70"/>
      <c r="G1215" s="70"/>
      <c r="H1215" s="70"/>
      <c r="I1215" s="70"/>
      <c r="J1215" s="71"/>
    </row>
    <row r="1216" s="67" customFormat="1" spans="2:10">
      <c r="B1216" s="70"/>
      <c r="C1216" s="70"/>
      <c r="D1216" s="70"/>
      <c r="E1216" s="70"/>
      <c r="F1216" s="70"/>
      <c r="G1216" s="70"/>
      <c r="H1216" s="70"/>
      <c r="I1216" s="70"/>
      <c r="J1216" s="71"/>
    </row>
    <row r="1217" s="67" customFormat="1" spans="2:10">
      <c r="B1217" s="70"/>
      <c r="C1217" s="70"/>
      <c r="D1217" s="70"/>
      <c r="E1217" s="70"/>
      <c r="F1217" s="70"/>
      <c r="G1217" s="70"/>
      <c r="H1217" s="70"/>
      <c r="I1217" s="70"/>
      <c r="J1217" s="71"/>
    </row>
    <row r="1218" s="67" customFormat="1" spans="2:10">
      <c r="B1218" s="70"/>
      <c r="C1218" s="70"/>
      <c r="D1218" s="70"/>
      <c r="E1218" s="70"/>
      <c r="F1218" s="70"/>
      <c r="G1218" s="70"/>
      <c r="H1218" s="70"/>
      <c r="I1218" s="70"/>
      <c r="J1218" s="71"/>
    </row>
    <row r="1219" s="67" customFormat="1" spans="2:10">
      <c r="B1219" s="70"/>
      <c r="C1219" s="70"/>
      <c r="D1219" s="70"/>
      <c r="E1219" s="70"/>
      <c r="F1219" s="70"/>
      <c r="G1219" s="70"/>
      <c r="H1219" s="70"/>
      <c r="I1219" s="70"/>
      <c r="J1219" s="71"/>
    </row>
    <row r="1220" s="67" customFormat="1" spans="2:10">
      <c r="B1220" s="70"/>
      <c r="C1220" s="70"/>
      <c r="D1220" s="70"/>
      <c r="E1220" s="70"/>
      <c r="F1220" s="70"/>
      <c r="G1220" s="70"/>
      <c r="H1220" s="70"/>
      <c r="I1220" s="70"/>
      <c r="J1220" s="71"/>
    </row>
    <row r="1221" s="67" customFormat="1" spans="2:10">
      <c r="B1221" s="70"/>
      <c r="C1221" s="70"/>
      <c r="D1221" s="70"/>
      <c r="E1221" s="70"/>
      <c r="F1221" s="70"/>
      <c r="G1221" s="70"/>
      <c r="H1221" s="70"/>
      <c r="I1221" s="70"/>
      <c r="J1221" s="71"/>
    </row>
    <row r="1222" s="67" customFormat="1" spans="2:10">
      <c r="B1222" s="70"/>
      <c r="C1222" s="70"/>
      <c r="D1222" s="70"/>
      <c r="E1222" s="70"/>
      <c r="F1222" s="70"/>
      <c r="G1222" s="70"/>
      <c r="H1222" s="70"/>
      <c r="I1222" s="70"/>
      <c r="J1222" s="71"/>
    </row>
    <row r="1223" s="67" customFormat="1" spans="2:10">
      <c r="B1223" s="70"/>
      <c r="C1223" s="70"/>
      <c r="D1223" s="70"/>
      <c r="E1223" s="70"/>
      <c r="F1223" s="70"/>
      <c r="G1223" s="70"/>
      <c r="H1223" s="70"/>
      <c r="I1223" s="70"/>
      <c r="J1223" s="71"/>
    </row>
    <row r="1224" s="67" customFormat="1" spans="2:10">
      <c r="B1224" s="70"/>
      <c r="C1224" s="70"/>
      <c r="D1224" s="70"/>
      <c r="E1224" s="70"/>
      <c r="F1224" s="70"/>
      <c r="G1224" s="70"/>
      <c r="H1224" s="70"/>
      <c r="I1224" s="70"/>
      <c r="J1224" s="71"/>
    </row>
    <row r="1225" s="67" customFormat="1" spans="2:10">
      <c r="B1225" s="70"/>
      <c r="C1225" s="70"/>
      <c r="D1225" s="70"/>
      <c r="E1225" s="70"/>
      <c r="F1225" s="70"/>
      <c r="G1225" s="70"/>
      <c r="H1225" s="70"/>
      <c r="I1225" s="70"/>
      <c r="J1225" s="71"/>
    </row>
    <row r="1226" s="67" customFormat="1" spans="2:10">
      <c r="B1226" s="70"/>
      <c r="C1226" s="70"/>
      <c r="D1226" s="70"/>
      <c r="E1226" s="70"/>
      <c r="F1226" s="70"/>
      <c r="G1226" s="70"/>
      <c r="H1226" s="70"/>
      <c r="I1226" s="70"/>
      <c r="J1226" s="71"/>
    </row>
    <row r="1227" s="67" customFormat="1" spans="2:10">
      <c r="B1227" s="70"/>
      <c r="C1227" s="70"/>
      <c r="D1227" s="70"/>
      <c r="E1227" s="70"/>
      <c r="F1227" s="70"/>
      <c r="G1227" s="70"/>
      <c r="H1227" s="70"/>
      <c r="I1227" s="70"/>
      <c r="J1227" s="71"/>
    </row>
    <row r="1228" s="67" customFormat="1" spans="2:10">
      <c r="B1228" s="70"/>
      <c r="C1228" s="70"/>
      <c r="D1228" s="70"/>
      <c r="E1228" s="70"/>
      <c r="F1228" s="70"/>
      <c r="G1228" s="70"/>
      <c r="H1228" s="70"/>
      <c r="I1228" s="70"/>
      <c r="J1228" s="71"/>
    </row>
    <row r="1229" s="67" customFormat="1" spans="2:10">
      <c r="B1229" s="70"/>
      <c r="C1229" s="70"/>
      <c r="D1229" s="70"/>
      <c r="E1229" s="70"/>
      <c r="F1229" s="70"/>
      <c r="G1229" s="70"/>
      <c r="H1229" s="70"/>
      <c r="I1229" s="70"/>
      <c r="J1229" s="71"/>
    </row>
    <row r="1230" s="67" customFormat="1" spans="2:10">
      <c r="B1230" s="70"/>
      <c r="C1230" s="70"/>
      <c r="D1230" s="70"/>
      <c r="E1230" s="70"/>
      <c r="F1230" s="70"/>
      <c r="G1230" s="70"/>
      <c r="H1230" s="70"/>
      <c r="I1230" s="70"/>
      <c r="J1230" s="71"/>
    </row>
    <row r="1231" s="67" customFormat="1" spans="2:10">
      <c r="B1231" s="70"/>
      <c r="C1231" s="70"/>
      <c r="D1231" s="70"/>
      <c r="E1231" s="70"/>
      <c r="F1231" s="70"/>
      <c r="G1231" s="70"/>
      <c r="H1231" s="70"/>
      <c r="I1231" s="70"/>
      <c r="J1231" s="71"/>
    </row>
    <row r="1232" s="67" customFormat="1" spans="2:10">
      <c r="B1232" s="70"/>
      <c r="C1232" s="70"/>
      <c r="D1232" s="70"/>
      <c r="E1232" s="70"/>
      <c r="F1232" s="70"/>
      <c r="G1232" s="70"/>
      <c r="H1232" s="70"/>
      <c r="I1232" s="70"/>
      <c r="J1232" s="71"/>
    </row>
    <row r="1233" s="67" customFormat="1" spans="2:10">
      <c r="B1233" s="70"/>
      <c r="C1233" s="70"/>
      <c r="D1233" s="70"/>
      <c r="E1233" s="70"/>
      <c r="F1233" s="70"/>
      <c r="G1233" s="70"/>
      <c r="H1233" s="70"/>
      <c r="I1233" s="70"/>
      <c r="J1233" s="71"/>
    </row>
    <row r="1234" s="67" customFormat="1" spans="2:10">
      <c r="B1234" s="70"/>
      <c r="C1234" s="70"/>
      <c r="D1234" s="70"/>
      <c r="E1234" s="70"/>
      <c r="F1234" s="70"/>
      <c r="G1234" s="70"/>
      <c r="H1234" s="70"/>
      <c r="I1234" s="70"/>
      <c r="J1234" s="71"/>
    </row>
    <row r="1235" s="67" customFormat="1" spans="2:10">
      <c r="B1235" s="70"/>
      <c r="C1235" s="70"/>
      <c r="D1235" s="70"/>
      <c r="E1235" s="70"/>
      <c r="F1235" s="70"/>
      <c r="G1235" s="70"/>
      <c r="H1235" s="70"/>
      <c r="I1235" s="70"/>
      <c r="J1235" s="71"/>
    </row>
    <row r="1236" s="67" customFormat="1" spans="2:10">
      <c r="B1236" s="70"/>
      <c r="C1236" s="70"/>
      <c r="D1236" s="70"/>
      <c r="E1236" s="70"/>
      <c r="F1236" s="70"/>
      <c r="G1236" s="70"/>
      <c r="H1236" s="70"/>
      <c r="I1236" s="70"/>
      <c r="J1236" s="71"/>
    </row>
    <row r="1237" s="67" customFormat="1" spans="2:10">
      <c r="B1237" s="70"/>
      <c r="C1237" s="70"/>
      <c r="D1237" s="70"/>
      <c r="E1237" s="70"/>
      <c r="F1237" s="70"/>
      <c r="G1237" s="70"/>
      <c r="H1237" s="70"/>
      <c r="I1237" s="70"/>
      <c r="J1237" s="71"/>
    </row>
    <row r="1238" s="67" customFormat="1" spans="2:10">
      <c r="B1238" s="70"/>
      <c r="C1238" s="70"/>
      <c r="D1238" s="70"/>
      <c r="E1238" s="70"/>
      <c r="F1238" s="70"/>
      <c r="G1238" s="70"/>
      <c r="H1238" s="70"/>
      <c r="I1238" s="70"/>
      <c r="J1238" s="71"/>
    </row>
    <row r="1239" s="67" customFormat="1" spans="2:10">
      <c r="B1239" s="70"/>
      <c r="C1239" s="70"/>
      <c r="D1239" s="70"/>
      <c r="E1239" s="70"/>
      <c r="F1239" s="70"/>
      <c r="G1239" s="70"/>
      <c r="H1239" s="70"/>
      <c r="I1239" s="70"/>
      <c r="J1239" s="71"/>
    </row>
    <row r="1240" s="67" customFormat="1" spans="2:10">
      <c r="B1240" s="70"/>
      <c r="C1240" s="70"/>
      <c r="D1240" s="70"/>
      <c r="E1240" s="70"/>
      <c r="F1240" s="70"/>
      <c r="G1240" s="70"/>
      <c r="H1240" s="70"/>
      <c r="I1240" s="70"/>
      <c r="J1240" s="71"/>
    </row>
    <row r="1241" s="67" customFormat="1" spans="2:10">
      <c r="B1241" s="70"/>
      <c r="C1241" s="70"/>
      <c r="D1241" s="70"/>
      <c r="E1241" s="70"/>
      <c r="F1241" s="70"/>
      <c r="G1241" s="70"/>
      <c r="H1241" s="70"/>
      <c r="I1241" s="70"/>
      <c r="J1241" s="71"/>
    </row>
    <row r="1242" s="67" customFormat="1" spans="2:10">
      <c r="B1242" s="70"/>
      <c r="C1242" s="70"/>
      <c r="D1242" s="70"/>
      <c r="E1242" s="70"/>
      <c r="F1242" s="70"/>
      <c r="G1242" s="70"/>
      <c r="H1242" s="70"/>
      <c r="I1242" s="70"/>
      <c r="J1242" s="71"/>
    </row>
    <row r="1243" s="67" customFormat="1" spans="2:10">
      <c r="B1243" s="70"/>
      <c r="C1243" s="70"/>
      <c r="D1243" s="70"/>
      <c r="E1243" s="70"/>
      <c r="F1243" s="70"/>
      <c r="G1243" s="70"/>
      <c r="H1243" s="70"/>
      <c r="I1243" s="70"/>
      <c r="J1243" s="71"/>
    </row>
    <row r="1244" s="67" customFormat="1" spans="2:10">
      <c r="B1244" s="70"/>
      <c r="C1244" s="70"/>
      <c r="D1244" s="70"/>
      <c r="E1244" s="70"/>
      <c r="F1244" s="70"/>
      <c r="G1244" s="70"/>
      <c r="H1244" s="70"/>
      <c r="I1244" s="70"/>
      <c r="J1244" s="71"/>
    </row>
    <row r="1245" s="67" customFormat="1" spans="2:10">
      <c r="B1245" s="70"/>
      <c r="C1245" s="70"/>
      <c r="D1245" s="70"/>
      <c r="E1245" s="70"/>
      <c r="F1245" s="70"/>
      <c r="G1245" s="70"/>
      <c r="H1245" s="70"/>
      <c r="I1245" s="70"/>
      <c r="J1245" s="71"/>
    </row>
    <row r="1246" s="67" customFormat="1" spans="2:10">
      <c r="B1246" s="70"/>
      <c r="C1246" s="70"/>
      <c r="D1246" s="70"/>
      <c r="E1246" s="70"/>
      <c r="F1246" s="70"/>
      <c r="G1246" s="70"/>
      <c r="H1246" s="70"/>
      <c r="I1246" s="70"/>
      <c r="J1246" s="71"/>
    </row>
    <row r="1247" s="67" customFormat="1" spans="2:10">
      <c r="B1247" s="70"/>
      <c r="C1247" s="70"/>
      <c r="D1247" s="70"/>
      <c r="E1247" s="70"/>
      <c r="F1247" s="70"/>
      <c r="G1247" s="70"/>
      <c r="H1247" s="70"/>
      <c r="I1247" s="70"/>
      <c r="J1247" s="71"/>
    </row>
    <row r="1248" s="67" customFormat="1" spans="2:10">
      <c r="B1248" s="70"/>
      <c r="C1248" s="70"/>
      <c r="D1248" s="70"/>
      <c r="E1248" s="70"/>
      <c r="F1248" s="70"/>
      <c r="G1248" s="70"/>
      <c r="H1248" s="70"/>
      <c r="I1248" s="70"/>
      <c r="J1248" s="71"/>
    </row>
    <row r="1249" s="67" customFormat="1" spans="2:10">
      <c r="B1249" s="70"/>
      <c r="C1249" s="70"/>
      <c r="D1249" s="70"/>
      <c r="E1249" s="70"/>
      <c r="F1249" s="70"/>
      <c r="G1249" s="70"/>
      <c r="H1249" s="70"/>
      <c r="I1249" s="70"/>
      <c r="J1249" s="71"/>
    </row>
    <row r="1250" s="67" customFormat="1" spans="2:10">
      <c r="B1250" s="70"/>
      <c r="C1250" s="70"/>
      <c r="D1250" s="70"/>
      <c r="E1250" s="70"/>
      <c r="F1250" s="70"/>
      <c r="G1250" s="70"/>
      <c r="H1250" s="70"/>
      <c r="I1250" s="70"/>
      <c r="J1250" s="71"/>
    </row>
    <row r="1251" s="67" customFormat="1" spans="2:10">
      <c r="B1251" s="70"/>
      <c r="C1251" s="70"/>
      <c r="D1251" s="70"/>
      <c r="E1251" s="70"/>
      <c r="F1251" s="70"/>
      <c r="G1251" s="70"/>
      <c r="H1251" s="70"/>
      <c r="I1251" s="70"/>
      <c r="J1251" s="71"/>
    </row>
    <row r="1252" s="67" customFormat="1" spans="2:10">
      <c r="B1252" s="70"/>
      <c r="C1252" s="70"/>
      <c r="D1252" s="70"/>
      <c r="E1252" s="70"/>
      <c r="F1252" s="70"/>
      <c r="G1252" s="70"/>
      <c r="H1252" s="70"/>
      <c r="I1252" s="70"/>
      <c r="J1252" s="71"/>
    </row>
    <row r="1253" s="67" customFormat="1" spans="2:10">
      <c r="B1253" s="70"/>
      <c r="C1253" s="70"/>
      <c r="D1253" s="70"/>
      <c r="E1253" s="70"/>
      <c r="F1253" s="70"/>
      <c r="G1253" s="70"/>
      <c r="H1253" s="70"/>
      <c r="I1253" s="70"/>
      <c r="J1253" s="71"/>
    </row>
    <row r="1254" s="67" customFormat="1" spans="2:10">
      <c r="B1254" s="70"/>
      <c r="C1254" s="70"/>
      <c r="D1254" s="70"/>
      <c r="E1254" s="70"/>
      <c r="F1254" s="70"/>
      <c r="G1254" s="70"/>
      <c r="H1254" s="70"/>
      <c r="I1254" s="70"/>
      <c r="J1254" s="71"/>
    </row>
    <row r="1255" s="67" customFormat="1" spans="2:10">
      <c r="B1255" s="70"/>
      <c r="C1255" s="70"/>
      <c r="D1255" s="70"/>
      <c r="E1255" s="70"/>
      <c r="F1255" s="70"/>
      <c r="G1255" s="70"/>
      <c r="H1255" s="70"/>
      <c r="I1255" s="70"/>
      <c r="J1255" s="71"/>
    </row>
    <row r="1256" s="67" customFormat="1" spans="2:10">
      <c r="B1256" s="70"/>
      <c r="C1256" s="70"/>
      <c r="D1256" s="70"/>
      <c r="E1256" s="70"/>
      <c r="F1256" s="70"/>
      <c r="G1256" s="70"/>
      <c r="H1256" s="70"/>
      <c r="I1256" s="70"/>
      <c r="J1256" s="71"/>
    </row>
    <row r="1257" s="67" customFormat="1" spans="2:10">
      <c r="B1257" s="70"/>
      <c r="C1257" s="70"/>
      <c r="D1257" s="70"/>
      <c r="E1257" s="70"/>
      <c r="F1257" s="70"/>
      <c r="G1257" s="70"/>
      <c r="H1257" s="70"/>
      <c r="I1257" s="70"/>
      <c r="J1257" s="71"/>
    </row>
    <row r="1258" s="67" customFormat="1" spans="2:10">
      <c r="B1258" s="70"/>
      <c r="C1258" s="70"/>
      <c r="D1258" s="70"/>
      <c r="E1258" s="70"/>
      <c r="F1258" s="70"/>
      <c r="G1258" s="70"/>
      <c r="H1258" s="70"/>
      <c r="I1258" s="70"/>
      <c r="J1258" s="71"/>
    </row>
    <row r="1259" s="67" customFormat="1" spans="2:10">
      <c r="B1259" s="70"/>
      <c r="C1259" s="70"/>
      <c r="D1259" s="70"/>
      <c r="E1259" s="70"/>
      <c r="F1259" s="70"/>
      <c r="G1259" s="70"/>
      <c r="H1259" s="70"/>
      <c r="I1259" s="70"/>
      <c r="J1259" s="71"/>
    </row>
    <row r="1260" s="67" customFormat="1" spans="2:10">
      <c r="B1260" s="70"/>
      <c r="C1260" s="70"/>
      <c r="D1260" s="70"/>
      <c r="E1260" s="70"/>
      <c r="F1260" s="70"/>
      <c r="G1260" s="70"/>
      <c r="H1260" s="70"/>
      <c r="I1260" s="70"/>
      <c r="J1260" s="71"/>
    </row>
    <row r="1261" s="67" customFormat="1" spans="2:10">
      <c r="B1261" s="70"/>
      <c r="C1261" s="70"/>
      <c r="D1261" s="70"/>
      <c r="E1261" s="70"/>
      <c r="F1261" s="70"/>
      <c r="G1261" s="70"/>
      <c r="H1261" s="70"/>
      <c r="I1261" s="70"/>
      <c r="J1261" s="71"/>
    </row>
    <row r="1262" s="67" customFormat="1" spans="2:10">
      <c r="B1262" s="70"/>
      <c r="C1262" s="70"/>
      <c r="D1262" s="70"/>
      <c r="E1262" s="70"/>
      <c r="F1262" s="70"/>
      <c r="G1262" s="70"/>
      <c r="H1262" s="70"/>
      <c r="I1262" s="70"/>
      <c r="J1262" s="71"/>
    </row>
    <row r="1263" s="67" customFormat="1" spans="2:10">
      <c r="B1263" s="70"/>
      <c r="C1263" s="70"/>
      <c r="D1263" s="70"/>
      <c r="E1263" s="70"/>
      <c r="F1263" s="70"/>
      <c r="G1263" s="70"/>
      <c r="H1263" s="70"/>
      <c r="I1263" s="70"/>
      <c r="J1263" s="71"/>
    </row>
    <row r="1264" s="67" customFormat="1" ht="18" customHeight="1" spans="2:10">
      <c r="B1264" s="70"/>
      <c r="C1264" s="70"/>
      <c r="D1264" s="70"/>
      <c r="E1264" s="70"/>
      <c r="F1264" s="70"/>
      <c r="G1264" s="70"/>
      <c r="H1264" s="70"/>
      <c r="I1264" s="70"/>
      <c r="J1264" s="71"/>
    </row>
    <row r="1265" s="67" customFormat="1" ht="18" customHeight="1" spans="2:10">
      <c r="B1265" s="70"/>
      <c r="C1265" s="70"/>
      <c r="D1265" s="70"/>
      <c r="E1265" s="70"/>
      <c r="F1265" s="70"/>
      <c r="G1265" s="70"/>
      <c r="H1265" s="70"/>
      <c r="I1265" s="70"/>
      <c r="J1265" s="71"/>
    </row>
    <row r="1266" s="67" customFormat="1" ht="18" customHeight="1" spans="2:10">
      <c r="B1266" s="70"/>
      <c r="C1266" s="70"/>
      <c r="D1266" s="70"/>
      <c r="E1266" s="70"/>
      <c r="F1266" s="70"/>
      <c r="G1266" s="70"/>
      <c r="H1266" s="70"/>
      <c r="I1266" s="70"/>
      <c r="J1266" s="71"/>
    </row>
    <row r="1267" s="67" customFormat="1" ht="18" customHeight="1" spans="2:10">
      <c r="B1267" s="70"/>
      <c r="C1267" s="70"/>
      <c r="D1267" s="70"/>
      <c r="E1267" s="70"/>
      <c r="F1267" s="70"/>
      <c r="G1267" s="70"/>
      <c r="H1267" s="70"/>
      <c r="I1267" s="70"/>
      <c r="J1267" s="71"/>
    </row>
    <row r="1268" s="67" customFormat="1" ht="18" customHeight="1" spans="2:10">
      <c r="B1268" s="70"/>
      <c r="C1268" s="70"/>
      <c r="D1268" s="70"/>
      <c r="E1268" s="70"/>
      <c r="F1268" s="70"/>
      <c r="G1268" s="70"/>
      <c r="H1268" s="70"/>
      <c r="I1268" s="70"/>
      <c r="J1268" s="71"/>
    </row>
    <row r="1269" s="67" customFormat="1" ht="18" customHeight="1" spans="2:10">
      <c r="B1269" s="70"/>
      <c r="C1269" s="70"/>
      <c r="D1269" s="70"/>
      <c r="E1269" s="70"/>
      <c r="F1269" s="70"/>
      <c r="G1269" s="70"/>
      <c r="H1269" s="70"/>
      <c r="I1269" s="70"/>
      <c r="J1269" s="71"/>
    </row>
    <row r="1270" s="67" customFormat="1" ht="18" customHeight="1" spans="2:10">
      <c r="B1270" s="70"/>
      <c r="C1270" s="70"/>
      <c r="D1270" s="70"/>
      <c r="E1270" s="70"/>
      <c r="F1270" s="70"/>
      <c r="G1270" s="70"/>
      <c r="H1270" s="70"/>
      <c r="I1270" s="70"/>
      <c r="J1270" s="71"/>
    </row>
    <row r="1271" s="67" customFormat="1" ht="18" customHeight="1" spans="2:10">
      <c r="B1271" s="70"/>
      <c r="C1271" s="70"/>
      <c r="D1271" s="70"/>
      <c r="E1271" s="70"/>
      <c r="F1271" s="70"/>
      <c r="G1271" s="70"/>
      <c r="H1271" s="70"/>
      <c r="I1271" s="70"/>
      <c r="J1271" s="71"/>
    </row>
    <row r="1272" s="67" customFormat="1" ht="18" customHeight="1" spans="2:10">
      <c r="B1272" s="70"/>
      <c r="C1272" s="70"/>
      <c r="D1272" s="70"/>
      <c r="E1272" s="70"/>
      <c r="F1272" s="70"/>
      <c r="G1272" s="70"/>
      <c r="H1272" s="70"/>
      <c r="I1272" s="70"/>
      <c r="J1272" s="71"/>
    </row>
    <row r="1273" s="67" customFormat="1" ht="18" customHeight="1" spans="2:10">
      <c r="B1273" s="70"/>
      <c r="C1273" s="70"/>
      <c r="D1273" s="70"/>
      <c r="E1273" s="70"/>
      <c r="F1273" s="70"/>
      <c r="G1273" s="70"/>
      <c r="H1273" s="70"/>
      <c r="I1273" s="70"/>
      <c r="J1273" s="71"/>
    </row>
    <row r="1274" s="67" customFormat="1" ht="18" customHeight="1" spans="2:10">
      <c r="B1274" s="70"/>
      <c r="C1274" s="70"/>
      <c r="D1274" s="70"/>
      <c r="E1274" s="70"/>
      <c r="F1274" s="70"/>
      <c r="G1274" s="70"/>
      <c r="H1274" s="70"/>
      <c r="I1274" s="70"/>
      <c r="J1274" s="71"/>
    </row>
    <row r="1275" s="67" customFormat="1" ht="18" customHeight="1" spans="2:10">
      <c r="B1275" s="70"/>
      <c r="C1275" s="70"/>
      <c r="D1275" s="70"/>
      <c r="E1275" s="70"/>
      <c r="F1275" s="70"/>
      <c r="G1275" s="70"/>
      <c r="H1275" s="70"/>
      <c r="I1275" s="70"/>
      <c r="J1275" s="71"/>
    </row>
    <row r="1276" s="67" customFormat="1" ht="18" customHeight="1" spans="2:10">
      <c r="B1276" s="70"/>
      <c r="C1276" s="70"/>
      <c r="D1276" s="70"/>
      <c r="E1276" s="70"/>
      <c r="F1276" s="70"/>
      <c r="G1276" s="70"/>
      <c r="H1276" s="70"/>
      <c r="I1276" s="70"/>
      <c r="J1276" s="71"/>
    </row>
    <row r="1277" s="67" customFormat="1" ht="18" customHeight="1" spans="2:10">
      <c r="B1277" s="70"/>
      <c r="C1277" s="70"/>
      <c r="D1277" s="70"/>
      <c r="E1277" s="70"/>
      <c r="F1277" s="70"/>
      <c r="G1277" s="70"/>
      <c r="H1277" s="70"/>
      <c r="I1277" s="70"/>
      <c r="J1277" s="71"/>
    </row>
    <row r="1278" s="67" customFormat="1" ht="18" customHeight="1" spans="2:10">
      <c r="B1278" s="70"/>
      <c r="C1278" s="70"/>
      <c r="D1278" s="70"/>
      <c r="E1278" s="70"/>
      <c r="F1278" s="70"/>
      <c r="G1278" s="70"/>
      <c r="H1278" s="70"/>
      <c r="I1278" s="70"/>
      <c r="J1278" s="71"/>
    </row>
    <row r="1279" s="67" customFormat="1" ht="18" customHeight="1" spans="2:10">
      <c r="B1279" s="70"/>
      <c r="C1279" s="70"/>
      <c r="D1279" s="70"/>
      <c r="E1279" s="70"/>
      <c r="F1279" s="70"/>
      <c r="G1279" s="70"/>
      <c r="H1279" s="70"/>
      <c r="I1279" s="70"/>
      <c r="J1279" s="71"/>
    </row>
    <row r="1280" s="67" customFormat="1" ht="18" customHeight="1" spans="2:10">
      <c r="B1280" s="70"/>
      <c r="C1280" s="70"/>
      <c r="D1280" s="70"/>
      <c r="E1280" s="70"/>
      <c r="F1280" s="70"/>
      <c r="G1280" s="70"/>
      <c r="H1280" s="70"/>
      <c r="I1280" s="70"/>
      <c r="J1280" s="71"/>
    </row>
    <row r="1281" s="67" customFormat="1" ht="18" customHeight="1" spans="2:10">
      <c r="B1281" s="70"/>
      <c r="C1281" s="70"/>
      <c r="D1281" s="70"/>
      <c r="E1281" s="70"/>
      <c r="F1281" s="70"/>
      <c r="G1281" s="70"/>
      <c r="H1281" s="70"/>
      <c r="I1281" s="70"/>
      <c r="J1281" s="71"/>
    </row>
    <row r="1282" s="67" customFormat="1" ht="18" customHeight="1" spans="2:10">
      <c r="B1282" s="70"/>
      <c r="C1282" s="70"/>
      <c r="D1282" s="70"/>
      <c r="E1282" s="70"/>
      <c r="F1282" s="70"/>
      <c r="G1282" s="70"/>
      <c r="H1282" s="70"/>
      <c r="I1282" s="70"/>
      <c r="J1282" s="71"/>
    </row>
    <row r="1283" s="67" customFormat="1" ht="18" customHeight="1" spans="2:10">
      <c r="B1283" s="70"/>
      <c r="C1283" s="70"/>
      <c r="D1283" s="70"/>
      <c r="E1283" s="70"/>
      <c r="F1283" s="70"/>
      <c r="G1283" s="70"/>
      <c r="H1283" s="70"/>
      <c r="I1283" s="70"/>
      <c r="J1283" s="71"/>
    </row>
    <row r="1284" s="67" customFormat="1" ht="18" customHeight="1" spans="2:10">
      <c r="B1284" s="70"/>
      <c r="C1284" s="70"/>
      <c r="D1284" s="70"/>
      <c r="E1284" s="70"/>
      <c r="F1284" s="70"/>
      <c r="G1284" s="70"/>
      <c r="H1284" s="70"/>
      <c r="I1284" s="70"/>
      <c r="J1284" s="71"/>
    </row>
    <row r="1285" s="67" customFormat="1" ht="18" customHeight="1" spans="2:10">
      <c r="B1285" s="70"/>
      <c r="C1285" s="70"/>
      <c r="D1285" s="70"/>
      <c r="E1285" s="70"/>
      <c r="F1285" s="70"/>
      <c r="G1285" s="70"/>
      <c r="H1285" s="70"/>
      <c r="I1285" s="70"/>
      <c r="J1285" s="71"/>
    </row>
    <row r="1286" s="67" customFormat="1" ht="18" customHeight="1" spans="2:10">
      <c r="B1286" s="70"/>
      <c r="C1286" s="70"/>
      <c r="D1286" s="70"/>
      <c r="E1286" s="70"/>
      <c r="F1286" s="70"/>
      <c r="G1286" s="70"/>
      <c r="H1286" s="70"/>
      <c r="I1286" s="70"/>
      <c r="J1286" s="71"/>
    </row>
    <row r="1287" s="67" customFormat="1" ht="18" customHeight="1" spans="2:10">
      <c r="B1287" s="70"/>
      <c r="C1287" s="70"/>
      <c r="D1287" s="70"/>
      <c r="E1287" s="70"/>
      <c r="F1287" s="70"/>
      <c r="G1287" s="70"/>
      <c r="H1287" s="70"/>
      <c r="I1287" s="70"/>
      <c r="J1287" s="71"/>
    </row>
    <row r="1288" s="67" customFormat="1" ht="18" customHeight="1" spans="2:10">
      <c r="B1288" s="70"/>
      <c r="C1288" s="70"/>
      <c r="D1288" s="70"/>
      <c r="E1288" s="70"/>
      <c r="F1288" s="70"/>
      <c r="G1288" s="70"/>
      <c r="H1288" s="70"/>
      <c r="I1288" s="70"/>
      <c r="J1288" s="71"/>
    </row>
    <row r="1289" s="67" customFormat="1" ht="18" customHeight="1" spans="2:10">
      <c r="B1289" s="70"/>
      <c r="C1289" s="70"/>
      <c r="D1289" s="70"/>
      <c r="E1289" s="70"/>
      <c r="F1289" s="70"/>
      <c r="G1289" s="70"/>
      <c r="H1289" s="70"/>
      <c r="I1289" s="70"/>
      <c r="J1289" s="71"/>
    </row>
    <row r="1290" s="67" customFormat="1" ht="18" customHeight="1" spans="2:10">
      <c r="B1290" s="70"/>
      <c r="C1290" s="70"/>
      <c r="D1290" s="70"/>
      <c r="E1290" s="70"/>
      <c r="F1290" s="70"/>
      <c r="G1290" s="70"/>
      <c r="H1290" s="70"/>
      <c r="I1290" s="70"/>
      <c r="J1290" s="71"/>
    </row>
    <row r="1291" s="67" customFormat="1" ht="18" customHeight="1" spans="2:10">
      <c r="B1291" s="70"/>
      <c r="C1291" s="70"/>
      <c r="D1291" s="70"/>
      <c r="E1291" s="70"/>
      <c r="F1291" s="70"/>
      <c r="G1291" s="70"/>
      <c r="H1291" s="70"/>
      <c r="I1291" s="70"/>
      <c r="J1291" s="71"/>
    </row>
    <row r="1292" s="67" customFormat="1" ht="18" customHeight="1" spans="2:10">
      <c r="B1292" s="70"/>
      <c r="C1292" s="70"/>
      <c r="D1292" s="70"/>
      <c r="E1292" s="70"/>
      <c r="F1292" s="70"/>
      <c r="G1292" s="70"/>
      <c r="H1292" s="70"/>
      <c r="I1292" s="70"/>
      <c r="J1292" s="71"/>
    </row>
    <row r="1293" s="67" customFormat="1" ht="18" customHeight="1" spans="2:10">
      <c r="B1293" s="70"/>
      <c r="C1293" s="70"/>
      <c r="D1293" s="70"/>
      <c r="E1293" s="70"/>
      <c r="F1293" s="70"/>
      <c r="G1293" s="70"/>
      <c r="H1293" s="70"/>
      <c r="I1293" s="70"/>
      <c r="J1293" s="71"/>
    </row>
    <row r="1294" s="67" customFormat="1" ht="18" customHeight="1" spans="2:10">
      <c r="B1294" s="70"/>
      <c r="C1294" s="70"/>
      <c r="D1294" s="70"/>
      <c r="E1294" s="70"/>
      <c r="F1294" s="70"/>
      <c r="G1294" s="70"/>
      <c r="H1294" s="70"/>
      <c r="I1294" s="70"/>
      <c r="J1294" s="71"/>
    </row>
    <row r="1295" s="67" customFormat="1" ht="18" customHeight="1" spans="2:10">
      <c r="B1295" s="70"/>
      <c r="C1295" s="70"/>
      <c r="D1295" s="70"/>
      <c r="E1295" s="70"/>
      <c r="F1295" s="70"/>
      <c r="G1295" s="70"/>
      <c r="H1295" s="70"/>
      <c r="I1295" s="70"/>
      <c r="J1295" s="71"/>
    </row>
    <row r="1296" s="67" customFormat="1" ht="18" customHeight="1" spans="2:10">
      <c r="B1296" s="70"/>
      <c r="C1296" s="70"/>
      <c r="D1296" s="70"/>
      <c r="E1296" s="70"/>
      <c r="F1296" s="70"/>
      <c r="G1296" s="70"/>
      <c r="H1296" s="70"/>
      <c r="I1296" s="70"/>
      <c r="J1296" s="71"/>
    </row>
    <row r="1297" s="67" customFormat="1" ht="18" customHeight="1" spans="2:10">
      <c r="B1297" s="70"/>
      <c r="C1297" s="70"/>
      <c r="D1297" s="70"/>
      <c r="E1297" s="70"/>
      <c r="F1297" s="70"/>
      <c r="G1297" s="70"/>
      <c r="H1297" s="70"/>
      <c r="I1297" s="70"/>
      <c r="J1297" s="71"/>
    </row>
    <row r="1298" s="67" customFormat="1" ht="18" customHeight="1" spans="2:10">
      <c r="B1298" s="70"/>
      <c r="C1298" s="70"/>
      <c r="D1298" s="70"/>
      <c r="E1298" s="70"/>
      <c r="F1298" s="70"/>
      <c r="G1298" s="70"/>
      <c r="H1298" s="70"/>
      <c r="I1298" s="70"/>
      <c r="J1298" s="71"/>
    </row>
    <row r="1299" s="67" customFormat="1" ht="18" customHeight="1" spans="2:10">
      <c r="B1299" s="70"/>
      <c r="C1299" s="70"/>
      <c r="D1299" s="70"/>
      <c r="E1299" s="70"/>
      <c r="F1299" s="70"/>
      <c r="G1299" s="70"/>
      <c r="H1299" s="70"/>
      <c r="I1299" s="70"/>
      <c r="J1299" s="71"/>
    </row>
    <row r="1300" s="67" customFormat="1" ht="18" customHeight="1" spans="2:10">
      <c r="B1300" s="70"/>
      <c r="C1300" s="70"/>
      <c r="D1300" s="70"/>
      <c r="E1300" s="70"/>
      <c r="F1300" s="70"/>
      <c r="G1300" s="70"/>
      <c r="H1300" s="70"/>
      <c r="I1300" s="70"/>
      <c r="J1300" s="71"/>
    </row>
    <row r="1301" s="67" customFormat="1" ht="18" customHeight="1" spans="2:10">
      <c r="B1301" s="70"/>
      <c r="C1301" s="70"/>
      <c r="D1301" s="70"/>
      <c r="E1301" s="70"/>
      <c r="F1301" s="70"/>
      <c r="G1301" s="70"/>
      <c r="H1301" s="70"/>
      <c r="I1301" s="70"/>
      <c r="J1301" s="71"/>
    </row>
    <row r="1302" s="67" customFormat="1" ht="18" customHeight="1" spans="2:10">
      <c r="B1302" s="70"/>
      <c r="C1302" s="70"/>
      <c r="D1302" s="70"/>
      <c r="E1302" s="70"/>
      <c r="F1302" s="70"/>
      <c r="G1302" s="70"/>
      <c r="H1302" s="70"/>
      <c r="I1302" s="70"/>
      <c r="J1302" s="71"/>
    </row>
    <row r="1303" s="67" customFormat="1" ht="18" customHeight="1" spans="2:10">
      <c r="B1303" s="70"/>
      <c r="C1303" s="70"/>
      <c r="D1303" s="70"/>
      <c r="E1303" s="70"/>
      <c r="F1303" s="70"/>
      <c r="G1303" s="70"/>
      <c r="H1303" s="70"/>
      <c r="I1303" s="70"/>
      <c r="J1303" s="71"/>
    </row>
    <row r="1304" s="67" customFormat="1" ht="18" customHeight="1" spans="2:10">
      <c r="B1304" s="70"/>
      <c r="C1304" s="70"/>
      <c r="D1304" s="70"/>
      <c r="E1304" s="70"/>
      <c r="F1304" s="70"/>
      <c r="G1304" s="70"/>
      <c r="H1304" s="70"/>
      <c r="I1304" s="70"/>
      <c r="J1304" s="71"/>
    </row>
    <row r="1305" s="67" customFormat="1" ht="18" customHeight="1" spans="2:10">
      <c r="B1305" s="70"/>
      <c r="C1305" s="70"/>
      <c r="D1305" s="70"/>
      <c r="E1305" s="70"/>
      <c r="F1305" s="70"/>
      <c r="G1305" s="70"/>
      <c r="H1305" s="70"/>
      <c r="I1305" s="70"/>
      <c r="J1305" s="71"/>
    </row>
    <row r="1306" s="67" customFormat="1" ht="18" customHeight="1" spans="2:10">
      <c r="B1306" s="70"/>
      <c r="C1306" s="70"/>
      <c r="D1306" s="70"/>
      <c r="E1306" s="70"/>
      <c r="F1306" s="70"/>
      <c r="G1306" s="70"/>
      <c r="H1306" s="70"/>
      <c r="I1306" s="70"/>
      <c r="J1306" s="71"/>
    </row>
    <row r="1307" s="67" customFormat="1" ht="18" customHeight="1" spans="2:10">
      <c r="B1307" s="70"/>
      <c r="C1307" s="70"/>
      <c r="D1307" s="70"/>
      <c r="E1307" s="70"/>
      <c r="F1307" s="70"/>
      <c r="G1307" s="70"/>
      <c r="H1307" s="70"/>
      <c r="I1307" s="70"/>
      <c r="J1307" s="71"/>
    </row>
  </sheetData>
  <autoFilter xmlns:etc="http://www.wps.cn/officeDocument/2017/etCustomData" ref="A3:J57" etc:filterBottomFollowUsedRange="0">
    <extLst/>
  </autoFilter>
  <mergeCells count="1">
    <mergeCell ref="A1:I1"/>
  </mergeCells>
  <pageMargins left="0.747916666666667" right="0.747916666666667" top="0.904861111111111" bottom="0.432638888888889" header="0.511805555555556" footer="0.314583333333333"/>
  <pageSetup paperSize="9" scale="55" orientation="portrait"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C63"/>
  <sheetViews>
    <sheetView topLeftCell="A34" workbookViewId="0">
      <selection activeCell="F5" sqref="F5"/>
    </sheetView>
  </sheetViews>
  <sheetFormatPr defaultColWidth="9" defaultRowHeight="14.25" outlineLevelCol="2"/>
  <cols>
    <col min="1" max="1" width="24.125" customWidth="1"/>
    <col min="2" max="2" width="43.1" customWidth="1"/>
    <col min="3" max="3" width="15.5" customWidth="1"/>
  </cols>
  <sheetData>
    <row r="1" ht="32" customHeight="1" spans="1:3">
      <c r="A1" s="57" t="s">
        <v>1779</v>
      </c>
      <c r="B1" s="57"/>
      <c r="C1" s="57"/>
    </row>
    <row r="2" ht="12" customHeight="1" spans="1:2">
      <c r="A2" s="58"/>
      <c r="B2" s="58"/>
    </row>
    <row r="3" ht="18" customHeight="1" spans="1:3">
      <c r="A3" s="59" t="s">
        <v>1780</v>
      </c>
      <c r="B3" s="60"/>
      <c r="C3" s="60" t="s">
        <v>31</v>
      </c>
    </row>
    <row r="4" s="28" customFormat="1" ht="17" customHeight="1" spans="1:3">
      <c r="A4" s="61" t="s">
        <v>1</v>
      </c>
      <c r="B4" s="61" t="s">
        <v>1781</v>
      </c>
      <c r="C4" s="61" t="s">
        <v>1782</v>
      </c>
    </row>
    <row r="5" s="28" customFormat="1" ht="15" customHeight="1" spans="1:3">
      <c r="A5" s="62">
        <v>501</v>
      </c>
      <c r="B5" s="62" t="s">
        <v>1783</v>
      </c>
      <c r="C5" s="63">
        <f>SUM(C6:C9)</f>
        <v>66143</v>
      </c>
    </row>
    <row r="6" s="28" customFormat="1" ht="15" customHeight="1" spans="1:3">
      <c r="A6" s="51">
        <v>50101</v>
      </c>
      <c r="B6" s="51" t="s">
        <v>1784</v>
      </c>
      <c r="C6" s="64">
        <v>41083</v>
      </c>
    </row>
    <row r="7" s="28" customFormat="1" ht="15" customHeight="1" spans="1:3">
      <c r="A7" s="51">
        <v>50102</v>
      </c>
      <c r="B7" s="51" t="s">
        <v>1785</v>
      </c>
      <c r="C7" s="64">
        <v>13229</v>
      </c>
    </row>
    <row r="8" s="28" customFormat="1" ht="15" customHeight="1" spans="1:3">
      <c r="A8" s="51">
        <v>50103</v>
      </c>
      <c r="B8" s="51" t="s">
        <v>1786</v>
      </c>
      <c r="C8" s="64">
        <v>2922</v>
      </c>
    </row>
    <row r="9" s="28" customFormat="1" ht="15" customHeight="1" spans="1:3">
      <c r="A9" s="51">
        <v>50199</v>
      </c>
      <c r="B9" s="51" t="s">
        <v>1787</v>
      </c>
      <c r="C9" s="64">
        <v>8909</v>
      </c>
    </row>
    <row r="10" s="28" customFormat="1" ht="15" customHeight="1" spans="1:3">
      <c r="A10" s="62">
        <v>502</v>
      </c>
      <c r="B10" s="62" t="s">
        <v>1788</v>
      </c>
      <c r="C10" s="63">
        <f>SUM(C11:C20)</f>
        <v>55231</v>
      </c>
    </row>
    <row r="11" s="28" customFormat="1" ht="15" customHeight="1" spans="1:3">
      <c r="A11" s="51">
        <v>50201</v>
      </c>
      <c r="B11" s="51" t="s">
        <v>1789</v>
      </c>
      <c r="C11" s="64">
        <v>20593</v>
      </c>
    </row>
    <row r="12" s="28" customFormat="1" ht="15" customHeight="1" spans="1:3">
      <c r="A12" s="51">
        <v>50202</v>
      </c>
      <c r="B12" s="51" t="s">
        <v>1790</v>
      </c>
      <c r="C12" s="64">
        <v>146</v>
      </c>
    </row>
    <row r="13" s="28" customFormat="1" ht="15" customHeight="1" spans="1:3">
      <c r="A13" s="51">
        <v>50203</v>
      </c>
      <c r="B13" s="51" t="s">
        <v>1791</v>
      </c>
      <c r="C13" s="64">
        <v>263</v>
      </c>
    </row>
    <row r="14" s="28" customFormat="1" ht="15" customHeight="1" spans="1:3">
      <c r="A14" s="51">
        <v>50204</v>
      </c>
      <c r="B14" s="51" t="s">
        <v>1792</v>
      </c>
      <c r="C14" s="64">
        <v>4906</v>
      </c>
    </row>
    <row r="15" s="28" customFormat="1" ht="15" customHeight="1" spans="1:3">
      <c r="A15" s="51">
        <v>50205</v>
      </c>
      <c r="B15" s="51" t="s">
        <v>1793</v>
      </c>
      <c r="C15" s="64">
        <v>14287</v>
      </c>
    </row>
    <row r="16" s="28" customFormat="1" ht="15" customHeight="1" spans="1:3">
      <c r="A16" s="51">
        <v>50206</v>
      </c>
      <c r="B16" s="51" t="s">
        <v>1794</v>
      </c>
      <c r="C16" s="64">
        <v>129</v>
      </c>
    </row>
    <row r="17" s="28" customFormat="1" ht="15" customHeight="1" spans="1:3">
      <c r="A17" s="51">
        <v>50207</v>
      </c>
      <c r="B17" s="51" t="s">
        <v>1795</v>
      </c>
      <c r="C17" s="64">
        <v>0</v>
      </c>
    </row>
    <row r="18" s="28" customFormat="1" ht="15" customHeight="1" spans="1:3">
      <c r="A18" s="51">
        <v>50208</v>
      </c>
      <c r="B18" s="51" t="s">
        <v>1796</v>
      </c>
      <c r="C18" s="64">
        <v>546</v>
      </c>
    </row>
    <row r="19" s="28" customFormat="1" ht="15" customHeight="1" spans="1:3">
      <c r="A19" s="51">
        <v>50209</v>
      </c>
      <c r="B19" s="51" t="s">
        <v>1797</v>
      </c>
      <c r="C19" s="64">
        <v>1739</v>
      </c>
    </row>
    <row r="20" s="28" customFormat="1" ht="15" customHeight="1" spans="1:3">
      <c r="A20" s="51">
        <v>50299</v>
      </c>
      <c r="B20" s="51" t="s">
        <v>1798</v>
      </c>
      <c r="C20" s="64">
        <v>12622</v>
      </c>
    </row>
    <row r="21" s="28" customFormat="1" ht="15" customHeight="1" spans="1:3">
      <c r="A21" s="62">
        <v>503</v>
      </c>
      <c r="B21" s="62" t="s">
        <v>1799</v>
      </c>
      <c r="C21" s="63">
        <f>SUM(C22:C28)</f>
        <v>101220</v>
      </c>
    </row>
    <row r="22" s="28" customFormat="1" ht="15" customHeight="1" spans="1:3">
      <c r="A22" s="51">
        <v>50301</v>
      </c>
      <c r="B22" s="51" t="s">
        <v>1800</v>
      </c>
      <c r="C22" s="64">
        <v>34250</v>
      </c>
    </row>
    <row r="23" s="28" customFormat="1" ht="15" customHeight="1" spans="1:3">
      <c r="A23" s="51">
        <v>50302</v>
      </c>
      <c r="B23" s="51" t="s">
        <v>1801</v>
      </c>
      <c r="C23" s="64">
        <v>50368</v>
      </c>
    </row>
    <row r="24" s="28" customFormat="1" ht="15" customHeight="1" spans="1:3">
      <c r="A24" s="51">
        <v>50303</v>
      </c>
      <c r="B24" s="51" t="s">
        <v>1802</v>
      </c>
      <c r="C24" s="64">
        <v>226</v>
      </c>
    </row>
    <row r="25" s="28" customFormat="1" ht="15" customHeight="1" spans="1:3">
      <c r="A25" s="51">
        <v>50305</v>
      </c>
      <c r="B25" s="51" t="s">
        <v>1803</v>
      </c>
      <c r="C25" s="64">
        <v>3108</v>
      </c>
    </row>
    <row r="26" s="28" customFormat="1" ht="15" customHeight="1" spans="1:3">
      <c r="A26" s="51">
        <v>50306</v>
      </c>
      <c r="B26" s="51" t="s">
        <v>1804</v>
      </c>
      <c r="C26" s="64">
        <v>4098</v>
      </c>
    </row>
    <row r="27" s="28" customFormat="1" ht="15" customHeight="1" spans="1:3">
      <c r="A27" s="51">
        <v>50307</v>
      </c>
      <c r="B27" s="51" t="s">
        <v>1805</v>
      </c>
      <c r="C27" s="64">
        <v>2016</v>
      </c>
    </row>
    <row r="28" s="28" customFormat="1" ht="15" customHeight="1" spans="1:3">
      <c r="A28" s="51">
        <v>50399</v>
      </c>
      <c r="B28" s="51" t="s">
        <v>1806</v>
      </c>
      <c r="C28" s="64">
        <v>7154</v>
      </c>
    </row>
    <row r="29" s="28" customFormat="1" ht="15" customHeight="1" spans="1:3">
      <c r="A29" s="62">
        <v>504</v>
      </c>
      <c r="B29" s="62" t="s">
        <v>1807</v>
      </c>
      <c r="C29" s="63">
        <f>SUM(C30:C34)</f>
        <v>15034</v>
      </c>
    </row>
    <row r="30" s="28" customFormat="1" ht="15" customHeight="1" spans="1:3">
      <c r="A30" s="51">
        <v>50401</v>
      </c>
      <c r="B30" s="51" t="s">
        <v>1800</v>
      </c>
      <c r="C30" s="64">
        <v>2555</v>
      </c>
    </row>
    <row r="31" s="28" customFormat="1" ht="15" customHeight="1" spans="1:3">
      <c r="A31" s="51">
        <v>50402</v>
      </c>
      <c r="B31" s="51" t="s">
        <v>1801</v>
      </c>
      <c r="C31" s="64">
        <v>9948</v>
      </c>
    </row>
    <row r="32" s="28" customFormat="1" ht="15" customHeight="1" spans="1:3">
      <c r="A32" s="65">
        <v>50403</v>
      </c>
      <c r="B32" s="65" t="s">
        <v>1802</v>
      </c>
      <c r="C32" s="64">
        <v>20</v>
      </c>
    </row>
    <row r="33" s="28" customFormat="1" ht="15" customHeight="1" spans="1:3">
      <c r="A33" s="51">
        <v>50404</v>
      </c>
      <c r="B33" s="51" t="s">
        <v>1804</v>
      </c>
      <c r="C33" s="64">
        <v>0</v>
      </c>
    </row>
    <row r="34" s="28" customFormat="1" ht="15" customHeight="1" spans="1:3">
      <c r="A34" s="51">
        <v>50499</v>
      </c>
      <c r="B34" s="51" t="s">
        <v>1806</v>
      </c>
      <c r="C34" s="64">
        <v>2511</v>
      </c>
    </row>
    <row r="35" s="28" customFormat="1" ht="15" customHeight="1" spans="1:3">
      <c r="A35" s="62">
        <v>505</v>
      </c>
      <c r="B35" s="62" t="s">
        <v>1808</v>
      </c>
      <c r="C35" s="63">
        <f>SUM(C36:C38)</f>
        <v>49614</v>
      </c>
    </row>
    <row r="36" s="28" customFormat="1" ht="15" customHeight="1" spans="1:3">
      <c r="A36" s="51">
        <v>50501</v>
      </c>
      <c r="B36" s="51" t="s">
        <v>1809</v>
      </c>
      <c r="C36" s="64">
        <v>43405</v>
      </c>
    </row>
    <row r="37" s="28" customFormat="1" ht="15" customHeight="1" spans="1:3">
      <c r="A37" s="51">
        <v>50502</v>
      </c>
      <c r="B37" s="51" t="s">
        <v>1810</v>
      </c>
      <c r="C37" s="64">
        <v>6209</v>
      </c>
    </row>
    <row r="38" s="28" customFormat="1" ht="15" customHeight="1" spans="1:3">
      <c r="A38" s="51">
        <v>50599</v>
      </c>
      <c r="B38" s="51" t="s">
        <v>1811</v>
      </c>
      <c r="C38" s="64">
        <v>0</v>
      </c>
    </row>
    <row r="39" s="28" customFormat="1" ht="15" customHeight="1" spans="1:3">
      <c r="A39" s="62">
        <v>506</v>
      </c>
      <c r="B39" s="62" t="s">
        <v>1812</v>
      </c>
      <c r="C39" s="63">
        <f>SUM(C40:C41)</f>
        <v>3494</v>
      </c>
    </row>
    <row r="40" s="28" customFormat="1" ht="15" customHeight="1" spans="1:3">
      <c r="A40" s="51">
        <v>50601</v>
      </c>
      <c r="B40" s="51" t="s">
        <v>1813</v>
      </c>
      <c r="C40" s="64">
        <v>2501</v>
      </c>
    </row>
    <row r="41" s="28" customFormat="1" ht="15" customHeight="1" spans="1:3">
      <c r="A41" s="51">
        <v>50602</v>
      </c>
      <c r="B41" s="51" t="s">
        <v>1814</v>
      </c>
      <c r="C41" s="64">
        <v>993</v>
      </c>
    </row>
    <row r="42" s="28" customFormat="1" ht="15" customHeight="1" spans="1:3">
      <c r="A42" s="62">
        <v>507</v>
      </c>
      <c r="B42" s="62" t="s">
        <v>1815</v>
      </c>
      <c r="C42" s="63">
        <f>SUM(C43:C45)</f>
        <v>33370</v>
      </c>
    </row>
    <row r="43" s="28" customFormat="1" ht="15" customHeight="1" spans="1:3">
      <c r="A43" s="51">
        <v>50701</v>
      </c>
      <c r="B43" s="51" t="s">
        <v>1816</v>
      </c>
      <c r="C43" s="64">
        <v>24369</v>
      </c>
    </row>
    <row r="44" s="28" customFormat="1" ht="15" customHeight="1" spans="1:3">
      <c r="A44" s="51">
        <v>50702</v>
      </c>
      <c r="B44" s="51" t="s">
        <v>1817</v>
      </c>
      <c r="C44" s="64">
        <v>864</v>
      </c>
    </row>
    <row r="45" s="28" customFormat="1" ht="15" customHeight="1" spans="1:3">
      <c r="A45" s="51">
        <v>50799</v>
      </c>
      <c r="B45" s="51" t="s">
        <v>1818</v>
      </c>
      <c r="C45" s="64">
        <v>8137</v>
      </c>
    </row>
    <row r="46" s="28" customFormat="1" ht="15" customHeight="1" spans="1:3">
      <c r="A46" s="62">
        <v>508</v>
      </c>
      <c r="B46" s="62" t="s">
        <v>1819</v>
      </c>
      <c r="C46" s="63">
        <f>SUM(C47:C48)</f>
        <v>1794</v>
      </c>
    </row>
    <row r="47" s="28" customFormat="1" ht="15" customHeight="1" spans="1:3">
      <c r="A47" s="51">
        <v>50801</v>
      </c>
      <c r="B47" s="51" t="s">
        <v>1820</v>
      </c>
      <c r="C47" s="64">
        <v>10</v>
      </c>
    </row>
    <row r="48" s="28" customFormat="1" ht="15" customHeight="1" spans="1:3">
      <c r="A48" s="51">
        <v>50802</v>
      </c>
      <c r="B48" s="51" t="s">
        <v>1821</v>
      </c>
      <c r="C48" s="64">
        <v>1784</v>
      </c>
    </row>
    <row r="49" s="28" customFormat="1" ht="15" customHeight="1" spans="1:3">
      <c r="A49" s="62">
        <v>509</v>
      </c>
      <c r="B49" s="62" t="s">
        <v>1822</v>
      </c>
      <c r="C49" s="63">
        <f>SUM(C50:C54)</f>
        <v>50171</v>
      </c>
    </row>
    <row r="50" s="28" customFormat="1" ht="15" customHeight="1" spans="1:3">
      <c r="A50" s="51">
        <v>50901</v>
      </c>
      <c r="B50" s="51" t="s">
        <v>1823</v>
      </c>
      <c r="C50" s="64">
        <v>27676</v>
      </c>
    </row>
    <row r="51" s="28" customFormat="1" ht="15" customHeight="1" spans="1:3">
      <c r="A51" s="51">
        <v>50902</v>
      </c>
      <c r="B51" s="51" t="s">
        <v>1824</v>
      </c>
      <c r="C51" s="64">
        <v>2873</v>
      </c>
    </row>
    <row r="52" s="28" customFormat="1" ht="15" customHeight="1" spans="1:3">
      <c r="A52" s="51">
        <v>50903</v>
      </c>
      <c r="B52" s="51" t="s">
        <v>1825</v>
      </c>
      <c r="C52" s="64">
        <v>3234</v>
      </c>
    </row>
    <row r="53" s="28" customFormat="1" ht="15" customHeight="1" spans="1:3">
      <c r="A53" s="51">
        <v>50905</v>
      </c>
      <c r="B53" s="51" t="s">
        <v>1826</v>
      </c>
      <c r="C53" s="64">
        <v>7823</v>
      </c>
    </row>
    <row r="54" s="28" customFormat="1" ht="15" customHeight="1" spans="1:3">
      <c r="A54" s="51">
        <v>50999</v>
      </c>
      <c r="B54" s="51" t="s">
        <v>1827</v>
      </c>
      <c r="C54" s="64">
        <v>8565</v>
      </c>
    </row>
    <row r="55" s="28" customFormat="1" ht="15" customHeight="1" spans="1:3">
      <c r="A55" s="62">
        <v>510</v>
      </c>
      <c r="B55" s="62" t="s">
        <v>1828</v>
      </c>
      <c r="C55" s="66">
        <f>SUM(C56)</f>
        <v>7308</v>
      </c>
    </row>
    <row r="56" s="28" customFormat="1" ht="15" customHeight="1" spans="1:3">
      <c r="A56" s="51">
        <v>51002</v>
      </c>
      <c r="B56" s="51" t="s">
        <v>1829</v>
      </c>
      <c r="C56" s="64">
        <v>7308</v>
      </c>
    </row>
    <row r="57" s="28" customFormat="1" ht="15" customHeight="1" spans="1:3">
      <c r="A57" s="62">
        <v>511</v>
      </c>
      <c r="B57" s="62" t="s">
        <v>1830</v>
      </c>
      <c r="C57" s="63">
        <f>SUM(C58:C59)</f>
        <v>4078</v>
      </c>
    </row>
    <row r="58" s="28" customFormat="1" ht="15" customHeight="1" spans="1:3">
      <c r="A58" s="51">
        <v>51101</v>
      </c>
      <c r="B58" s="51" t="s">
        <v>1831</v>
      </c>
      <c r="C58" s="64">
        <v>4068</v>
      </c>
    </row>
    <row r="59" s="28" customFormat="1" ht="15" customHeight="1" spans="1:3">
      <c r="A59" s="51">
        <v>51103</v>
      </c>
      <c r="B59" s="51" t="s">
        <v>1832</v>
      </c>
      <c r="C59" s="64">
        <v>10</v>
      </c>
    </row>
    <row r="60" s="28" customFormat="1" ht="15" customHeight="1" spans="1:3">
      <c r="A60" s="62">
        <v>599</v>
      </c>
      <c r="B60" s="62" t="s">
        <v>1556</v>
      </c>
      <c r="C60" s="63">
        <f>SUM(C61:C62)</f>
        <v>65</v>
      </c>
    </row>
    <row r="61" s="28" customFormat="1" ht="15" customHeight="1" spans="1:3">
      <c r="A61" s="65">
        <v>59906</v>
      </c>
      <c r="B61" s="65" t="s">
        <v>1833</v>
      </c>
      <c r="C61" s="63">
        <v>65</v>
      </c>
    </row>
    <row r="62" s="28" customFormat="1" ht="15" customHeight="1" spans="1:3">
      <c r="A62" s="51">
        <v>59999</v>
      </c>
      <c r="B62" s="51" t="s">
        <v>1556</v>
      </c>
      <c r="C62" s="64">
        <v>0</v>
      </c>
    </row>
    <row r="63" s="28" customFormat="1" ht="17" customHeight="1" spans="1:3">
      <c r="A63" s="63" t="s">
        <v>1834</v>
      </c>
      <c r="B63" s="63"/>
      <c r="C63" s="63">
        <f>SUM(C5,C10,C21,C29,C35,C39,C42,C46,C49,C55,C57,C60)</f>
        <v>387522</v>
      </c>
    </row>
  </sheetData>
  <autoFilter xmlns:etc="http://www.wps.cn/officeDocument/2017/etCustomData" ref="A4:C63" etc:filterBottomFollowUsedRange="0">
    <extLst/>
  </autoFilter>
  <mergeCells count="2">
    <mergeCell ref="A1:C1"/>
    <mergeCell ref="A63:B63"/>
  </mergeCells>
  <printOptions horizontalCentered="1"/>
  <pageMargins left="0.747916666666667" right="0.747916666666667" top="0.275" bottom="0.314583333333333" header="0.0784722222222222" footer="0.118055555555556"/>
  <pageSetup paperSize="9" scale="75" orientation="portrait" horizontalDpi="600"/>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D14"/>
  <sheetViews>
    <sheetView workbookViewId="0">
      <selection activeCell="F5" sqref="F5"/>
    </sheetView>
  </sheetViews>
  <sheetFormatPr defaultColWidth="9" defaultRowHeight="13.5" outlineLevelCol="3"/>
  <cols>
    <col min="1" max="1" width="49.25" style="45" customWidth="1"/>
    <col min="2" max="2" width="22.5" style="46" customWidth="1"/>
    <col min="3" max="3" width="25.75" style="46" customWidth="1"/>
    <col min="4" max="16384" width="9" style="45"/>
  </cols>
  <sheetData>
    <row r="1" s="45" customFormat="1" spans="2:3">
      <c r="B1" s="46"/>
      <c r="C1" s="46"/>
    </row>
    <row r="2" s="45" customFormat="1" spans="2:3">
      <c r="B2" s="46"/>
      <c r="C2" s="46"/>
    </row>
    <row r="3" s="45" customFormat="1" ht="42.95" customHeight="1" spans="1:3">
      <c r="A3" s="47" t="s">
        <v>26</v>
      </c>
      <c r="B3" s="47"/>
      <c r="C3" s="47"/>
    </row>
    <row r="4" s="45" customFormat="1" ht="12" customHeight="1" spans="1:3">
      <c r="A4" s="47" t="s">
        <v>1</v>
      </c>
      <c r="B4" s="47"/>
      <c r="C4" s="47"/>
    </row>
    <row r="5" s="45" customFormat="1" ht="15" customHeight="1" spans="1:3">
      <c r="A5" s="48" t="s">
        <v>1835</v>
      </c>
      <c r="B5" s="47"/>
      <c r="C5" s="49" t="s">
        <v>31</v>
      </c>
    </row>
    <row r="6" s="45" customFormat="1" ht="39.95" customHeight="1" spans="1:3">
      <c r="A6" s="50" t="s">
        <v>1836</v>
      </c>
      <c r="B6" s="50" t="s">
        <v>1837</v>
      </c>
      <c r="C6" s="50" t="s">
        <v>1782</v>
      </c>
    </row>
    <row r="7" s="45" customFormat="1" ht="18" customHeight="1" spans="1:4">
      <c r="A7" s="51" t="s">
        <v>1838</v>
      </c>
      <c r="B7" s="52">
        <v>136403</v>
      </c>
      <c r="C7" s="52">
        <v>116831</v>
      </c>
      <c r="D7" s="53"/>
    </row>
    <row r="8" s="45" customFormat="1" ht="18" customHeight="1" spans="1:3">
      <c r="A8" s="51" t="s">
        <v>1839</v>
      </c>
      <c r="B8" s="52">
        <v>136403</v>
      </c>
      <c r="C8" s="52"/>
    </row>
    <row r="9" s="45" customFormat="1" ht="18" customHeight="1" spans="1:3">
      <c r="A9" s="51" t="s">
        <v>1840</v>
      </c>
      <c r="B9" s="52"/>
      <c r="C9" s="52">
        <v>11710</v>
      </c>
    </row>
    <row r="10" s="45" customFormat="1" ht="18" customHeight="1" spans="1:3">
      <c r="A10" s="51" t="s">
        <v>1841</v>
      </c>
      <c r="B10" s="52"/>
      <c r="C10" s="52">
        <v>11710</v>
      </c>
    </row>
    <row r="11" s="45" customFormat="1" ht="18" customHeight="1" spans="1:3">
      <c r="A11" s="51" t="s">
        <v>1842</v>
      </c>
      <c r="B11" s="52"/>
      <c r="C11" s="52">
        <v>116831</v>
      </c>
    </row>
    <row r="12" s="45" customFormat="1" ht="18" customHeight="1" spans="1:4">
      <c r="A12" s="51" t="s">
        <v>1843</v>
      </c>
      <c r="B12" s="52"/>
      <c r="C12" s="52">
        <v>111353</v>
      </c>
      <c r="D12" s="55"/>
    </row>
    <row r="13" s="45" customFormat="1" spans="1:3">
      <c r="A13" s="51" t="s">
        <v>1844</v>
      </c>
      <c r="B13" s="52"/>
      <c r="C13" s="52">
        <v>5478</v>
      </c>
    </row>
    <row r="14" s="45" customFormat="1" ht="57" customHeight="1" spans="1:3">
      <c r="A14" s="56" t="s">
        <v>1845</v>
      </c>
      <c r="B14" s="56"/>
      <c r="C14" s="56"/>
    </row>
  </sheetData>
  <mergeCells count="2">
    <mergeCell ref="A3:C3"/>
    <mergeCell ref="A14:C14"/>
  </mergeCells>
  <pageMargins left="0.747916666666667" right="0.747916666666667" top="0.984027777777778" bottom="0.984027777777778" header="0.511805555555556" footer="0.511805555555556"/>
  <pageSetup paperSize="9" orientation="landscape" horizontalDpi="600"/>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D12"/>
  <sheetViews>
    <sheetView workbookViewId="0">
      <selection activeCell="F5" sqref="F5"/>
    </sheetView>
  </sheetViews>
  <sheetFormatPr defaultColWidth="9" defaultRowHeight="13.5" outlineLevelCol="3"/>
  <cols>
    <col min="1" max="1" width="50.875" style="45" customWidth="1"/>
    <col min="2" max="2" width="24.625" style="46" customWidth="1"/>
    <col min="3" max="3" width="28.875" style="46" customWidth="1"/>
    <col min="4" max="16384" width="9" style="45"/>
  </cols>
  <sheetData>
    <row r="1" s="45" customFormat="1" ht="42.95" customHeight="1" spans="1:3">
      <c r="A1" s="47" t="s">
        <v>27</v>
      </c>
      <c r="B1" s="47"/>
      <c r="C1" s="47"/>
    </row>
    <row r="2" s="45" customFormat="1" ht="12" customHeight="1" spans="1:3">
      <c r="A2" s="47"/>
      <c r="B2" s="47"/>
      <c r="C2" s="47"/>
    </row>
    <row r="3" s="45" customFormat="1" ht="15" customHeight="1" spans="1:3">
      <c r="A3" s="48" t="s">
        <v>1846</v>
      </c>
      <c r="B3" s="47"/>
      <c r="C3" s="49" t="s">
        <v>31</v>
      </c>
    </row>
    <row r="4" s="45" customFormat="1" ht="39.95" customHeight="1" spans="1:3">
      <c r="A4" s="50" t="s">
        <v>1</v>
      </c>
      <c r="B4" s="50" t="s">
        <v>1837</v>
      </c>
      <c r="C4" s="50" t="s">
        <v>1782</v>
      </c>
    </row>
    <row r="5" s="45" customFormat="1" spans="1:3">
      <c r="A5" s="51" t="s">
        <v>1847</v>
      </c>
      <c r="B5" s="52">
        <v>325537</v>
      </c>
      <c r="C5" s="52">
        <v>307221</v>
      </c>
    </row>
    <row r="6" s="45" customFormat="1" spans="1:4">
      <c r="A6" s="51" t="s">
        <v>1848</v>
      </c>
      <c r="B6" s="52">
        <v>350537</v>
      </c>
      <c r="C6" s="52"/>
      <c r="D6" s="53"/>
    </row>
    <row r="7" s="45" customFormat="1" spans="1:3">
      <c r="A7" s="51" t="s">
        <v>1849</v>
      </c>
      <c r="B7" s="52"/>
      <c r="C7" s="52">
        <v>57072</v>
      </c>
    </row>
    <row r="8" s="45" customFormat="1" ht="17.25" customHeight="1" spans="1:3">
      <c r="A8" s="51" t="s">
        <v>1850</v>
      </c>
      <c r="B8" s="52"/>
      <c r="C8" s="52">
        <v>32072</v>
      </c>
    </row>
    <row r="9" s="45" customFormat="1" spans="1:3">
      <c r="A9" s="51" t="s">
        <v>1851</v>
      </c>
      <c r="B9" s="52"/>
      <c r="C9" s="52">
        <v>332221</v>
      </c>
    </row>
    <row r="10" s="45" customFormat="1" spans="1:3">
      <c r="A10" s="51" t="s">
        <v>1852</v>
      </c>
      <c r="B10" s="52"/>
      <c r="C10" s="52"/>
    </row>
    <row r="11" s="45" customFormat="1" ht="27.75" customHeight="1" spans="1:3">
      <c r="A11" s="51" t="s">
        <v>1853</v>
      </c>
      <c r="B11" s="52"/>
      <c r="C11" s="52"/>
    </row>
    <row r="12" s="45" customFormat="1" ht="59.1" customHeight="1" spans="1:3">
      <c r="A12" s="54" t="s">
        <v>1854</v>
      </c>
      <c r="B12" s="54"/>
      <c r="C12" s="54"/>
    </row>
  </sheetData>
  <mergeCells count="2">
    <mergeCell ref="A1:C1"/>
    <mergeCell ref="A12:C12"/>
  </mergeCells>
  <pageMargins left="0.747916666666667" right="0.747916666666667" top="0.984027777777778" bottom="0.984027777777778" header="0.511805555555556" footer="0.511805555555556"/>
  <pageSetup paperSize="9" orientation="landscape" horizontalDpi="600"/>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H6"/>
  <sheetViews>
    <sheetView workbookViewId="0">
      <selection activeCell="F5" sqref="F5"/>
    </sheetView>
  </sheetViews>
  <sheetFormatPr defaultColWidth="9" defaultRowHeight="33" customHeight="1" outlineLevelRow="5" outlineLevelCol="7"/>
  <cols>
    <col min="1" max="1" width="6.25" style="28" customWidth="1"/>
    <col min="2" max="2" width="16.875" style="28" customWidth="1"/>
    <col min="3" max="3" width="27.875" style="28" customWidth="1"/>
    <col min="4" max="4" width="21.375" style="28" customWidth="1"/>
    <col min="5" max="5" width="9" style="28"/>
    <col min="6" max="6" width="12" style="28" customWidth="1"/>
    <col min="7" max="7" width="9" style="28"/>
    <col min="8" max="8" width="15.125" style="28" customWidth="1"/>
    <col min="9" max="16384" width="9" style="28"/>
  </cols>
  <sheetData>
    <row r="1" s="28" customFormat="1" customHeight="1" spans="1:8">
      <c r="A1" s="29" t="s">
        <v>28</v>
      </c>
      <c r="B1" s="29"/>
      <c r="C1" s="29"/>
      <c r="D1" s="29"/>
      <c r="E1" s="29"/>
      <c r="F1" s="29"/>
      <c r="G1" s="29"/>
      <c r="H1" s="29"/>
    </row>
    <row r="2" s="28" customFormat="1" customHeight="1" spans="1:8">
      <c r="A2" s="30" t="s">
        <v>1855</v>
      </c>
      <c r="B2" s="30"/>
      <c r="H2" s="28" t="s">
        <v>1856</v>
      </c>
    </row>
    <row r="3" s="28" customFormat="1" customHeight="1" spans="1:8">
      <c r="A3" s="31" t="s">
        <v>4</v>
      </c>
      <c r="B3" s="32" t="s">
        <v>1857</v>
      </c>
      <c r="C3" s="32" t="s">
        <v>1858</v>
      </c>
      <c r="D3" s="32" t="s">
        <v>1859</v>
      </c>
      <c r="E3" s="32" t="s">
        <v>1860</v>
      </c>
      <c r="F3" s="32" t="s">
        <v>1861</v>
      </c>
      <c r="G3" s="32" t="s">
        <v>1862</v>
      </c>
      <c r="H3" s="33" t="s">
        <v>1863</v>
      </c>
    </row>
    <row r="4" s="28" customFormat="1" customHeight="1" spans="1:8">
      <c r="A4" s="34" t="s">
        <v>1</v>
      </c>
      <c r="B4" s="35" t="s">
        <v>1864</v>
      </c>
      <c r="C4" s="35" t="s">
        <v>1865</v>
      </c>
      <c r="D4" s="35" t="s">
        <v>1866</v>
      </c>
      <c r="E4" s="36" t="s">
        <v>1867</v>
      </c>
      <c r="F4" s="37">
        <v>43980</v>
      </c>
      <c r="G4" s="38">
        <v>0.0286</v>
      </c>
      <c r="H4" s="39">
        <v>25000</v>
      </c>
    </row>
    <row r="5" s="28" customFormat="1" customHeight="1" spans="1:8">
      <c r="A5" s="34">
        <v>2</v>
      </c>
      <c r="B5" s="35"/>
      <c r="C5" s="35"/>
      <c r="D5" s="35"/>
      <c r="E5" s="36"/>
      <c r="F5" s="37"/>
      <c r="G5" s="38"/>
      <c r="H5" s="39"/>
    </row>
    <row r="6" s="28" customFormat="1" customHeight="1" spans="1:8">
      <c r="A6" s="40" t="s">
        <v>1868</v>
      </c>
      <c r="B6" s="41"/>
      <c r="C6" s="42"/>
      <c r="D6" s="43"/>
      <c r="E6" s="43"/>
      <c r="F6" s="43"/>
      <c r="G6" s="43"/>
      <c r="H6" s="44">
        <f>SUM(H4:H5)</f>
        <v>25000</v>
      </c>
    </row>
  </sheetData>
  <mergeCells count="3">
    <mergeCell ref="A1:H1"/>
    <mergeCell ref="A2:B2"/>
    <mergeCell ref="A6:C6"/>
  </mergeCells>
  <pageMargins left="0.75" right="0.75" top="1" bottom="1" header="0.5" footer="0.5"/>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1214"/>
  <sheetViews>
    <sheetView tabSelected="1" topLeftCell="A5" workbookViewId="0">
      <selection activeCell="A21" sqref="A21"/>
    </sheetView>
  </sheetViews>
  <sheetFormatPr defaultColWidth="9" defaultRowHeight="14.25"/>
  <cols>
    <col min="1" max="1" width="43" style="1" customWidth="1"/>
    <col min="2" max="3" width="13.625" style="1" customWidth="1"/>
    <col min="4" max="4" width="11.625" style="1" customWidth="1"/>
    <col min="5" max="5" width="11.75" style="1" customWidth="1"/>
    <col min="6" max="6" width="11.5" style="1" customWidth="1"/>
    <col min="7" max="7" width="11.125" style="1" customWidth="1"/>
    <col min="8" max="9" width="11.875" style="1" customWidth="1"/>
    <col min="10" max="10" width="13.375" style="2" customWidth="1"/>
    <col min="11" max="16384" width="9" style="1"/>
  </cols>
  <sheetData>
    <row r="1" s="1" customFormat="1" ht="37.5" customHeight="1" spans="1:10">
      <c r="A1" s="3" t="s">
        <v>29</v>
      </c>
      <c r="B1" s="3"/>
      <c r="C1" s="3"/>
      <c r="D1" s="3"/>
      <c r="E1" s="3"/>
      <c r="F1" s="3"/>
      <c r="G1" s="3"/>
      <c r="H1" s="3"/>
      <c r="I1" s="3"/>
      <c r="J1" s="21"/>
    </row>
    <row r="2" s="1" customFormat="1" ht="19.5" customHeight="1" spans="1:10">
      <c r="A2" s="4" t="s">
        <v>1869</v>
      </c>
      <c r="B2" s="4"/>
      <c r="C2" s="4"/>
      <c r="D2" s="4"/>
      <c r="E2" s="4"/>
      <c r="F2" s="4"/>
      <c r="G2" s="4"/>
      <c r="H2" s="4"/>
      <c r="I2" s="22"/>
      <c r="J2" s="23" t="s">
        <v>31</v>
      </c>
    </row>
    <row r="3" s="1" customFormat="1" ht="18" customHeight="1" spans="1:10">
      <c r="A3" s="5" t="s">
        <v>1836</v>
      </c>
      <c r="B3" s="6" t="s">
        <v>37</v>
      </c>
      <c r="C3" s="7" t="s">
        <v>36</v>
      </c>
      <c r="D3" s="7"/>
      <c r="E3" s="7"/>
      <c r="F3" s="7"/>
      <c r="G3" s="7"/>
      <c r="H3" s="7"/>
      <c r="I3" s="7"/>
      <c r="J3" s="24" t="s">
        <v>1870</v>
      </c>
    </row>
    <row r="4" s="1" customFormat="1" ht="18" customHeight="1" spans="1:10">
      <c r="A4" s="8"/>
      <c r="B4" s="9"/>
      <c r="C4" s="9" t="s">
        <v>1871</v>
      </c>
      <c r="D4" s="10" t="s">
        <v>1872</v>
      </c>
      <c r="E4" s="10" t="s">
        <v>1873</v>
      </c>
      <c r="F4" s="10" t="s">
        <v>1874</v>
      </c>
      <c r="G4" s="10" t="s">
        <v>1875</v>
      </c>
      <c r="H4" s="10" t="s">
        <v>1876</v>
      </c>
      <c r="I4" s="10" t="s">
        <v>1877</v>
      </c>
      <c r="J4" s="25"/>
    </row>
    <row r="5" s="1" customFormat="1" ht="18" customHeight="1" spans="1:10">
      <c r="A5" s="11" t="s">
        <v>1868</v>
      </c>
      <c r="B5" s="12">
        <f>SUM(B6,B10,B30)</f>
        <v>21432</v>
      </c>
      <c r="C5" s="12">
        <f>SUM(C6,C10,C30)</f>
        <v>21739.056971</v>
      </c>
      <c r="D5" s="12">
        <f t="shared" ref="B5:I5" si="0">SUM(D6,D10,D30)</f>
        <v>6201</v>
      </c>
      <c r="E5" s="12">
        <f t="shared" si="0"/>
        <v>2743.070015</v>
      </c>
      <c r="F5" s="12">
        <f t="shared" si="0"/>
        <v>2498.896956</v>
      </c>
      <c r="G5" s="12">
        <f t="shared" si="0"/>
        <v>1918.09</v>
      </c>
      <c r="H5" s="12">
        <f t="shared" si="0"/>
        <v>2322</v>
      </c>
      <c r="I5" s="12">
        <f t="shared" si="0"/>
        <v>6056</v>
      </c>
      <c r="J5" s="26">
        <f>IF(B5&lt;&gt;0,C5/B5,"")-1</f>
        <v>0.0143270329880552</v>
      </c>
    </row>
    <row r="6" s="1" customFormat="1" ht="18" customHeight="1" spans="1:10">
      <c r="A6" s="13" t="s">
        <v>1878</v>
      </c>
      <c r="B6" s="12"/>
      <c r="C6" s="12"/>
      <c r="D6" s="12"/>
      <c r="E6" s="12"/>
      <c r="F6" s="12"/>
      <c r="G6" s="12"/>
      <c r="H6" s="12"/>
      <c r="I6" s="12"/>
      <c r="J6" s="26"/>
    </row>
    <row r="7" s="1" customFormat="1" ht="18" customHeight="1" spans="1:10">
      <c r="A7" s="14" t="s">
        <v>1879</v>
      </c>
      <c r="B7" s="14"/>
      <c r="C7" s="14"/>
      <c r="D7" s="14"/>
      <c r="E7" s="14"/>
      <c r="F7" s="14"/>
      <c r="G7" s="14"/>
      <c r="H7" s="14"/>
      <c r="I7" s="14"/>
      <c r="J7" s="26"/>
    </row>
    <row r="8" s="1" customFormat="1" ht="18" customHeight="1" spans="1:10">
      <c r="A8" s="14" t="s">
        <v>1880</v>
      </c>
      <c r="B8" s="14"/>
      <c r="C8" s="14"/>
      <c r="D8" s="14"/>
      <c r="E8" s="14"/>
      <c r="F8" s="14"/>
      <c r="G8" s="14"/>
      <c r="H8" s="14"/>
      <c r="I8" s="14"/>
      <c r="J8" s="26"/>
    </row>
    <row r="9" s="1" customFormat="1" ht="18" customHeight="1" spans="1:10">
      <c r="A9" s="14" t="s">
        <v>1881</v>
      </c>
      <c r="B9" s="14"/>
      <c r="C9" s="14"/>
      <c r="D9" s="14"/>
      <c r="E9" s="14"/>
      <c r="F9" s="14"/>
      <c r="G9" s="14"/>
      <c r="H9" s="14"/>
      <c r="I9" s="14"/>
      <c r="J9" s="26"/>
    </row>
    <row r="10" s="1" customFormat="1" ht="18" customHeight="1" spans="1:10">
      <c r="A10" s="13" t="s">
        <v>1882</v>
      </c>
      <c r="B10" s="12">
        <f t="shared" ref="B10:I10" si="1">SUM(B11:B29)</f>
        <v>17431</v>
      </c>
      <c r="C10" s="12">
        <f>SUM(C11:C13)</f>
        <v>18184.890848</v>
      </c>
      <c r="D10" s="12">
        <f t="shared" si="1"/>
        <v>2892</v>
      </c>
      <c r="E10" s="12">
        <f t="shared" si="1"/>
        <v>2734.749815</v>
      </c>
      <c r="F10" s="12">
        <f t="shared" si="1"/>
        <v>2443.831033</v>
      </c>
      <c r="G10" s="12">
        <f t="shared" si="1"/>
        <v>1914.31</v>
      </c>
      <c r="H10" s="12">
        <f t="shared" si="1"/>
        <v>2297</v>
      </c>
      <c r="I10" s="12">
        <f t="shared" si="1"/>
        <v>5903</v>
      </c>
      <c r="J10" s="26">
        <f>IF(B10&lt;&gt;0,C10/B10,"")-1</f>
        <v>0.0432500056221674</v>
      </c>
    </row>
    <row r="11" s="1" customFormat="1" ht="18" customHeight="1" spans="1:10">
      <c r="A11" s="15" t="s">
        <v>1883</v>
      </c>
      <c r="B11" s="16"/>
      <c r="C11" s="12"/>
      <c r="D11" s="14"/>
      <c r="E11" s="14"/>
      <c r="F11" s="14"/>
      <c r="G11" s="14"/>
      <c r="H11" s="14"/>
      <c r="I11" s="14"/>
      <c r="J11" s="26"/>
    </row>
    <row r="12" s="1" customFormat="1" ht="18" customHeight="1" spans="1:10">
      <c r="A12" s="15" t="s">
        <v>1884</v>
      </c>
      <c r="B12" s="16">
        <v>17431</v>
      </c>
      <c r="C12" s="14">
        <f>SUM(D12:I12)</f>
        <v>18184.890848</v>
      </c>
      <c r="D12" s="17">
        <v>2892</v>
      </c>
      <c r="E12" s="17">
        <v>2734.749815</v>
      </c>
      <c r="F12" s="17">
        <v>2443.831033</v>
      </c>
      <c r="G12" s="17">
        <v>1914.31</v>
      </c>
      <c r="H12" s="17">
        <v>2297</v>
      </c>
      <c r="I12" s="17">
        <v>5903</v>
      </c>
      <c r="J12" s="27">
        <f>IF(B12&lt;&gt;0,C12/B12,"")-1</f>
        <v>0.0432500056221674</v>
      </c>
    </row>
    <row r="13" s="1" customFormat="1" ht="18" customHeight="1" spans="1:10">
      <c r="A13" s="15" t="s">
        <v>1885</v>
      </c>
      <c r="B13" s="16"/>
      <c r="C13" s="16"/>
      <c r="D13" s="12"/>
      <c r="E13" s="12"/>
      <c r="F13" s="12"/>
      <c r="G13" s="12"/>
      <c r="H13" s="12"/>
      <c r="I13" s="12"/>
      <c r="J13" s="27"/>
    </row>
    <row r="14" s="1" customFormat="1" ht="18" customHeight="1" spans="1:10">
      <c r="A14" s="15" t="s">
        <v>1886</v>
      </c>
      <c r="B14" s="16"/>
      <c r="C14" s="16"/>
      <c r="D14" s="12"/>
      <c r="E14" s="12"/>
      <c r="F14" s="12"/>
      <c r="G14" s="12"/>
      <c r="H14" s="12"/>
      <c r="I14" s="12"/>
      <c r="J14" s="27"/>
    </row>
    <row r="15" s="1" customFormat="1" ht="18" customHeight="1" spans="1:10">
      <c r="A15" s="15" t="s">
        <v>1887</v>
      </c>
      <c r="B15" s="18"/>
      <c r="C15" s="18"/>
      <c r="D15" s="14"/>
      <c r="E15" s="14"/>
      <c r="F15" s="14"/>
      <c r="G15" s="14"/>
      <c r="H15" s="14"/>
      <c r="I15" s="14"/>
      <c r="J15" s="27"/>
    </row>
    <row r="16" s="1" customFormat="1" ht="18" customHeight="1" spans="1:10">
      <c r="A16" s="15" t="s">
        <v>1888</v>
      </c>
      <c r="B16" s="18"/>
      <c r="C16" s="18"/>
      <c r="D16" s="14"/>
      <c r="E16" s="14"/>
      <c r="F16" s="14"/>
      <c r="G16" s="14"/>
      <c r="H16" s="14"/>
      <c r="I16" s="14"/>
      <c r="J16" s="27"/>
    </row>
    <row r="17" s="1" customFormat="1" ht="18" customHeight="1" spans="1:10">
      <c r="A17" s="15" t="s">
        <v>1889</v>
      </c>
      <c r="B17" s="16"/>
      <c r="C17" s="16"/>
      <c r="D17" s="14"/>
      <c r="E17" s="14"/>
      <c r="F17" s="14"/>
      <c r="G17" s="14"/>
      <c r="H17" s="14"/>
      <c r="I17" s="14"/>
      <c r="J17" s="27"/>
    </row>
    <row r="18" s="1" customFormat="1" ht="18" customHeight="1" spans="1:10">
      <c r="A18" s="15" t="s">
        <v>1890</v>
      </c>
      <c r="B18" s="18"/>
      <c r="C18" s="18"/>
      <c r="D18" s="14"/>
      <c r="E18" s="14"/>
      <c r="F18" s="14"/>
      <c r="G18" s="14"/>
      <c r="H18" s="14"/>
      <c r="I18" s="14"/>
      <c r="J18" s="27"/>
    </row>
    <row r="19" s="1" customFormat="1" ht="18" customHeight="1" spans="1:10">
      <c r="A19" s="15" t="s">
        <v>1891</v>
      </c>
      <c r="B19" s="16"/>
      <c r="C19" s="16"/>
      <c r="D19" s="14"/>
      <c r="E19" s="14"/>
      <c r="F19" s="14"/>
      <c r="G19" s="14"/>
      <c r="H19" s="14"/>
      <c r="I19" s="14"/>
      <c r="J19" s="27"/>
    </row>
    <row r="20" s="1" customFormat="1" ht="18" customHeight="1" spans="1:10">
      <c r="A20" s="15" t="s">
        <v>1892</v>
      </c>
      <c r="B20" s="19"/>
      <c r="C20" s="19"/>
      <c r="D20" s="14"/>
      <c r="E20" s="14"/>
      <c r="F20" s="14"/>
      <c r="G20" s="14"/>
      <c r="H20" s="14"/>
      <c r="I20" s="14"/>
      <c r="J20" s="27"/>
    </row>
    <row r="21" s="1" customFormat="1" ht="18" customHeight="1" spans="1:10">
      <c r="A21" s="15" t="s">
        <v>1893</v>
      </c>
      <c r="B21" s="18"/>
      <c r="C21" s="18"/>
      <c r="D21" s="14"/>
      <c r="E21" s="14"/>
      <c r="F21" s="14"/>
      <c r="G21" s="14"/>
      <c r="H21" s="14"/>
      <c r="I21" s="14"/>
      <c r="J21" s="27"/>
    </row>
    <row r="22" s="1" customFormat="1" ht="18" customHeight="1" spans="1:10">
      <c r="A22" s="15" t="s">
        <v>1894</v>
      </c>
      <c r="B22" s="18"/>
      <c r="C22" s="18"/>
      <c r="D22" s="14"/>
      <c r="E22" s="14"/>
      <c r="F22" s="14"/>
      <c r="G22" s="14"/>
      <c r="H22" s="14"/>
      <c r="I22" s="14"/>
      <c r="J22" s="27"/>
    </row>
    <row r="23" s="1" customFormat="1" ht="18" customHeight="1" spans="1:10">
      <c r="A23" s="15" t="s">
        <v>1895</v>
      </c>
      <c r="B23" s="16"/>
      <c r="C23" s="16"/>
      <c r="D23" s="14"/>
      <c r="E23" s="14"/>
      <c r="F23" s="14"/>
      <c r="G23" s="14"/>
      <c r="H23" s="14"/>
      <c r="I23" s="14"/>
      <c r="J23" s="27"/>
    </row>
    <row r="24" s="1" customFormat="1" ht="18" customHeight="1" spans="1:10">
      <c r="A24" s="15" t="s">
        <v>1896</v>
      </c>
      <c r="B24" s="18"/>
      <c r="C24" s="18"/>
      <c r="D24" s="14"/>
      <c r="E24" s="14"/>
      <c r="F24" s="14"/>
      <c r="G24" s="14"/>
      <c r="H24" s="14"/>
      <c r="I24" s="14"/>
      <c r="J24" s="27"/>
    </row>
    <row r="25" s="1" customFormat="1" ht="18" customHeight="1" spans="1:10">
      <c r="A25" s="15" t="s">
        <v>1897</v>
      </c>
      <c r="B25" s="16"/>
      <c r="C25" s="16"/>
      <c r="D25" s="14"/>
      <c r="E25" s="14"/>
      <c r="F25" s="14"/>
      <c r="G25" s="14"/>
      <c r="H25" s="14"/>
      <c r="I25" s="14"/>
      <c r="J25" s="27"/>
    </row>
    <row r="26" s="1" customFormat="1" ht="18" customHeight="1" spans="1:10">
      <c r="A26" s="15" t="s">
        <v>1898</v>
      </c>
      <c r="B26" s="16"/>
      <c r="C26" s="16"/>
      <c r="D26" s="14"/>
      <c r="E26" s="14"/>
      <c r="F26" s="14"/>
      <c r="G26" s="14"/>
      <c r="H26" s="14"/>
      <c r="I26" s="14"/>
      <c r="J26" s="27"/>
    </row>
    <row r="27" s="1" customFormat="1" ht="18" customHeight="1" spans="1:10">
      <c r="A27" s="15" t="s">
        <v>1899</v>
      </c>
      <c r="B27" s="16"/>
      <c r="C27" s="16"/>
      <c r="D27" s="14"/>
      <c r="E27" s="14"/>
      <c r="F27" s="14"/>
      <c r="G27" s="14"/>
      <c r="H27" s="14"/>
      <c r="I27" s="14"/>
      <c r="J27" s="27"/>
    </row>
    <row r="28" s="1" customFormat="1" ht="18" customHeight="1" spans="1:10">
      <c r="A28" s="15" t="s">
        <v>1900</v>
      </c>
      <c r="B28" s="16"/>
      <c r="C28" s="16"/>
      <c r="D28" s="14"/>
      <c r="E28" s="14"/>
      <c r="F28" s="14"/>
      <c r="G28" s="14"/>
      <c r="H28" s="14"/>
      <c r="I28" s="14"/>
      <c r="J28" s="27"/>
    </row>
    <row r="29" s="1" customFormat="1" ht="18" customHeight="1" spans="1:10">
      <c r="A29" s="15" t="s">
        <v>1901</v>
      </c>
      <c r="B29" s="14"/>
      <c r="C29" s="14"/>
      <c r="D29" s="14"/>
      <c r="E29" s="14"/>
      <c r="F29" s="14"/>
      <c r="G29" s="14"/>
      <c r="H29" s="14"/>
      <c r="I29" s="14"/>
      <c r="J29" s="27"/>
    </row>
    <row r="30" s="1" customFormat="1" ht="18" customHeight="1" spans="1:10">
      <c r="A30" s="13" t="s">
        <v>1902</v>
      </c>
      <c r="B30" s="14">
        <v>4001</v>
      </c>
      <c r="C30" s="14">
        <f>SUM(D30:I30)</f>
        <v>3554.166123</v>
      </c>
      <c r="D30" s="20">
        <v>3309</v>
      </c>
      <c r="E30" s="20">
        <v>8.3202</v>
      </c>
      <c r="F30" s="20">
        <v>55.065923</v>
      </c>
      <c r="G30" s="20">
        <v>3.78</v>
      </c>
      <c r="H30" s="20">
        <v>25</v>
      </c>
      <c r="I30" s="20">
        <v>153</v>
      </c>
      <c r="J30" s="27">
        <f>IF(B30&lt;&gt;0,C30/B30,"")-1</f>
        <v>-0.111680549112722</v>
      </c>
    </row>
    <row r="31" s="1" customFormat="1" spans="10:10">
      <c r="J31" s="2"/>
    </row>
    <row r="32" s="1" customFormat="1" spans="10:10">
      <c r="J32" s="2"/>
    </row>
    <row r="33" s="1" customFormat="1" spans="10:10">
      <c r="J33" s="2"/>
    </row>
    <row r="34" s="1" customFormat="1" spans="10:10">
      <c r="J34" s="2"/>
    </row>
    <row r="35" s="1" customFormat="1" spans="10:10">
      <c r="J35" s="2"/>
    </row>
    <row r="36" s="1" customFormat="1" spans="10:10">
      <c r="J36" s="2"/>
    </row>
    <row r="37" s="1" customFormat="1" spans="10:10">
      <c r="J37" s="2"/>
    </row>
    <row r="38" s="1" customFormat="1" spans="10:10">
      <c r="J38" s="2"/>
    </row>
    <row r="39" s="1" customFormat="1" spans="10:10">
      <c r="J39" s="2"/>
    </row>
    <row r="40" s="1" customFormat="1" spans="10:10">
      <c r="J40" s="2"/>
    </row>
    <row r="41" s="1" customFormat="1" spans="10:10">
      <c r="J41" s="2"/>
    </row>
    <row r="42" s="1" customFormat="1" spans="10:10">
      <c r="J42" s="2"/>
    </row>
    <row r="43" s="1" customFormat="1" spans="10:10">
      <c r="J43" s="2"/>
    </row>
    <row r="44" s="1" customFormat="1" spans="10:10">
      <c r="J44" s="2"/>
    </row>
    <row r="45" s="1" customFormat="1" spans="10:10">
      <c r="J45" s="2"/>
    </row>
    <row r="46" s="1" customFormat="1" spans="10:10">
      <c r="J46" s="2"/>
    </row>
    <row r="47" s="1" customFormat="1" spans="10:10">
      <c r="J47" s="2"/>
    </row>
    <row r="48" s="1" customFormat="1" spans="10:10">
      <c r="J48" s="2"/>
    </row>
    <row r="49" s="1" customFormat="1" spans="10:10">
      <c r="J49" s="2"/>
    </row>
    <row r="50" s="1" customFormat="1" spans="10:10">
      <c r="J50" s="2"/>
    </row>
    <row r="51" s="1" customFormat="1" spans="10:10">
      <c r="J51" s="2"/>
    </row>
    <row r="52" s="1" customFormat="1" spans="10:10">
      <c r="J52" s="2"/>
    </row>
    <row r="53" s="1" customFormat="1" spans="10:10">
      <c r="J53" s="2"/>
    </row>
    <row r="54" s="1" customFormat="1" spans="10:10">
      <c r="J54" s="2"/>
    </row>
    <row r="55" s="1" customFormat="1" spans="10:10">
      <c r="J55" s="2"/>
    </row>
    <row r="56" s="1" customFormat="1" spans="10:10">
      <c r="J56" s="2"/>
    </row>
    <row r="57" s="1" customFormat="1" spans="10:10">
      <c r="J57" s="2"/>
    </row>
    <row r="58" s="1" customFormat="1" spans="10:10">
      <c r="J58" s="2"/>
    </row>
    <row r="59" s="1" customFormat="1" spans="10:10">
      <c r="J59" s="2"/>
    </row>
    <row r="60" s="1" customFormat="1" spans="10:10">
      <c r="J60" s="2"/>
    </row>
    <row r="61" s="1" customFormat="1" spans="10:10">
      <c r="J61" s="2"/>
    </row>
    <row r="62" s="1" customFormat="1" spans="10:10">
      <c r="J62" s="2"/>
    </row>
    <row r="63" s="1" customFormat="1" spans="10:10">
      <c r="J63" s="2"/>
    </row>
    <row r="64" s="1" customFormat="1" spans="10:10">
      <c r="J64" s="2"/>
    </row>
    <row r="65" s="1" customFormat="1" spans="10:10">
      <c r="J65" s="2"/>
    </row>
    <row r="66" s="1" customFormat="1" spans="10:10">
      <c r="J66" s="2"/>
    </row>
    <row r="67" s="1" customFormat="1" spans="10:10">
      <c r="J67" s="2"/>
    </row>
    <row r="68" s="1" customFormat="1" spans="10:10">
      <c r="J68" s="2"/>
    </row>
    <row r="69" s="1" customFormat="1" spans="10:10">
      <c r="J69" s="2"/>
    </row>
    <row r="70" s="1" customFormat="1" spans="10:10">
      <c r="J70" s="2"/>
    </row>
    <row r="71" s="1" customFormat="1" spans="10:10">
      <c r="J71" s="2"/>
    </row>
    <row r="72" s="1" customFormat="1" spans="10:10">
      <c r="J72" s="2"/>
    </row>
    <row r="73" s="1" customFormat="1" spans="10:10">
      <c r="J73" s="2"/>
    </row>
    <row r="74" s="1" customFormat="1" spans="10:10">
      <c r="J74" s="2"/>
    </row>
    <row r="75" s="1" customFormat="1" spans="10:10">
      <c r="J75" s="2"/>
    </row>
    <row r="76" s="1" customFormat="1" spans="10:10">
      <c r="J76" s="2"/>
    </row>
    <row r="77" s="1" customFormat="1" spans="10:10">
      <c r="J77" s="2"/>
    </row>
    <row r="78" s="1" customFormat="1" spans="10:10">
      <c r="J78" s="2"/>
    </row>
    <row r="79" s="1" customFormat="1" spans="10:10">
      <c r="J79" s="2"/>
    </row>
    <row r="80" s="1" customFormat="1" spans="10:10">
      <c r="J80" s="2"/>
    </row>
    <row r="81" s="1" customFormat="1" spans="10:10">
      <c r="J81" s="2"/>
    </row>
    <row r="82" s="1" customFormat="1" spans="10:10">
      <c r="J82" s="2"/>
    </row>
    <row r="83" s="1" customFormat="1" spans="10:10">
      <c r="J83" s="2"/>
    </row>
    <row r="84" s="1" customFormat="1" spans="10:10">
      <c r="J84" s="2"/>
    </row>
    <row r="85" s="1" customFormat="1" spans="10:10">
      <c r="J85" s="2"/>
    </row>
    <row r="86" s="1" customFormat="1" spans="10:10">
      <c r="J86" s="2"/>
    </row>
    <row r="87" s="1" customFormat="1" spans="10:10">
      <c r="J87" s="2"/>
    </row>
    <row r="88" s="1" customFormat="1" spans="10:10">
      <c r="J88" s="2"/>
    </row>
    <row r="89" s="1" customFormat="1" spans="10:10">
      <c r="J89" s="2"/>
    </row>
    <row r="90" s="1" customFormat="1" spans="10:10">
      <c r="J90" s="2"/>
    </row>
    <row r="91" s="1" customFormat="1" spans="10:10">
      <c r="J91" s="2"/>
    </row>
    <row r="92" s="1" customFormat="1" spans="10:10">
      <c r="J92" s="2"/>
    </row>
    <row r="93" s="1" customFormat="1" spans="10:10">
      <c r="J93" s="2"/>
    </row>
    <row r="94" s="1" customFormat="1" spans="10:10">
      <c r="J94" s="2"/>
    </row>
    <row r="95" s="1" customFormat="1" spans="10:10">
      <c r="J95" s="2"/>
    </row>
    <row r="96" s="1" customFormat="1" spans="10:10">
      <c r="J96" s="2"/>
    </row>
    <row r="97" s="1" customFormat="1" spans="10:10">
      <c r="J97" s="2"/>
    </row>
    <row r="98" s="1" customFormat="1" spans="10:10">
      <c r="J98" s="2"/>
    </row>
    <row r="99" s="1" customFormat="1" spans="10:10">
      <c r="J99" s="2"/>
    </row>
    <row r="100" s="1" customFormat="1" spans="10:10">
      <c r="J100" s="2"/>
    </row>
    <row r="101" s="1" customFormat="1" spans="10:10">
      <c r="J101" s="2"/>
    </row>
    <row r="102" s="1" customFormat="1" spans="10:10">
      <c r="J102" s="2"/>
    </row>
    <row r="103" s="1" customFormat="1" spans="10:10">
      <c r="J103" s="2"/>
    </row>
    <row r="104" s="1" customFormat="1" spans="10:10">
      <c r="J104" s="2"/>
    </row>
    <row r="105" s="1" customFormat="1" spans="10:10">
      <c r="J105" s="2"/>
    </row>
    <row r="106" s="1" customFormat="1" spans="10:10">
      <c r="J106" s="2"/>
    </row>
    <row r="107" s="1" customFormat="1" spans="10:10">
      <c r="J107" s="2"/>
    </row>
    <row r="108" s="1" customFormat="1" spans="10:10">
      <c r="J108" s="2"/>
    </row>
    <row r="109" s="1" customFormat="1" spans="10:10">
      <c r="J109" s="2"/>
    </row>
    <row r="110" s="1" customFormat="1" spans="10:10">
      <c r="J110" s="2"/>
    </row>
    <row r="111" s="1" customFormat="1" spans="10:10">
      <c r="J111" s="2"/>
    </row>
    <row r="112" s="1" customFormat="1" spans="10:10">
      <c r="J112" s="2"/>
    </row>
    <row r="113" s="1" customFormat="1" spans="10:10">
      <c r="J113" s="2"/>
    </row>
    <row r="114" s="1" customFormat="1" spans="10:10">
      <c r="J114" s="2"/>
    </row>
    <row r="115" s="1" customFormat="1" spans="10:10">
      <c r="J115" s="2"/>
    </row>
    <row r="116" s="1" customFormat="1" spans="10:10">
      <c r="J116" s="2"/>
    </row>
    <row r="117" s="1" customFormat="1" spans="10:10">
      <c r="J117" s="2"/>
    </row>
    <row r="118" s="1" customFormat="1" spans="10:10">
      <c r="J118" s="2"/>
    </row>
    <row r="119" s="1" customFormat="1" spans="10:10">
      <c r="J119" s="2"/>
    </row>
    <row r="120" s="1" customFormat="1" spans="10:10">
      <c r="J120" s="2"/>
    </row>
    <row r="121" s="1" customFormat="1" spans="10:10">
      <c r="J121" s="2"/>
    </row>
    <row r="122" s="1" customFormat="1" spans="10:10">
      <c r="J122" s="2"/>
    </row>
    <row r="123" s="1" customFormat="1" spans="10:10">
      <c r="J123" s="2"/>
    </row>
    <row r="124" s="1" customFormat="1" spans="10:10">
      <c r="J124" s="2"/>
    </row>
    <row r="125" s="1" customFormat="1" spans="10:10">
      <c r="J125" s="2"/>
    </row>
    <row r="126" s="1" customFormat="1" spans="10:10">
      <c r="J126" s="2"/>
    </row>
    <row r="127" s="1" customFormat="1" spans="10:10">
      <c r="J127" s="2"/>
    </row>
    <row r="128" s="1" customFormat="1" spans="10:10">
      <c r="J128" s="2"/>
    </row>
    <row r="129" s="1" customFormat="1" spans="10:10">
      <c r="J129" s="2"/>
    </row>
    <row r="130" s="1" customFormat="1" spans="10:10">
      <c r="J130" s="2"/>
    </row>
    <row r="131" s="1" customFormat="1" spans="10:10">
      <c r="J131" s="2"/>
    </row>
    <row r="132" s="1" customFormat="1" spans="10:10">
      <c r="J132" s="2"/>
    </row>
    <row r="133" s="1" customFormat="1" spans="10:10">
      <c r="J133" s="2"/>
    </row>
    <row r="134" s="1" customFormat="1" spans="10:10">
      <c r="J134" s="2"/>
    </row>
    <row r="135" s="1" customFormat="1" spans="10:10">
      <c r="J135" s="2"/>
    </row>
    <row r="136" s="1" customFormat="1" spans="10:10">
      <c r="J136" s="2"/>
    </row>
    <row r="137" s="1" customFormat="1" spans="10:10">
      <c r="J137" s="2"/>
    </row>
    <row r="138" s="1" customFormat="1" spans="10:10">
      <c r="J138" s="2"/>
    </row>
    <row r="139" s="1" customFormat="1" spans="10:10">
      <c r="J139" s="2"/>
    </row>
    <row r="140" s="1" customFormat="1" spans="10:10">
      <c r="J140" s="2"/>
    </row>
    <row r="141" s="1" customFormat="1" spans="10:10">
      <c r="J141" s="2"/>
    </row>
    <row r="142" s="1" customFormat="1" spans="10:10">
      <c r="J142" s="2"/>
    </row>
    <row r="143" s="1" customFormat="1" spans="10:10">
      <c r="J143" s="2"/>
    </row>
    <row r="144" s="1" customFormat="1" spans="10:10">
      <c r="J144" s="2"/>
    </row>
    <row r="145" s="1" customFormat="1" spans="10:10">
      <c r="J145" s="2"/>
    </row>
    <row r="146" s="1" customFormat="1" spans="10:10">
      <c r="J146" s="2"/>
    </row>
    <row r="147" s="1" customFormat="1" spans="10:10">
      <c r="J147" s="2"/>
    </row>
    <row r="148" s="1" customFormat="1" spans="10:10">
      <c r="J148" s="2"/>
    </row>
    <row r="149" s="1" customFormat="1" spans="10:10">
      <c r="J149" s="2"/>
    </row>
    <row r="150" s="1" customFormat="1" spans="10:10">
      <c r="J150" s="2"/>
    </row>
    <row r="151" s="1" customFormat="1" spans="10:10">
      <c r="J151" s="2"/>
    </row>
    <row r="152" s="1" customFormat="1" spans="10:10">
      <c r="J152" s="2"/>
    </row>
    <row r="153" s="1" customFormat="1" spans="10:10">
      <c r="J153" s="2"/>
    </row>
    <row r="154" s="1" customFormat="1" spans="10:10">
      <c r="J154" s="2"/>
    </row>
    <row r="155" s="1" customFormat="1" spans="10:10">
      <c r="J155" s="2"/>
    </row>
    <row r="156" s="1" customFormat="1" spans="10:10">
      <c r="J156" s="2"/>
    </row>
    <row r="157" s="1" customFormat="1" spans="10:10">
      <c r="J157" s="2"/>
    </row>
    <row r="158" s="1" customFormat="1" spans="10:10">
      <c r="J158" s="2"/>
    </row>
    <row r="159" s="1" customFormat="1" spans="10:10">
      <c r="J159" s="2"/>
    </row>
    <row r="160" s="1" customFormat="1" spans="10:10">
      <c r="J160" s="2"/>
    </row>
    <row r="161" s="1" customFormat="1" spans="10:10">
      <c r="J161" s="2"/>
    </row>
    <row r="162" s="1" customFormat="1" spans="10:10">
      <c r="J162" s="2"/>
    </row>
    <row r="163" s="1" customFormat="1" spans="10:10">
      <c r="J163" s="2"/>
    </row>
    <row r="164" s="1" customFormat="1" spans="10:10">
      <c r="J164" s="2"/>
    </row>
    <row r="165" s="1" customFormat="1" spans="10:10">
      <c r="J165" s="2"/>
    </row>
    <row r="166" s="1" customFormat="1" spans="10:10">
      <c r="J166" s="2"/>
    </row>
    <row r="167" s="1" customFormat="1" spans="10:10">
      <c r="J167" s="2"/>
    </row>
    <row r="168" s="1" customFormat="1" spans="10:10">
      <c r="J168" s="2"/>
    </row>
    <row r="169" s="1" customFormat="1" spans="10:10">
      <c r="J169" s="2"/>
    </row>
    <row r="170" s="1" customFormat="1" spans="10:10">
      <c r="J170" s="2"/>
    </row>
    <row r="171" s="1" customFormat="1" spans="10:10">
      <c r="J171" s="2"/>
    </row>
    <row r="172" s="1" customFormat="1" spans="10:10">
      <c r="J172" s="2"/>
    </row>
    <row r="173" s="1" customFormat="1" spans="10:10">
      <c r="J173" s="2"/>
    </row>
    <row r="174" s="1" customFormat="1" spans="10:10">
      <c r="J174" s="2"/>
    </row>
    <row r="175" s="1" customFormat="1" spans="10:10">
      <c r="J175" s="2"/>
    </row>
    <row r="176" s="1" customFormat="1" spans="10:10">
      <c r="J176" s="2"/>
    </row>
    <row r="177" s="1" customFormat="1" spans="10:10">
      <c r="J177" s="2"/>
    </row>
    <row r="178" s="1" customFormat="1" spans="10:10">
      <c r="J178" s="2"/>
    </row>
    <row r="179" s="1" customFormat="1" spans="10:10">
      <c r="J179" s="2"/>
    </row>
    <row r="180" s="1" customFormat="1" spans="10:10">
      <c r="J180" s="2"/>
    </row>
    <row r="181" s="1" customFormat="1" spans="10:10">
      <c r="J181" s="2"/>
    </row>
    <row r="182" s="1" customFormat="1" spans="10:10">
      <c r="J182" s="2"/>
    </row>
    <row r="183" s="1" customFormat="1" spans="10:10">
      <c r="J183" s="2"/>
    </row>
    <row r="184" s="1" customFormat="1" spans="10:10">
      <c r="J184" s="2"/>
    </row>
    <row r="185" s="1" customFormat="1" spans="10:10">
      <c r="J185" s="2"/>
    </row>
    <row r="186" s="1" customFormat="1" spans="10:10">
      <c r="J186" s="2"/>
    </row>
    <row r="187" s="1" customFormat="1" spans="10:10">
      <c r="J187" s="2"/>
    </row>
    <row r="188" s="1" customFormat="1" spans="10:10">
      <c r="J188" s="2"/>
    </row>
    <row r="189" s="1" customFormat="1" spans="10:10">
      <c r="J189" s="2"/>
    </row>
    <row r="190" s="1" customFormat="1" spans="10:10">
      <c r="J190" s="2"/>
    </row>
    <row r="191" s="1" customFormat="1" spans="10:10">
      <c r="J191" s="2"/>
    </row>
    <row r="192" s="1" customFormat="1" spans="10:10">
      <c r="J192" s="2"/>
    </row>
    <row r="193" s="1" customFormat="1" spans="10:10">
      <c r="J193" s="2"/>
    </row>
    <row r="194" s="1" customFormat="1" spans="10:10">
      <c r="J194" s="2"/>
    </row>
    <row r="195" s="1" customFormat="1" spans="10:10">
      <c r="J195" s="2"/>
    </row>
    <row r="196" s="1" customFormat="1" spans="10:10">
      <c r="J196" s="2"/>
    </row>
    <row r="197" s="1" customFormat="1" spans="10:10">
      <c r="J197" s="2"/>
    </row>
    <row r="198" s="1" customFormat="1" spans="10:10">
      <c r="J198" s="2"/>
    </row>
    <row r="199" s="1" customFormat="1" spans="10:10">
      <c r="J199" s="2"/>
    </row>
    <row r="200" s="1" customFormat="1" spans="10:10">
      <c r="J200" s="2"/>
    </row>
    <row r="201" s="1" customFormat="1" spans="10:10">
      <c r="J201" s="2"/>
    </row>
    <row r="202" s="1" customFormat="1" spans="10:10">
      <c r="J202" s="2"/>
    </row>
    <row r="203" s="1" customFormat="1" spans="10:10">
      <c r="J203" s="2"/>
    </row>
    <row r="204" s="1" customFormat="1" spans="10:10">
      <c r="J204" s="2"/>
    </row>
    <row r="205" s="1" customFormat="1" spans="10:10">
      <c r="J205" s="2"/>
    </row>
    <row r="206" s="1" customFormat="1" spans="10:10">
      <c r="J206" s="2"/>
    </row>
    <row r="207" s="1" customFormat="1" spans="10:10">
      <c r="J207" s="2"/>
    </row>
    <row r="208" s="1" customFormat="1" spans="10:10">
      <c r="J208" s="2"/>
    </row>
    <row r="209" s="1" customFormat="1" spans="10:10">
      <c r="J209" s="2"/>
    </row>
    <row r="210" s="1" customFormat="1" spans="10:10">
      <c r="J210" s="2"/>
    </row>
    <row r="211" s="1" customFormat="1" spans="10:10">
      <c r="J211" s="2"/>
    </row>
    <row r="212" s="1" customFormat="1" spans="10:10">
      <c r="J212" s="2"/>
    </row>
    <row r="213" s="1" customFormat="1" spans="10:10">
      <c r="J213" s="2"/>
    </row>
    <row r="214" s="1" customFormat="1" spans="10:10">
      <c r="J214" s="2"/>
    </row>
    <row r="215" s="1" customFormat="1" spans="10:10">
      <c r="J215" s="2"/>
    </row>
    <row r="216" s="1" customFormat="1" spans="10:10">
      <c r="J216" s="2"/>
    </row>
    <row r="217" s="1" customFormat="1" spans="10:10">
      <c r="J217" s="2"/>
    </row>
    <row r="218" s="1" customFormat="1" spans="10:10">
      <c r="J218" s="2"/>
    </row>
    <row r="219" s="1" customFormat="1" spans="10:10">
      <c r="J219" s="2"/>
    </row>
    <row r="220" s="1" customFormat="1" spans="10:10">
      <c r="J220" s="2"/>
    </row>
    <row r="221" s="1" customFormat="1" spans="10:10">
      <c r="J221" s="2"/>
    </row>
    <row r="222" s="1" customFormat="1" spans="10:10">
      <c r="J222" s="2"/>
    </row>
    <row r="223" s="1" customFormat="1" spans="10:10">
      <c r="J223" s="2"/>
    </row>
    <row r="224" s="1" customFormat="1" spans="10:10">
      <c r="J224" s="2"/>
    </row>
    <row r="225" s="1" customFormat="1" spans="10:10">
      <c r="J225" s="2"/>
    </row>
    <row r="226" s="1" customFormat="1" spans="10:10">
      <c r="J226" s="2"/>
    </row>
    <row r="227" s="1" customFormat="1" spans="10:10">
      <c r="J227" s="2"/>
    </row>
    <row r="228" s="1" customFormat="1" spans="10:10">
      <c r="J228" s="2"/>
    </row>
    <row r="229" s="1" customFormat="1" spans="10:10">
      <c r="J229" s="2"/>
    </row>
    <row r="230" s="1" customFormat="1" spans="10:10">
      <c r="J230" s="2"/>
    </row>
    <row r="231" s="1" customFormat="1" spans="10:10">
      <c r="J231" s="2"/>
    </row>
    <row r="232" s="1" customFormat="1" spans="10:10">
      <c r="J232" s="2"/>
    </row>
    <row r="233" s="1" customFormat="1" spans="10:10">
      <c r="J233" s="2"/>
    </row>
    <row r="234" s="1" customFormat="1" spans="10:10">
      <c r="J234" s="2"/>
    </row>
    <row r="235" s="1" customFormat="1" spans="10:10">
      <c r="J235" s="2"/>
    </row>
    <row r="236" s="1" customFormat="1" spans="10:10">
      <c r="J236" s="2"/>
    </row>
    <row r="237" s="1" customFormat="1" spans="10:10">
      <c r="J237" s="2"/>
    </row>
    <row r="238" s="1" customFormat="1" spans="10:10">
      <c r="J238" s="2"/>
    </row>
    <row r="239" s="1" customFormat="1" spans="10:10">
      <c r="J239" s="2"/>
    </row>
    <row r="240" s="1" customFormat="1" spans="10:10">
      <c r="J240" s="2"/>
    </row>
    <row r="241" s="1" customFormat="1" spans="10:10">
      <c r="J241" s="2"/>
    </row>
    <row r="242" s="1" customFormat="1" spans="10:10">
      <c r="J242" s="2"/>
    </row>
    <row r="243" s="1" customFormat="1" spans="10:10">
      <c r="J243" s="2"/>
    </row>
    <row r="244" s="1" customFormat="1" spans="10:10">
      <c r="J244" s="2"/>
    </row>
    <row r="245" s="1" customFormat="1" spans="10:10">
      <c r="J245" s="2"/>
    </row>
    <row r="246" s="1" customFormat="1" spans="10:10">
      <c r="J246" s="2"/>
    </row>
    <row r="247" s="1" customFormat="1" spans="10:10">
      <c r="J247" s="2"/>
    </row>
    <row r="248" s="1" customFormat="1" spans="10:10">
      <c r="J248" s="2"/>
    </row>
    <row r="249" s="1" customFormat="1" spans="10:10">
      <c r="J249" s="2"/>
    </row>
    <row r="250" s="1" customFormat="1" spans="10:10">
      <c r="J250" s="2"/>
    </row>
    <row r="251" s="1" customFormat="1" spans="10:10">
      <c r="J251" s="2"/>
    </row>
    <row r="252" s="1" customFormat="1" spans="10:10">
      <c r="J252" s="2"/>
    </row>
    <row r="253" s="1" customFormat="1" spans="10:10">
      <c r="J253" s="2"/>
    </row>
    <row r="254" s="1" customFormat="1" spans="10:10">
      <c r="J254" s="2"/>
    </row>
    <row r="255" s="1" customFormat="1" spans="10:10">
      <c r="J255" s="2"/>
    </row>
    <row r="256" s="1" customFormat="1" spans="10:10">
      <c r="J256" s="2"/>
    </row>
    <row r="257" s="1" customFormat="1" spans="10:10">
      <c r="J257" s="2"/>
    </row>
    <row r="258" s="1" customFormat="1" spans="10:10">
      <c r="J258" s="2"/>
    </row>
    <row r="259" s="1" customFormat="1" spans="10:10">
      <c r="J259" s="2"/>
    </row>
    <row r="260" s="1" customFormat="1" spans="10:10">
      <c r="J260" s="2"/>
    </row>
    <row r="261" s="1" customFormat="1" spans="10:10">
      <c r="J261" s="2"/>
    </row>
    <row r="262" s="1" customFormat="1" spans="10:10">
      <c r="J262" s="2"/>
    </row>
    <row r="263" s="1" customFormat="1" spans="10:10">
      <c r="J263" s="2"/>
    </row>
    <row r="264" s="1" customFormat="1" spans="10:10">
      <c r="J264" s="2"/>
    </row>
    <row r="265" s="1" customFormat="1" spans="10:10">
      <c r="J265" s="2"/>
    </row>
    <row r="266" s="1" customFormat="1" spans="10:10">
      <c r="J266" s="2"/>
    </row>
    <row r="267" s="1" customFormat="1" spans="10:10">
      <c r="J267" s="2"/>
    </row>
    <row r="268" s="1" customFormat="1" spans="10:10">
      <c r="J268" s="2"/>
    </row>
    <row r="269" s="1" customFormat="1" spans="10:10">
      <c r="J269" s="2"/>
    </row>
    <row r="270" s="1" customFormat="1" spans="10:10">
      <c r="J270" s="2"/>
    </row>
    <row r="271" s="1" customFormat="1" spans="10:10">
      <c r="J271" s="2"/>
    </row>
    <row r="272" s="1" customFormat="1" spans="10:10">
      <c r="J272" s="2"/>
    </row>
    <row r="273" s="1" customFormat="1" spans="10:10">
      <c r="J273" s="2"/>
    </row>
    <row r="274" s="1" customFormat="1" spans="10:10">
      <c r="J274" s="2"/>
    </row>
    <row r="275" s="1" customFormat="1" spans="10:10">
      <c r="J275" s="2"/>
    </row>
    <row r="276" s="1" customFormat="1" spans="10:10">
      <c r="J276" s="2"/>
    </row>
    <row r="277" s="1" customFormat="1" spans="10:10">
      <c r="J277" s="2"/>
    </row>
    <row r="278" s="1" customFormat="1" spans="10:10">
      <c r="J278" s="2"/>
    </row>
    <row r="279" s="1" customFormat="1" spans="10:10">
      <c r="J279" s="2"/>
    </row>
    <row r="280" s="1" customFormat="1" spans="10:10">
      <c r="J280" s="2"/>
    </row>
    <row r="281" s="1" customFormat="1" spans="10:10">
      <c r="J281" s="2"/>
    </row>
    <row r="282" s="1" customFormat="1" spans="10:10">
      <c r="J282" s="2"/>
    </row>
    <row r="283" s="1" customFormat="1" spans="10:10">
      <c r="J283" s="2"/>
    </row>
    <row r="284" s="1" customFormat="1" spans="10:10">
      <c r="J284" s="2"/>
    </row>
    <row r="285" s="1" customFormat="1" spans="10:10">
      <c r="J285" s="2"/>
    </row>
    <row r="286" s="1" customFormat="1" spans="10:10">
      <c r="J286" s="2"/>
    </row>
    <row r="287" s="1" customFormat="1" spans="10:10">
      <c r="J287" s="2"/>
    </row>
    <row r="288" s="1" customFormat="1" spans="10:10">
      <c r="J288" s="2"/>
    </row>
    <row r="289" s="1" customFormat="1" spans="10:10">
      <c r="J289" s="2"/>
    </row>
    <row r="290" s="1" customFormat="1" spans="10:10">
      <c r="J290" s="2"/>
    </row>
    <row r="291" s="1" customFormat="1" spans="10:10">
      <c r="J291" s="2"/>
    </row>
    <row r="292" s="1" customFormat="1" spans="10:10">
      <c r="J292" s="2"/>
    </row>
    <row r="293" s="1" customFormat="1" spans="10:10">
      <c r="J293" s="2"/>
    </row>
    <row r="294" s="1" customFormat="1" spans="10:10">
      <c r="J294" s="2"/>
    </row>
    <row r="295" s="1" customFormat="1" spans="10:10">
      <c r="J295" s="2"/>
    </row>
    <row r="296" s="1" customFormat="1" spans="10:10">
      <c r="J296" s="2"/>
    </row>
    <row r="297" s="1" customFormat="1" spans="10:10">
      <c r="J297" s="2"/>
    </row>
    <row r="298" s="1" customFormat="1" spans="10:10">
      <c r="J298" s="2"/>
    </row>
    <row r="299" s="1" customFormat="1" spans="10:10">
      <c r="J299" s="2"/>
    </row>
    <row r="300" s="1" customFormat="1" spans="10:10">
      <c r="J300" s="2"/>
    </row>
    <row r="301" s="1" customFormat="1" spans="10:10">
      <c r="J301" s="2"/>
    </row>
    <row r="302" s="1" customFormat="1" spans="10:10">
      <c r="J302" s="2"/>
    </row>
    <row r="303" s="1" customFormat="1" spans="10:10">
      <c r="J303" s="2"/>
    </row>
    <row r="304" s="1" customFormat="1" spans="10:10">
      <c r="J304" s="2"/>
    </row>
    <row r="305" s="1" customFormat="1" spans="10:10">
      <c r="J305" s="2"/>
    </row>
    <row r="306" s="1" customFormat="1" spans="10:10">
      <c r="J306" s="2"/>
    </row>
    <row r="307" s="1" customFormat="1" spans="10:10">
      <c r="J307" s="2"/>
    </row>
    <row r="308" s="1" customFormat="1" spans="10:10">
      <c r="J308" s="2"/>
    </row>
    <row r="309" s="1" customFormat="1" spans="10:10">
      <c r="J309" s="2"/>
    </row>
    <row r="310" s="1" customFormat="1" spans="10:10">
      <c r="J310" s="2"/>
    </row>
    <row r="311" s="1" customFormat="1" spans="10:10">
      <c r="J311" s="2"/>
    </row>
    <row r="312" s="1" customFormat="1" spans="10:10">
      <c r="J312" s="2"/>
    </row>
    <row r="313" s="1" customFormat="1" spans="10:10">
      <c r="J313" s="2"/>
    </row>
    <row r="314" s="1" customFormat="1" spans="10:10">
      <c r="J314" s="2"/>
    </row>
    <row r="315" s="1" customFormat="1" spans="10:10">
      <c r="J315" s="2"/>
    </row>
    <row r="316" s="1" customFormat="1" spans="10:10">
      <c r="J316" s="2"/>
    </row>
    <row r="317" s="1" customFormat="1" spans="10:10">
      <c r="J317" s="2"/>
    </row>
    <row r="318" s="1" customFormat="1" spans="10:10">
      <c r="J318" s="2"/>
    </row>
    <row r="319" s="1" customFormat="1" spans="10:10">
      <c r="J319" s="2"/>
    </row>
    <row r="320" s="1" customFormat="1" spans="10:10">
      <c r="J320" s="2"/>
    </row>
    <row r="321" s="1" customFormat="1" spans="10:10">
      <c r="J321" s="2"/>
    </row>
    <row r="322" s="1" customFormat="1" spans="10:10">
      <c r="J322" s="2"/>
    </row>
    <row r="323" s="1" customFormat="1" spans="10:10">
      <c r="J323" s="2"/>
    </row>
    <row r="324" s="1" customFormat="1" spans="10:10">
      <c r="J324" s="2"/>
    </row>
    <row r="325" s="1" customFormat="1" spans="10:10">
      <c r="J325" s="2"/>
    </row>
    <row r="326" s="1" customFormat="1" spans="10:10">
      <c r="J326" s="2"/>
    </row>
    <row r="327" s="1" customFormat="1" spans="10:10">
      <c r="J327" s="2"/>
    </row>
    <row r="328" s="1" customFormat="1" spans="10:10">
      <c r="J328" s="2"/>
    </row>
    <row r="329" s="1" customFormat="1" spans="10:10">
      <c r="J329" s="2"/>
    </row>
    <row r="330" s="1" customFormat="1" spans="10:10">
      <c r="J330" s="2"/>
    </row>
    <row r="331" s="1" customFormat="1" spans="10:10">
      <c r="J331" s="2"/>
    </row>
    <row r="332" s="1" customFormat="1" spans="10:10">
      <c r="J332" s="2"/>
    </row>
    <row r="333" s="1" customFormat="1" spans="10:10">
      <c r="J333" s="2"/>
    </row>
    <row r="334" s="1" customFormat="1" spans="10:10">
      <c r="J334" s="2"/>
    </row>
    <row r="335" s="1" customFormat="1" spans="10:10">
      <c r="J335" s="2"/>
    </row>
    <row r="336" s="1" customFormat="1" spans="10:10">
      <c r="J336" s="2"/>
    </row>
    <row r="337" s="1" customFormat="1" spans="10:10">
      <c r="J337" s="2"/>
    </row>
    <row r="338" s="1" customFormat="1" spans="10:10">
      <c r="J338" s="2"/>
    </row>
    <row r="339" s="1" customFormat="1" spans="10:10">
      <c r="J339" s="2"/>
    </row>
    <row r="340" s="1" customFormat="1" spans="10:10">
      <c r="J340" s="2"/>
    </row>
    <row r="341" s="1" customFormat="1" spans="10:10">
      <c r="J341" s="2"/>
    </row>
    <row r="342" s="1" customFormat="1" spans="10:10">
      <c r="J342" s="2"/>
    </row>
    <row r="343" s="1" customFormat="1" spans="10:10">
      <c r="J343" s="2"/>
    </row>
    <row r="344" s="1" customFormat="1" spans="10:10">
      <c r="J344" s="2"/>
    </row>
    <row r="345" s="1" customFormat="1" spans="10:10">
      <c r="J345" s="2"/>
    </row>
    <row r="346" s="1" customFormat="1" spans="10:10">
      <c r="J346" s="2"/>
    </row>
    <row r="347" s="1" customFormat="1" spans="10:10">
      <c r="J347" s="2"/>
    </row>
    <row r="348" s="1" customFormat="1" spans="10:10">
      <c r="J348" s="2"/>
    </row>
    <row r="349" s="1" customFormat="1" spans="10:10">
      <c r="J349" s="2"/>
    </row>
    <row r="350" s="1" customFormat="1" spans="10:10">
      <c r="J350" s="2"/>
    </row>
    <row r="351" s="1" customFormat="1" spans="10:10">
      <c r="J351" s="2"/>
    </row>
    <row r="352" s="1" customFormat="1" spans="10:10">
      <c r="J352" s="2"/>
    </row>
    <row r="353" s="1" customFormat="1" spans="10:10">
      <c r="J353" s="2"/>
    </row>
    <row r="354" s="1" customFormat="1" spans="10:10">
      <c r="J354" s="2"/>
    </row>
    <row r="355" s="1" customFormat="1" spans="10:10">
      <c r="J355" s="2"/>
    </row>
    <row r="356" s="1" customFormat="1" spans="10:10">
      <c r="J356" s="2"/>
    </row>
    <row r="357" s="1" customFormat="1" spans="10:10">
      <c r="J357" s="2"/>
    </row>
    <row r="358" s="1" customFormat="1" spans="10:10">
      <c r="J358" s="2"/>
    </row>
    <row r="359" s="1" customFormat="1" spans="10:10">
      <c r="J359" s="2"/>
    </row>
    <row r="360" s="1" customFormat="1" spans="10:10">
      <c r="J360" s="2"/>
    </row>
    <row r="361" s="1" customFormat="1" spans="10:10">
      <c r="J361" s="2"/>
    </row>
    <row r="362" s="1" customFormat="1" spans="10:10">
      <c r="J362" s="2"/>
    </row>
    <row r="363" s="1" customFormat="1" spans="10:10">
      <c r="J363" s="2"/>
    </row>
    <row r="364" s="1" customFormat="1" spans="10:10">
      <c r="J364" s="2"/>
    </row>
    <row r="365" s="1" customFormat="1" spans="10:10">
      <c r="J365" s="2"/>
    </row>
    <row r="366" s="1" customFormat="1" spans="10:10">
      <c r="J366" s="2"/>
    </row>
    <row r="367" s="1" customFormat="1" spans="10:10">
      <c r="J367" s="2"/>
    </row>
    <row r="368" s="1" customFormat="1" spans="10:10">
      <c r="J368" s="2"/>
    </row>
    <row r="369" s="1" customFormat="1" spans="10:10">
      <c r="J369" s="2"/>
    </row>
    <row r="370" s="1" customFormat="1" spans="10:10">
      <c r="J370" s="2"/>
    </row>
    <row r="371" s="1" customFormat="1" spans="10:10">
      <c r="J371" s="2"/>
    </row>
    <row r="372" s="1" customFormat="1" spans="10:10">
      <c r="J372" s="2"/>
    </row>
    <row r="373" s="1" customFormat="1" spans="10:10">
      <c r="J373" s="2"/>
    </row>
    <row r="374" s="1" customFormat="1" spans="10:10">
      <c r="J374" s="2"/>
    </row>
    <row r="375" s="1" customFormat="1" spans="10:10">
      <c r="J375" s="2"/>
    </row>
    <row r="376" s="1" customFormat="1" spans="10:10">
      <c r="J376" s="2"/>
    </row>
    <row r="377" s="1" customFormat="1" spans="10:10">
      <c r="J377" s="2"/>
    </row>
    <row r="378" s="1" customFormat="1" spans="10:10">
      <c r="J378" s="2"/>
    </row>
    <row r="379" s="1" customFormat="1" spans="10:10">
      <c r="J379" s="2"/>
    </row>
    <row r="380" s="1" customFormat="1" spans="10:10">
      <c r="J380" s="2"/>
    </row>
    <row r="381" s="1" customFormat="1" spans="10:10">
      <c r="J381" s="2"/>
    </row>
    <row r="382" s="1" customFormat="1" spans="10:10">
      <c r="J382" s="2"/>
    </row>
    <row r="383" s="1" customFormat="1" spans="10:10">
      <c r="J383" s="2"/>
    </row>
    <row r="384" s="1" customFormat="1" spans="10:10">
      <c r="J384" s="2"/>
    </row>
    <row r="385" s="1" customFormat="1" spans="10:10">
      <c r="J385" s="2"/>
    </row>
    <row r="386" s="1" customFormat="1" spans="10:10">
      <c r="J386" s="2"/>
    </row>
    <row r="387" s="1" customFormat="1" spans="10:10">
      <c r="J387" s="2"/>
    </row>
    <row r="388" s="1" customFormat="1" spans="10:10">
      <c r="J388" s="2"/>
    </row>
    <row r="389" s="1" customFormat="1" spans="10:10">
      <c r="J389" s="2"/>
    </row>
    <row r="390" s="1" customFormat="1" spans="10:10">
      <c r="J390" s="2"/>
    </row>
    <row r="391" s="1" customFormat="1" spans="10:10">
      <c r="J391" s="2"/>
    </row>
    <row r="392" s="1" customFormat="1" spans="10:10">
      <c r="J392" s="2"/>
    </row>
    <row r="393" s="1" customFormat="1" spans="10:10">
      <c r="J393" s="2"/>
    </row>
    <row r="394" s="1" customFormat="1" spans="10:10">
      <c r="J394" s="2"/>
    </row>
    <row r="395" s="1" customFormat="1" spans="10:10">
      <c r="J395" s="2"/>
    </row>
    <row r="396" s="1" customFormat="1" spans="10:10">
      <c r="J396" s="2"/>
    </row>
    <row r="397" s="1" customFormat="1" spans="10:10">
      <c r="J397" s="2"/>
    </row>
    <row r="398" s="1" customFormat="1" spans="10:10">
      <c r="J398" s="2"/>
    </row>
    <row r="399" s="1" customFormat="1" spans="10:10">
      <c r="J399" s="2"/>
    </row>
    <row r="400" s="1" customFormat="1" spans="10:10">
      <c r="J400" s="2"/>
    </row>
    <row r="401" s="1" customFormat="1" spans="10:10">
      <c r="J401" s="2"/>
    </row>
    <row r="402" s="1" customFormat="1" spans="10:10">
      <c r="J402" s="2"/>
    </row>
    <row r="403" s="1" customFormat="1" spans="10:10">
      <c r="J403" s="2"/>
    </row>
    <row r="404" s="1" customFormat="1" spans="10:10">
      <c r="J404" s="2"/>
    </row>
    <row r="405" s="1" customFormat="1" spans="10:10">
      <c r="J405" s="2"/>
    </row>
    <row r="406" s="1" customFormat="1" spans="10:10">
      <c r="J406" s="2"/>
    </row>
    <row r="407" s="1" customFormat="1" spans="10:10">
      <c r="J407" s="2"/>
    </row>
    <row r="408" s="1" customFormat="1" spans="10:10">
      <c r="J408" s="2"/>
    </row>
    <row r="409" s="1" customFormat="1" spans="10:10">
      <c r="J409" s="2"/>
    </row>
    <row r="410" s="1" customFormat="1" spans="10:10">
      <c r="J410" s="2"/>
    </row>
    <row r="411" s="1" customFormat="1" spans="10:10">
      <c r="J411" s="2"/>
    </row>
    <row r="412" s="1" customFormat="1" spans="10:10">
      <c r="J412" s="2"/>
    </row>
    <row r="413" s="1" customFormat="1" spans="10:10">
      <c r="J413" s="2"/>
    </row>
    <row r="414" s="1" customFormat="1" spans="10:10">
      <c r="J414" s="2"/>
    </row>
    <row r="415" s="1" customFormat="1" spans="10:10">
      <c r="J415" s="2"/>
    </row>
    <row r="416" s="1" customFormat="1" spans="10:10">
      <c r="J416" s="2"/>
    </row>
    <row r="417" s="1" customFormat="1" spans="10:10">
      <c r="J417" s="2"/>
    </row>
    <row r="418" s="1" customFormat="1" spans="10:10">
      <c r="J418" s="2"/>
    </row>
    <row r="419" s="1" customFormat="1" spans="10:10">
      <c r="J419" s="2"/>
    </row>
    <row r="420" s="1" customFormat="1" spans="10:10">
      <c r="J420" s="2"/>
    </row>
    <row r="421" s="1" customFormat="1" spans="10:10">
      <c r="J421" s="2"/>
    </row>
    <row r="422" s="1" customFormat="1" spans="10:10">
      <c r="J422" s="2"/>
    </row>
    <row r="423" s="1" customFormat="1" spans="10:10">
      <c r="J423" s="2"/>
    </row>
    <row r="424" s="1" customFormat="1" spans="10:10">
      <c r="J424" s="2"/>
    </row>
    <row r="425" s="1" customFormat="1" spans="10:10">
      <c r="J425" s="2"/>
    </row>
    <row r="426" s="1" customFormat="1" spans="10:10">
      <c r="J426" s="2"/>
    </row>
    <row r="427" s="1" customFormat="1" spans="10:10">
      <c r="J427" s="2"/>
    </row>
    <row r="428" s="1" customFormat="1" spans="10:10">
      <c r="J428" s="2"/>
    </row>
    <row r="429" s="1" customFormat="1" spans="10:10">
      <c r="J429" s="2"/>
    </row>
    <row r="430" s="1" customFormat="1" spans="10:10">
      <c r="J430" s="2"/>
    </row>
    <row r="431" s="1" customFormat="1" spans="10:10">
      <c r="J431" s="2"/>
    </row>
    <row r="432" s="1" customFormat="1" spans="10:10">
      <c r="J432" s="2"/>
    </row>
    <row r="433" s="1" customFormat="1" spans="10:10">
      <c r="J433" s="2"/>
    </row>
    <row r="434" s="1" customFormat="1" spans="10:10">
      <c r="J434" s="2"/>
    </row>
    <row r="435" s="1" customFormat="1" spans="10:10">
      <c r="J435" s="2"/>
    </row>
    <row r="436" s="1" customFormat="1" spans="10:10">
      <c r="J436" s="2"/>
    </row>
    <row r="437" s="1" customFormat="1" spans="10:10">
      <c r="J437" s="2"/>
    </row>
    <row r="438" s="1" customFormat="1" spans="10:10">
      <c r="J438" s="2"/>
    </row>
    <row r="439" s="1" customFormat="1" spans="10:10">
      <c r="J439" s="2"/>
    </row>
    <row r="440" s="1" customFormat="1" spans="10:10">
      <c r="J440" s="2"/>
    </row>
    <row r="441" s="1" customFormat="1" spans="10:10">
      <c r="J441" s="2"/>
    </row>
    <row r="442" s="1" customFormat="1" spans="10:10">
      <c r="J442" s="2"/>
    </row>
    <row r="443" s="1" customFormat="1" spans="10:10">
      <c r="J443" s="2"/>
    </row>
    <row r="444" s="1" customFormat="1" spans="10:10">
      <c r="J444" s="2"/>
    </row>
    <row r="445" s="1" customFormat="1" spans="10:10">
      <c r="J445" s="2"/>
    </row>
    <row r="446" s="1" customFormat="1" spans="10:10">
      <c r="J446" s="2"/>
    </row>
    <row r="447" s="1" customFormat="1" spans="10:10">
      <c r="J447" s="2"/>
    </row>
    <row r="448" s="1" customFormat="1" spans="10:10">
      <c r="J448" s="2"/>
    </row>
    <row r="449" s="1" customFormat="1" spans="10:10">
      <c r="J449" s="2"/>
    </row>
    <row r="450" s="1" customFormat="1" spans="10:10">
      <c r="J450" s="2"/>
    </row>
    <row r="451" s="1" customFormat="1" spans="10:10">
      <c r="J451" s="2"/>
    </row>
    <row r="452" s="1" customFormat="1" spans="10:10">
      <c r="J452" s="2"/>
    </row>
    <row r="453" s="1" customFormat="1" spans="10:10">
      <c r="J453" s="2"/>
    </row>
    <row r="454" s="1" customFormat="1" spans="10:10">
      <c r="J454" s="2"/>
    </row>
    <row r="455" s="1" customFormat="1" spans="10:10">
      <c r="J455" s="2"/>
    </row>
    <row r="456" s="1" customFormat="1" spans="10:10">
      <c r="J456" s="2"/>
    </row>
    <row r="457" s="1" customFormat="1" spans="10:10">
      <c r="J457" s="2"/>
    </row>
    <row r="458" s="1" customFormat="1" spans="10:10">
      <c r="J458" s="2"/>
    </row>
    <row r="459" s="1" customFormat="1" spans="10:10">
      <c r="J459" s="2"/>
    </row>
    <row r="460" s="1" customFormat="1" spans="10:10">
      <c r="J460" s="2"/>
    </row>
    <row r="461" s="1" customFormat="1" spans="10:10">
      <c r="J461" s="2"/>
    </row>
    <row r="462" s="1" customFormat="1" spans="10:10">
      <c r="J462" s="2"/>
    </row>
    <row r="463" s="1" customFormat="1" spans="10:10">
      <c r="J463" s="2"/>
    </row>
    <row r="464" s="1" customFormat="1" spans="10:10">
      <c r="J464" s="2"/>
    </row>
    <row r="465" s="1" customFormat="1" spans="10:10">
      <c r="J465" s="2"/>
    </row>
    <row r="466" s="1" customFormat="1" spans="10:10">
      <c r="J466" s="2"/>
    </row>
    <row r="467" s="1" customFormat="1" spans="10:10">
      <c r="J467" s="2"/>
    </row>
    <row r="468" s="1" customFormat="1" spans="10:10">
      <c r="J468" s="2"/>
    </row>
    <row r="469" s="1" customFormat="1" spans="10:10">
      <c r="J469" s="2"/>
    </row>
    <row r="470" s="1" customFormat="1" spans="10:10">
      <c r="J470" s="2"/>
    </row>
    <row r="471" s="1" customFormat="1" spans="10:10">
      <c r="J471" s="2"/>
    </row>
    <row r="472" s="1" customFormat="1" spans="10:10">
      <c r="J472" s="2"/>
    </row>
    <row r="473" s="1" customFormat="1" spans="10:10">
      <c r="J473" s="2"/>
    </row>
    <row r="474" s="1" customFormat="1" spans="10:10">
      <c r="J474" s="2"/>
    </row>
    <row r="475" s="1" customFormat="1" spans="10:10">
      <c r="J475" s="2"/>
    </row>
    <row r="476" s="1" customFormat="1" spans="10:10">
      <c r="J476" s="2"/>
    </row>
    <row r="477" s="1" customFormat="1" spans="10:10">
      <c r="J477" s="2"/>
    </row>
    <row r="478" s="1" customFormat="1" spans="10:10">
      <c r="J478" s="2"/>
    </row>
    <row r="479" s="1" customFormat="1" spans="10:10">
      <c r="J479" s="2"/>
    </row>
    <row r="480" s="1" customFormat="1" spans="10:10">
      <c r="J480" s="2"/>
    </row>
    <row r="481" s="1" customFormat="1" spans="10:10">
      <c r="J481" s="2"/>
    </row>
    <row r="482" s="1" customFormat="1" spans="10:10">
      <c r="J482" s="2"/>
    </row>
    <row r="483" s="1" customFormat="1" spans="10:10">
      <c r="J483" s="2"/>
    </row>
    <row r="484" s="1" customFormat="1" spans="10:10">
      <c r="J484" s="2"/>
    </row>
    <row r="485" s="1" customFormat="1" spans="10:10">
      <c r="J485" s="2"/>
    </row>
    <row r="486" s="1" customFormat="1" spans="10:10">
      <c r="J486" s="2"/>
    </row>
    <row r="487" s="1" customFormat="1" spans="10:10">
      <c r="J487" s="2"/>
    </row>
    <row r="488" s="1" customFormat="1" spans="10:10">
      <c r="J488" s="2"/>
    </row>
    <row r="489" s="1" customFormat="1" spans="10:10">
      <c r="J489" s="2"/>
    </row>
    <row r="490" s="1" customFormat="1" spans="10:10">
      <c r="J490" s="2"/>
    </row>
    <row r="491" s="1" customFormat="1" spans="10:10">
      <c r="J491" s="2"/>
    </row>
    <row r="492" s="1" customFormat="1" spans="10:10">
      <c r="J492" s="2"/>
    </row>
    <row r="493" s="1" customFormat="1" spans="10:10">
      <c r="J493" s="2"/>
    </row>
    <row r="494" s="1" customFormat="1" spans="10:10">
      <c r="J494" s="2"/>
    </row>
    <row r="495" s="1" customFormat="1" spans="10:10">
      <c r="J495" s="2"/>
    </row>
    <row r="496" s="1" customFormat="1" spans="10:10">
      <c r="J496" s="2"/>
    </row>
    <row r="497" s="1" customFormat="1" spans="10:10">
      <c r="J497" s="2"/>
    </row>
    <row r="498" s="1" customFormat="1" spans="10:10">
      <c r="J498" s="2"/>
    </row>
    <row r="499" s="1" customFormat="1" spans="10:10">
      <c r="J499" s="2"/>
    </row>
    <row r="500" s="1" customFormat="1" spans="10:10">
      <c r="J500" s="2"/>
    </row>
    <row r="501" s="1" customFormat="1" spans="10:10">
      <c r="J501" s="2"/>
    </row>
    <row r="502" s="1" customFormat="1" spans="10:10">
      <c r="J502" s="2"/>
    </row>
    <row r="503" s="1" customFormat="1" spans="10:10">
      <c r="J503" s="2"/>
    </row>
    <row r="504" s="1" customFormat="1" spans="10:10">
      <c r="J504" s="2"/>
    </row>
    <row r="505" s="1" customFormat="1" spans="10:10">
      <c r="J505" s="2"/>
    </row>
    <row r="506" s="1" customFormat="1" spans="10:10">
      <c r="J506" s="2"/>
    </row>
    <row r="507" s="1" customFormat="1" spans="10:10">
      <c r="J507" s="2"/>
    </row>
    <row r="508" s="1" customFormat="1" spans="10:10">
      <c r="J508" s="2"/>
    </row>
    <row r="509" s="1" customFormat="1" spans="10:10">
      <c r="J509" s="2"/>
    </row>
    <row r="510" s="1" customFormat="1" spans="10:10">
      <c r="J510" s="2"/>
    </row>
    <row r="511" s="1" customFormat="1" spans="10:10">
      <c r="J511" s="2"/>
    </row>
    <row r="512" s="1" customFormat="1" spans="10:10">
      <c r="J512" s="2"/>
    </row>
    <row r="513" s="1" customFormat="1" spans="10:10">
      <c r="J513" s="2"/>
    </row>
    <row r="514" s="1" customFormat="1" spans="10:10">
      <c r="J514" s="2"/>
    </row>
    <row r="515" s="1" customFormat="1" spans="10:10">
      <c r="J515" s="2"/>
    </row>
    <row r="516" s="1" customFormat="1" spans="10:10">
      <c r="J516" s="2"/>
    </row>
    <row r="517" s="1" customFormat="1" spans="10:10">
      <c r="J517" s="2"/>
    </row>
    <row r="518" s="1" customFormat="1" spans="10:10">
      <c r="J518" s="2"/>
    </row>
    <row r="519" s="1" customFormat="1" spans="10:10">
      <c r="J519" s="2"/>
    </row>
    <row r="520" s="1" customFormat="1" spans="10:10">
      <c r="J520" s="2"/>
    </row>
    <row r="521" s="1" customFormat="1" spans="10:10">
      <c r="J521" s="2"/>
    </row>
    <row r="522" s="1" customFormat="1" spans="10:10">
      <c r="J522" s="2"/>
    </row>
    <row r="523" s="1" customFormat="1" spans="10:10">
      <c r="J523" s="2"/>
    </row>
    <row r="524" s="1" customFormat="1" spans="10:10">
      <c r="J524" s="2"/>
    </row>
    <row r="525" s="1" customFormat="1" spans="10:10">
      <c r="J525" s="2"/>
    </row>
    <row r="526" s="1" customFormat="1" spans="10:10">
      <c r="J526" s="2"/>
    </row>
    <row r="527" s="1" customFormat="1" spans="10:10">
      <c r="J527" s="2"/>
    </row>
    <row r="528" s="1" customFormat="1" spans="10:10">
      <c r="J528" s="2"/>
    </row>
    <row r="529" s="1" customFormat="1" spans="10:10">
      <c r="J529" s="2"/>
    </row>
    <row r="530" s="1" customFormat="1" spans="10:10">
      <c r="J530" s="2"/>
    </row>
    <row r="531" s="1" customFormat="1" spans="10:10">
      <c r="J531" s="2"/>
    </row>
    <row r="532" s="1" customFormat="1" spans="10:10">
      <c r="J532" s="2"/>
    </row>
    <row r="533" s="1" customFormat="1" spans="10:10">
      <c r="J533" s="2"/>
    </row>
    <row r="534" s="1" customFormat="1" spans="10:10">
      <c r="J534" s="2"/>
    </row>
    <row r="535" s="1" customFormat="1" spans="10:10">
      <c r="J535" s="2"/>
    </row>
    <row r="536" s="1" customFormat="1" spans="10:10">
      <c r="J536" s="2"/>
    </row>
    <row r="537" s="1" customFormat="1" spans="10:10">
      <c r="J537" s="2"/>
    </row>
    <row r="538" s="1" customFormat="1" spans="10:10">
      <c r="J538" s="2"/>
    </row>
    <row r="539" s="1" customFormat="1" spans="10:10">
      <c r="J539" s="2"/>
    </row>
    <row r="540" s="1" customFormat="1" spans="10:10">
      <c r="J540" s="2"/>
    </row>
    <row r="541" s="1" customFormat="1" spans="10:10">
      <c r="J541" s="2"/>
    </row>
    <row r="542" s="1" customFormat="1" spans="10:10">
      <c r="J542" s="2"/>
    </row>
    <row r="543" s="1" customFormat="1" spans="10:10">
      <c r="J543" s="2"/>
    </row>
    <row r="544" s="1" customFormat="1" spans="10:10">
      <c r="J544" s="2"/>
    </row>
    <row r="545" s="1" customFormat="1" spans="10:10">
      <c r="J545" s="2"/>
    </row>
    <row r="546" s="1" customFormat="1" spans="10:10">
      <c r="J546" s="2"/>
    </row>
    <row r="547" s="1" customFormat="1" spans="10:10">
      <c r="J547" s="2"/>
    </row>
    <row r="548" s="1" customFormat="1" spans="10:10">
      <c r="J548" s="2"/>
    </row>
    <row r="549" s="1" customFormat="1" spans="10:10">
      <c r="J549" s="2"/>
    </row>
    <row r="550" s="1" customFormat="1" spans="10:10">
      <c r="J550" s="2"/>
    </row>
    <row r="551" s="1" customFormat="1" spans="10:10">
      <c r="J551" s="2"/>
    </row>
    <row r="552" s="1" customFormat="1" spans="10:10">
      <c r="J552" s="2"/>
    </row>
    <row r="553" s="1" customFormat="1" spans="10:10">
      <c r="J553" s="2"/>
    </row>
    <row r="554" s="1" customFormat="1" spans="10:10">
      <c r="J554" s="2"/>
    </row>
    <row r="555" s="1" customFormat="1" spans="10:10">
      <c r="J555" s="2"/>
    </row>
    <row r="556" s="1" customFormat="1" spans="10:10">
      <c r="J556" s="2"/>
    </row>
    <row r="557" s="1" customFormat="1" spans="10:10">
      <c r="J557" s="2"/>
    </row>
    <row r="558" s="1" customFormat="1" spans="10:10">
      <c r="J558" s="2"/>
    </row>
    <row r="559" s="1" customFormat="1" spans="10:10">
      <c r="J559" s="2"/>
    </row>
    <row r="560" s="1" customFormat="1" spans="10:10">
      <c r="J560" s="2"/>
    </row>
    <row r="561" s="1" customFormat="1" spans="10:10">
      <c r="J561" s="2"/>
    </row>
    <row r="562" s="1" customFormat="1" spans="10:10">
      <c r="J562" s="2"/>
    </row>
    <row r="563" s="1" customFormat="1" spans="10:10">
      <c r="J563" s="2"/>
    </row>
    <row r="564" s="1" customFormat="1" spans="10:10">
      <c r="J564" s="2"/>
    </row>
    <row r="565" s="1" customFormat="1" spans="10:10">
      <c r="J565" s="2"/>
    </row>
    <row r="566" s="1" customFormat="1" spans="10:10">
      <c r="J566" s="2"/>
    </row>
    <row r="567" s="1" customFormat="1" spans="10:10">
      <c r="J567" s="2"/>
    </row>
    <row r="568" s="1" customFormat="1" spans="10:10">
      <c r="J568" s="2"/>
    </row>
    <row r="569" s="1" customFormat="1" spans="10:10">
      <c r="J569" s="2"/>
    </row>
    <row r="570" s="1" customFormat="1" spans="10:10">
      <c r="J570" s="2"/>
    </row>
    <row r="571" s="1" customFormat="1" spans="10:10">
      <c r="J571" s="2"/>
    </row>
    <row r="572" s="1" customFormat="1" spans="10:10">
      <c r="J572" s="2"/>
    </row>
    <row r="573" s="1" customFormat="1" spans="10:10">
      <c r="J573" s="2"/>
    </row>
    <row r="574" s="1" customFormat="1" spans="10:10">
      <c r="J574" s="2"/>
    </row>
    <row r="575" s="1" customFormat="1" spans="10:10">
      <c r="J575" s="2"/>
    </row>
    <row r="576" s="1" customFormat="1" spans="10:10">
      <c r="J576" s="2"/>
    </row>
    <row r="577" s="1" customFormat="1" spans="10:10">
      <c r="J577" s="2"/>
    </row>
    <row r="578" s="1" customFormat="1" spans="10:10">
      <c r="J578" s="2"/>
    </row>
    <row r="579" s="1" customFormat="1" spans="10:10">
      <c r="J579" s="2"/>
    </row>
    <row r="580" s="1" customFormat="1" spans="10:10">
      <c r="J580" s="2"/>
    </row>
    <row r="581" s="1" customFormat="1" spans="10:10">
      <c r="J581" s="2"/>
    </row>
    <row r="582" s="1" customFormat="1" spans="10:10">
      <c r="J582" s="2"/>
    </row>
    <row r="583" s="1" customFormat="1" spans="10:10">
      <c r="J583" s="2"/>
    </row>
    <row r="584" s="1" customFormat="1" spans="10:10">
      <c r="J584" s="2"/>
    </row>
    <row r="585" s="1" customFormat="1" spans="10:10">
      <c r="J585" s="2"/>
    </row>
    <row r="586" s="1" customFormat="1" spans="10:10">
      <c r="J586" s="2"/>
    </row>
    <row r="587" s="1" customFormat="1" spans="10:10">
      <c r="J587" s="2"/>
    </row>
    <row r="588" s="1" customFormat="1" spans="10:10">
      <c r="J588" s="2"/>
    </row>
    <row r="589" s="1" customFormat="1" spans="10:10">
      <c r="J589" s="2"/>
    </row>
    <row r="590" s="1" customFormat="1" spans="10:10">
      <c r="J590" s="2"/>
    </row>
    <row r="591" s="1" customFormat="1" spans="10:10">
      <c r="J591" s="2"/>
    </row>
    <row r="592" s="1" customFormat="1" spans="10:10">
      <c r="J592" s="2"/>
    </row>
    <row r="593" s="1" customFormat="1" spans="10:10">
      <c r="J593" s="2"/>
    </row>
    <row r="594" s="1" customFormat="1" spans="10:10">
      <c r="J594" s="2"/>
    </row>
    <row r="595" s="1" customFormat="1" spans="10:10">
      <c r="J595" s="2"/>
    </row>
    <row r="596" s="1" customFormat="1" spans="10:10">
      <c r="J596" s="2"/>
    </row>
    <row r="597" s="1" customFormat="1" spans="10:10">
      <c r="J597" s="2"/>
    </row>
    <row r="598" s="1" customFormat="1" spans="10:10">
      <c r="J598" s="2"/>
    </row>
    <row r="599" s="1" customFormat="1" spans="10:10">
      <c r="J599" s="2"/>
    </row>
    <row r="600" s="1" customFormat="1" spans="10:10">
      <c r="J600" s="2"/>
    </row>
    <row r="601" s="1" customFormat="1" spans="10:10">
      <c r="J601" s="2"/>
    </row>
    <row r="602" s="1" customFormat="1" spans="10:10">
      <c r="J602" s="2"/>
    </row>
    <row r="603" s="1" customFormat="1" spans="10:10">
      <c r="J603" s="2"/>
    </row>
    <row r="604" s="1" customFormat="1" spans="10:10">
      <c r="J604" s="2"/>
    </row>
    <row r="605" s="1" customFormat="1" spans="10:10">
      <c r="J605" s="2"/>
    </row>
    <row r="606" s="1" customFormat="1" spans="10:10">
      <c r="J606" s="2"/>
    </row>
    <row r="607" s="1" customFormat="1" spans="10:10">
      <c r="J607" s="2"/>
    </row>
    <row r="608" s="1" customFormat="1" spans="10:10">
      <c r="J608" s="2"/>
    </row>
    <row r="609" s="1" customFormat="1" spans="10:10">
      <c r="J609" s="2"/>
    </row>
    <row r="610" s="1" customFormat="1" spans="10:10">
      <c r="J610" s="2"/>
    </row>
    <row r="611" s="1" customFormat="1" spans="10:10">
      <c r="J611" s="2"/>
    </row>
    <row r="612" s="1" customFormat="1" spans="10:10">
      <c r="J612" s="2"/>
    </row>
    <row r="613" s="1" customFormat="1" spans="10:10">
      <c r="J613" s="2"/>
    </row>
    <row r="614" s="1" customFormat="1" spans="10:10">
      <c r="J614" s="2"/>
    </row>
    <row r="615" s="1" customFormat="1" spans="10:10">
      <c r="J615" s="2"/>
    </row>
    <row r="616" s="1" customFormat="1" spans="10:10">
      <c r="J616" s="2"/>
    </row>
    <row r="617" s="1" customFormat="1" spans="10:10">
      <c r="J617" s="2"/>
    </row>
    <row r="618" s="1" customFormat="1" spans="10:10">
      <c r="J618" s="2"/>
    </row>
    <row r="619" s="1" customFormat="1" spans="10:10">
      <c r="J619" s="2"/>
    </row>
    <row r="620" s="1" customFormat="1" spans="10:10">
      <c r="J620" s="2"/>
    </row>
    <row r="621" s="1" customFormat="1" spans="10:10">
      <c r="J621" s="2"/>
    </row>
    <row r="622" s="1" customFormat="1" spans="10:10">
      <c r="J622" s="2"/>
    </row>
    <row r="623" s="1" customFormat="1" spans="10:10">
      <c r="J623" s="2"/>
    </row>
    <row r="624" s="1" customFormat="1" spans="10:10">
      <c r="J624" s="2"/>
    </row>
    <row r="625" s="1" customFormat="1" spans="10:10">
      <c r="J625" s="2"/>
    </row>
    <row r="626" s="1" customFormat="1" spans="10:10">
      <c r="J626" s="2"/>
    </row>
    <row r="627" s="1" customFormat="1" spans="10:10">
      <c r="J627" s="2"/>
    </row>
    <row r="628" s="1" customFormat="1" spans="10:10">
      <c r="J628" s="2"/>
    </row>
    <row r="629" s="1" customFormat="1" spans="10:10">
      <c r="J629" s="2"/>
    </row>
    <row r="630" s="1" customFormat="1" spans="10:10">
      <c r="J630" s="2"/>
    </row>
    <row r="631" s="1" customFormat="1" spans="10:10">
      <c r="J631" s="2"/>
    </row>
    <row r="632" s="1" customFormat="1" spans="10:10">
      <c r="J632" s="2"/>
    </row>
    <row r="633" s="1" customFormat="1" spans="10:10">
      <c r="J633" s="2"/>
    </row>
    <row r="634" s="1" customFormat="1" spans="10:10">
      <c r="J634" s="2"/>
    </row>
    <row r="635" s="1" customFormat="1" spans="10:10">
      <c r="J635" s="2"/>
    </row>
    <row r="636" s="1" customFormat="1" spans="10:10">
      <c r="J636" s="2"/>
    </row>
    <row r="637" s="1" customFormat="1" spans="10:10">
      <c r="J637" s="2"/>
    </row>
    <row r="638" s="1" customFormat="1" spans="10:10">
      <c r="J638" s="2"/>
    </row>
    <row r="639" s="1" customFormat="1" spans="10:10">
      <c r="J639" s="2"/>
    </row>
    <row r="640" s="1" customFormat="1" spans="10:10">
      <c r="J640" s="2"/>
    </row>
    <row r="641" s="1" customFormat="1" spans="10:10">
      <c r="J641" s="2"/>
    </row>
    <row r="642" s="1" customFormat="1" spans="10:10">
      <c r="J642" s="2"/>
    </row>
    <row r="643" s="1" customFormat="1" spans="10:10">
      <c r="J643" s="2"/>
    </row>
    <row r="644" s="1" customFormat="1" spans="10:10">
      <c r="J644" s="2"/>
    </row>
    <row r="645" s="1" customFormat="1" spans="10:10">
      <c r="J645" s="2"/>
    </row>
    <row r="646" s="1" customFormat="1" spans="10:10">
      <c r="J646" s="2"/>
    </row>
    <row r="647" s="1" customFormat="1" spans="10:10">
      <c r="J647" s="2"/>
    </row>
    <row r="648" s="1" customFormat="1" spans="10:10">
      <c r="J648" s="2"/>
    </row>
    <row r="649" s="1" customFormat="1" spans="10:10">
      <c r="J649" s="2"/>
    </row>
    <row r="650" s="1" customFormat="1" spans="10:10">
      <c r="J650" s="2"/>
    </row>
    <row r="651" s="1" customFormat="1" spans="10:10">
      <c r="J651" s="2"/>
    </row>
    <row r="652" s="1" customFormat="1" spans="10:10">
      <c r="J652" s="2"/>
    </row>
    <row r="653" s="1" customFormat="1" spans="10:10">
      <c r="J653" s="2"/>
    </row>
    <row r="654" s="1" customFormat="1" spans="10:10">
      <c r="J654" s="2"/>
    </row>
    <row r="655" s="1" customFormat="1" spans="10:10">
      <c r="J655" s="2"/>
    </row>
    <row r="656" s="1" customFormat="1" spans="10:10">
      <c r="J656" s="2"/>
    </row>
    <row r="657" s="1" customFormat="1" spans="10:10">
      <c r="J657" s="2"/>
    </row>
    <row r="658" s="1" customFormat="1" spans="10:10">
      <c r="J658" s="2"/>
    </row>
    <row r="659" s="1" customFormat="1" spans="10:10">
      <c r="J659" s="2"/>
    </row>
    <row r="660" s="1" customFormat="1" spans="10:10">
      <c r="J660" s="2"/>
    </row>
    <row r="661" s="1" customFormat="1" spans="10:10">
      <c r="J661" s="2"/>
    </row>
    <row r="662" s="1" customFormat="1" spans="10:10">
      <c r="J662" s="2"/>
    </row>
    <row r="663" s="1" customFormat="1" spans="10:10">
      <c r="J663" s="2"/>
    </row>
    <row r="664" s="1" customFormat="1" spans="10:10">
      <c r="J664" s="2"/>
    </row>
    <row r="665" s="1" customFormat="1" spans="10:10">
      <c r="J665" s="2"/>
    </row>
    <row r="666" s="1" customFormat="1" spans="10:10">
      <c r="J666" s="2"/>
    </row>
    <row r="667" s="1" customFormat="1" spans="10:10">
      <c r="J667" s="2"/>
    </row>
    <row r="668" s="1" customFormat="1" spans="10:10">
      <c r="J668" s="2"/>
    </row>
    <row r="669" s="1" customFormat="1" spans="10:10">
      <c r="J669" s="2"/>
    </row>
    <row r="670" s="1" customFormat="1" spans="10:10">
      <c r="J670" s="2"/>
    </row>
    <row r="671" s="1" customFormat="1" spans="10:10">
      <c r="J671" s="2"/>
    </row>
    <row r="672" s="1" customFormat="1" spans="10:10">
      <c r="J672" s="2"/>
    </row>
    <row r="673" s="1" customFormat="1" spans="10:10">
      <c r="J673" s="2"/>
    </row>
    <row r="674" s="1" customFormat="1" spans="10:10">
      <c r="J674" s="2"/>
    </row>
    <row r="675" s="1" customFormat="1" spans="10:10">
      <c r="J675" s="2"/>
    </row>
    <row r="676" s="1" customFormat="1" spans="10:10">
      <c r="J676" s="2"/>
    </row>
    <row r="677" s="1" customFormat="1" spans="10:10">
      <c r="J677" s="2"/>
    </row>
    <row r="678" s="1" customFormat="1" spans="10:10">
      <c r="J678" s="2"/>
    </row>
    <row r="679" s="1" customFormat="1" spans="10:10">
      <c r="J679" s="2"/>
    </row>
    <row r="680" s="1" customFormat="1" spans="10:10">
      <c r="J680" s="2"/>
    </row>
    <row r="681" s="1" customFormat="1" spans="10:10">
      <c r="J681" s="2"/>
    </row>
    <row r="682" s="1" customFormat="1" spans="10:10">
      <c r="J682" s="2"/>
    </row>
    <row r="683" s="1" customFormat="1" spans="10:10">
      <c r="J683" s="2"/>
    </row>
    <row r="684" s="1" customFormat="1" spans="10:10">
      <c r="J684" s="2"/>
    </row>
    <row r="685" s="1" customFormat="1" spans="10:10">
      <c r="J685" s="2"/>
    </row>
    <row r="686" s="1" customFormat="1" spans="10:10">
      <c r="J686" s="2"/>
    </row>
    <row r="687" s="1" customFormat="1" spans="10:10">
      <c r="J687" s="2"/>
    </row>
    <row r="688" s="1" customFormat="1" spans="10:10">
      <c r="J688" s="2"/>
    </row>
    <row r="689" s="1" customFormat="1" spans="10:10">
      <c r="J689" s="2"/>
    </row>
    <row r="690" s="1" customFormat="1" spans="10:10">
      <c r="J690" s="2"/>
    </row>
    <row r="691" s="1" customFormat="1" spans="10:10">
      <c r="J691" s="2"/>
    </row>
    <row r="692" s="1" customFormat="1" spans="10:10">
      <c r="J692" s="2"/>
    </row>
    <row r="693" s="1" customFormat="1" spans="10:10">
      <c r="J693" s="2"/>
    </row>
    <row r="694" s="1" customFormat="1" spans="10:10">
      <c r="J694" s="2"/>
    </row>
    <row r="695" s="1" customFormat="1" spans="10:10">
      <c r="J695" s="2"/>
    </row>
    <row r="696" s="1" customFormat="1" spans="10:10">
      <c r="J696" s="2"/>
    </row>
    <row r="697" s="1" customFormat="1" spans="10:10">
      <c r="J697" s="2"/>
    </row>
    <row r="698" s="1" customFormat="1" spans="10:10">
      <c r="J698" s="2"/>
    </row>
    <row r="699" s="1" customFormat="1" spans="10:10">
      <c r="J699" s="2"/>
    </row>
    <row r="700" s="1" customFormat="1" spans="10:10">
      <c r="J700" s="2"/>
    </row>
    <row r="701" s="1" customFormat="1" spans="10:10">
      <c r="J701" s="2"/>
    </row>
    <row r="702" s="1" customFormat="1" spans="10:10">
      <c r="J702" s="2"/>
    </row>
    <row r="703" s="1" customFormat="1" spans="10:10">
      <c r="J703" s="2"/>
    </row>
    <row r="704" s="1" customFormat="1" spans="10:10">
      <c r="J704" s="2"/>
    </row>
    <row r="705" s="1" customFormat="1" spans="10:10">
      <c r="J705" s="2"/>
    </row>
    <row r="706" s="1" customFormat="1" spans="10:10">
      <c r="J706" s="2"/>
    </row>
    <row r="707" s="1" customFormat="1" spans="10:10">
      <c r="J707" s="2"/>
    </row>
    <row r="708" s="1" customFormat="1" spans="10:10">
      <c r="J708" s="2"/>
    </row>
    <row r="709" s="1" customFormat="1" spans="10:10">
      <c r="J709" s="2"/>
    </row>
    <row r="710" s="1" customFormat="1" spans="10:10">
      <c r="J710" s="2"/>
    </row>
    <row r="711" s="1" customFormat="1" spans="10:10">
      <c r="J711" s="2"/>
    </row>
    <row r="712" s="1" customFormat="1" spans="10:10">
      <c r="J712" s="2"/>
    </row>
    <row r="713" s="1" customFormat="1" spans="10:10">
      <c r="J713" s="2"/>
    </row>
    <row r="714" s="1" customFormat="1" spans="10:10">
      <c r="J714" s="2"/>
    </row>
    <row r="715" s="1" customFormat="1" spans="10:10">
      <c r="J715" s="2"/>
    </row>
    <row r="716" s="1" customFormat="1" spans="10:10">
      <c r="J716" s="2"/>
    </row>
    <row r="717" s="1" customFormat="1" spans="10:10">
      <c r="J717" s="2"/>
    </row>
    <row r="718" s="1" customFormat="1" spans="10:10">
      <c r="J718" s="2"/>
    </row>
    <row r="719" s="1" customFormat="1" spans="10:10">
      <c r="J719" s="2"/>
    </row>
    <row r="720" s="1" customFormat="1" spans="10:10">
      <c r="J720" s="2"/>
    </row>
    <row r="721" s="1" customFormat="1" spans="10:10">
      <c r="J721" s="2"/>
    </row>
    <row r="722" s="1" customFormat="1" spans="10:10">
      <c r="J722" s="2"/>
    </row>
    <row r="723" s="1" customFormat="1" spans="10:10">
      <c r="J723" s="2"/>
    </row>
    <row r="724" s="1" customFormat="1" spans="10:10">
      <c r="J724" s="2"/>
    </row>
    <row r="725" s="1" customFormat="1" spans="10:10">
      <c r="J725" s="2"/>
    </row>
    <row r="726" s="1" customFormat="1" spans="10:10">
      <c r="J726" s="2"/>
    </row>
    <row r="727" s="1" customFormat="1" spans="10:10">
      <c r="J727" s="2"/>
    </row>
    <row r="728" s="1" customFormat="1" spans="10:10">
      <c r="J728" s="2"/>
    </row>
    <row r="729" s="1" customFormat="1" spans="10:10">
      <c r="J729" s="2"/>
    </row>
    <row r="730" s="1" customFormat="1" spans="10:10">
      <c r="J730" s="2"/>
    </row>
    <row r="731" s="1" customFormat="1" spans="10:10">
      <c r="J731" s="2"/>
    </row>
    <row r="732" s="1" customFormat="1" spans="10:10">
      <c r="J732" s="2"/>
    </row>
    <row r="733" s="1" customFormat="1" spans="10:10">
      <c r="J733" s="2"/>
    </row>
    <row r="734" s="1" customFormat="1" spans="10:10">
      <c r="J734" s="2"/>
    </row>
    <row r="735" s="1" customFormat="1" spans="10:10">
      <c r="J735" s="2"/>
    </row>
    <row r="736" s="1" customFormat="1" spans="10:10">
      <c r="J736" s="2"/>
    </row>
    <row r="737" s="1" customFormat="1" spans="10:10">
      <c r="J737" s="2"/>
    </row>
    <row r="738" s="1" customFormat="1" spans="10:10">
      <c r="J738" s="2"/>
    </row>
    <row r="739" s="1" customFormat="1" spans="10:10">
      <c r="J739" s="2"/>
    </row>
    <row r="740" s="1" customFormat="1" spans="10:10">
      <c r="J740" s="2"/>
    </row>
    <row r="741" s="1" customFormat="1" spans="10:10">
      <c r="J741" s="2"/>
    </row>
    <row r="742" s="1" customFormat="1" spans="10:10">
      <c r="J742" s="2"/>
    </row>
    <row r="743" s="1" customFormat="1" spans="10:10">
      <c r="J743" s="2"/>
    </row>
    <row r="744" s="1" customFormat="1" spans="10:10">
      <c r="J744" s="2"/>
    </row>
    <row r="745" s="1" customFormat="1" spans="10:10">
      <c r="J745" s="2"/>
    </row>
    <row r="746" s="1" customFormat="1" spans="10:10">
      <c r="J746" s="2"/>
    </row>
    <row r="747" s="1" customFormat="1" spans="10:10">
      <c r="J747" s="2"/>
    </row>
    <row r="748" s="1" customFormat="1" spans="10:10">
      <c r="J748" s="2"/>
    </row>
    <row r="749" s="1" customFormat="1" spans="10:10">
      <c r="J749" s="2"/>
    </row>
    <row r="750" s="1" customFormat="1" spans="10:10">
      <c r="J750" s="2"/>
    </row>
    <row r="751" s="1" customFormat="1" spans="10:10">
      <c r="J751" s="2"/>
    </row>
    <row r="752" s="1" customFormat="1" spans="10:10">
      <c r="J752" s="2"/>
    </row>
    <row r="753" s="1" customFormat="1" spans="10:10">
      <c r="J753" s="2"/>
    </row>
    <row r="754" s="1" customFormat="1" spans="10:10">
      <c r="J754" s="2"/>
    </row>
    <row r="755" s="1" customFormat="1" spans="10:10">
      <c r="J755" s="2"/>
    </row>
    <row r="756" s="1" customFormat="1" spans="10:10">
      <c r="J756" s="2"/>
    </row>
    <row r="757" s="1" customFormat="1" spans="10:10">
      <c r="J757" s="2"/>
    </row>
    <row r="758" s="1" customFormat="1" spans="10:10">
      <c r="J758" s="2"/>
    </row>
    <row r="759" s="1" customFormat="1" spans="10:10">
      <c r="J759" s="2"/>
    </row>
    <row r="760" s="1" customFormat="1" spans="10:10">
      <c r="J760" s="2"/>
    </row>
    <row r="761" s="1" customFormat="1" spans="10:10">
      <c r="J761" s="2"/>
    </row>
    <row r="762" s="1" customFormat="1" spans="10:10">
      <c r="J762" s="2"/>
    </row>
    <row r="763" s="1" customFormat="1" spans="10:10">
      <c r="J763" s="2"/>
    </row>
    <row r="764" s="1" customFormat="1" spans="10:10">
      <c r="J764" s="2"/>
    </row>
    <row r="765" s="1" customFormat="1" spans="10:10">
      <c r="J765" s="2"/>
    </row>
    <row r="766" s="1" customFormat="1" spans="10:10">
      <c r="J766" s="2"/>
    </row>
    <row r="767" s="1" customFormat="1" spans="10:10">
      <c r="J767" s="2"/>
    </row>
    <row r="768" s="1" customFormat="1" spans="10:10">
      <c r="J768" s="2"/>
    </row>
    <row r="769" s="1" customFormat="1" spans="10:10">
      <c r="J769" s="2"/>
    </row>
    <row r="770" s="1" customFormat="1" spans="10:10">
      <c r="J770" s="2"/>
    </row>
    <row r="771" s="1" customFormat="1" spans="10:10">
      <c r="J771" s="2"/>
    </row>
    <row r="772" s="1" customFormat="1" spans="10:10">
      <c r="J772" s="2"/>
    </row>
    <row r="773" s="1" customFormat="1" spans="10:10">
      <c r="J773" s="2"/>
    </row>
    <row r="774" s="1" customFormat="1" spans="10:10">
      <c r="J774" s="2"/>
    </row>
    <row r="775" s="1" customFormat="1" spans="10:10">
      <c r="J775" s="2"/>
    </row>
    <row r="776" s="1" customFormat="1" spans="10:10">
      <c r="J776" s="2"/>
    </row>
    <row r="777" s="1" customFormat="1" spans="10:10">
      <c r="J777" s="2"/>
    </row>
    <row r="778" s="1" customFormat="1" spans="10:10">
      <c r="J778" s="2"/>
    </row>
    <row r="779" s="1" customFormat="1" spans="10:10">
      <c r="J779" s="2"/>
    </row>
    <row r="780" s="1" customFormat="1" spans="10:10">
      <c r="J780" s="2"/>
    </row>
    <row r="781" s="1" customFormat="1" spans="10:10">
      <c r="J781" s="2"/>
    </row>
    <row r="782" s="1" customFormat="1" spans="10:10">
      <c r="J782" s="2"/>
    </row>
    <row r="783" s="1" customFormat="1" spans="10:10">
      <c r="J783" s="2"/>
    </row>
    <row r="784" s="1" customFormat="1" spans="10:10">
      <c r="J784" s="2"/>
    </row>
    <row r="785" s="1" customFormat="1" spans="10:10">
      <c r="J785" s="2"/>
    </row>
    <row r="786" s="1" customFormat="1" spans="10:10">
      <c r="J786" s="2"/>
    </row>
    <row r="787" s="1" customFormat="1" spans="10:10">
      <c r="J787" s="2"/>
    </row>
    <row r="788" s="1" customFormat="1" spans="10:10">
      <c r="J788" s="2"/>
    </row>
    <row r="789" s="1" customFormat="1" spans="10:10">
      <c r="J789" s="2"/>
    </row>
    <row r="790" s="1" customFormat="1" spans="10:10">
      <c r="J790" s="2"/>
    </row>
    <row r="791" s="1" customFormat="1" spans="10:10">
      <c r="J791" s="2"/>
    </row>
    <row r="792" s="1" customFormat="1" spans="10:10">
      <c r="J792" s="2"/>
    </row>
    <row r="793" s="1" customFormat="1" spans="10:10">
      <c r="J793" s="2"/>
    </row>
    <row r="794" s="1" customFormat="1" spans="10:10">
      <c r="J794" s="2"/>
    </row>
    <row r="795" s="1" customFormat="1" spans="10:10">
      <c r="J795" s="2"/>
    </row>
    <row r="796" s="1" customFormat="1" spans="10:10">
      <c r="J796" s="2"/>
    </row>
    <row r="797" s="1" customFormat="1" spans="10:10">
      <c r="J797" s="2"/>
    </row>
    <row r="798" s="1" customFormat="1" spans="10:10">
      <c r="J798" s="2"/>
    </row>
    <row r="799" s="1" customFormat="1" spans="10:10">
      <c r="J799" s="2"/>
    </row>
    <row r="800" s="1" customFormat="1" spans="10:10">
      <c r="J800" s="2"/>
    </row>
    <row r="801" s="1" customFormat="1" spans="10:10">
      <c r="J801" s="2"/>
    </row>
    <row r="802" s="1" customFormat="1" spans="10:10">
      <c r="J802" s="2"/>
    </row>
    <row r="803" s="1" customFormat="1" spans="10:10">
      <c r="J803" s="2"/>
    </row>
    <row r="804" s="1" customFormat="1" spans="10:10">
      <c r="J804" s="2"/>
    </row>
    <row r="805" s="1" customFormat="1" spans="10:10">
      <c r="J805" s="2"/>
    </row>
    <row r="806" s="1" customFormat="1" spans="10:10">
      <c r="J806" s="2"/>
    </row>
    <row r="807" s="1" customFormat="1" spans="10:10">
      <c r="J807" s="2"/>
    </row>
    <row r="808" s="1" customFormat="1" spans="10:10">
      <c r="J808" s="2"/>
    </row>
    <row r="809" s="1" customFormat="1" spans="10:10">
      <c r="J809" s="2"/>
    </row>
    <row r="810" s="1" customFormat="1" spans="10:10">
      <c r="J810" s="2"/>
    </row>
    <row r="811" s="1" customFormat="1" spans="10:10">
      <c r="J811" s="2"/>
    </row>
    <row r="812" s="1" customFormat="1" spans="10:10">
      <c r="J812" s="2"/>
    </row>
    <row r="813" s="1" customFormat="1" spans="10:10">
      <c r="J813" s="2"/>
    </row>
    <row r="814" s="1" customFormat="1" spans="10:10">
      <c r="J814" s="2"/>
    </row>
    <row r="815" s="1" customFormat="1" spans="10:10">
      <c r="J815" s="2"/>
    </row>
    <row r="816" s="1" customFormat="1" spans="10:10">
      <c r="J816" s="2"/>
    </row>
    <row r="817" s="1" customFormat="1" spans="10:10">
      <c r="J817" s="2"/>
    </row>
    <row r="818" s="1" customFormat="1" spans="10:10">
      <c r="J818" s="2"/>
    </row>
    <row r="819" s="1" customFormat="1" spans="10:10">
      <c r="J819" s="2"/>
    </row>
    <row r="820" s="1" customFormat="1" spans="10:10">
      <c r="J820" s="2"/>
    </row>
    <row r="821" s="1" customFormat="1" spans="10:10">
      <c r="J821" s="2"/>
    </row>
    <row r="822" s="1" customFormat="1" spans="10:10">
      <c r="J822" s="2"/>
    </row>
    <row r="823" s="1" customFormat="1" spans="10:10">
      <c r="J823" s="2"/>
    </row>
    <row r="824" s="1" customFormat="1" spans="10:10">
      <c r="J824" s="2"/>
    </row>
    <row r="825" s="1" customFormat="1" spans="10:10">
      <c r="J825" s="2"/>
    </row>
    <row r="826" s="1" customFormat="1" spans="10:10">
      <c r="J826" s="2"/>
    </row>
    <row r="827" s="1" customFormat="1" spans="10:10">
      <c r="J827" s="2"/>
    </row>
    <row r="828" s="1" customFormat="1" spans="10:10">
      <c r="J828" s="2"/>
    </row>
    <row r="829" s="1" customFormat="1" spans="10:10">
      <c r="J829" s="2"/>
    </row>
    <row r="830" s="1" customFormat="1" spans="10:10">
      <c r="J830" s="2"/>
    </row>
    <row r="831" s="1" customFormat="1" spans="10:10">
      <c r="J831" s="2"/>
    </row>
    <row r="832" s="1" customFormat="1" spans="10:10">
      <c r="J832" s="2"/>
    </row>
    <row r="833" s="1" customFormat="1" spans="10:10">
      <c r="J833" s="2"/>
    </row>
    <row r="834" s="1" customFormat="1" spans="10:10">
      <c r="J834" s="2"/>
    </row>
    <row r="835" s="1" customFormat="1" spans="10:10">
      <c r="J835" s="2"/>
    </row>
    <row r="836" s="1" customFormat="1" spans="10:10">
      <c r="J836" s="2"/>
    </row>
    <row r="837" s="1" customFormat="1" spans="10:10">
      <c r="J837" s="2"/>
    </row>
    <row r="838" s="1" customFormat="1" spans="10:10">
      <c r="J838" s="2"/>
    </row>
    <row r="839" s="1" customFormat="1" spans="10:10">
      <c r="J839" s="2"/>
    </row>
    <row r="840" s="1" customFormat="1" spans="10:10">
      <c r="J840" s="2"/>
    </row>
    <row r="841" s="1" customFormat="1" spans="10:10">
      <c r="J841" s="2"/>
    </row>
    <row r="842" s="1" customFormat="1" spans="10:10">
      <c r="J842" s="2"/>
    </row>
    <row r="843" s="1" customFormat="1" spans="10:10">
      <c r="J843" s="2"/>
    </row>
    <row r="844" s="1" customFormat="1" spans="10:10">
      <c r="J844" s="2"/>
    </row>
    <row r="845" s="1" customFormat="1" spans="10:10">
      <c r="J845" s="2"/>
    </row>
    <row r="846" s="1" customFormat="1" spans="10:10">
      <c r="J846" s="2"/>
    </row>
    <row r="847" s="1" customFormat="1" spans="10:10">
      <c r="J847" s="2"/>
    </row>
    <row r="848" s="1" customFormat="1" spans="10:10">
      <c r="J848" s="2"/>
    </row>
    <row r="849" s="1" customFormat="1" spans="10:10">
      <c r="J849" s="2"/>
    </row>
    <row r="850" s="1" customFormat="1" spans="10:10">
      <c r="J850" s="2"/>
    </row>
    <row r="851" s="1" customFormat="1" spans="10:10">
      <c r="J851" s="2"/>
    </row>
    <row r="852" s="1" customFormat="1" spans="10:10">
      <c r="J852" s="2"/>
    </row>
    <row r="853" s="1" customFormat="1" spans="10:10">
      <c r="J853" s="2"/>
    </row>
    <row r="854" s="1" customFormat="1" spans="10:10">
      <c r="J854" s="2"/>
    </row>
    <row r="855" s="1" customFormat="1" spans="10:10">
      <c r="J855" s="2"/>
    </row>
    <row r="856" s="1" customFormat="1" spans="10:10">
      <c r="J856" s="2"/>
    </row>
    <row r="857" s="1" customFormat="1" spans="10:10">
      <c r="J857" s="2"/>
    </row>
    <row r="858" s="1" customFormat="1" spans="10:10">
      <c r="J858" s="2"/>
    </row>
    <row r="859" s="1" customFormat="1" spans="10:10">
      <c r="J859" s="2"/>
    </row>
    <row r="860" s="1" customFormat="1" spans="10:10">
      <c r="J860" s="2"/>
    </row>
    <row r="861" s="1" customFormat="1" spans="10:10">
      <c r="J861" s="2"/>
    </row>
    <row r="862" s="1" customFormat="1" spans="10:10">
      <c r="J862" s="2"/>
    </row>
    <row r="863" s="1" customFormat="1" spans="10:10">
      <c r="J863" s="2"/>
    </row>
    <row r="864" s="1" customFormat="1" spans="10:10">
      <c r="J864" s="2"/>
    </row>
    <row r="865" s="1" customFormat="1" spans="10:10">
      <c r="J865" s="2"/>
    </row>
    <row r="866" s="1" customFormat="1" spans="10:10">
      <c r="J866" s="2"/>
    </row>
    <row r="867" s="1" customFormat="1" spans="10:10">
      <c r="J867" s="2"/>
    </row>
    <row r="868" s="1" customFormat="1" spans="10:10">
      <c r="J868" s="2"/>
    </row>
    <row r="869" s="1" customFormat="1" spans="10:10">
      <c r="J869" s="2"/>
    </row>
    <row r="870" s="1" customFormat="1" spans="10:10">
      <c r="J870" s="2"/>
    </row>
    <row r="871" s="1" customFormat="1" spans="10:10">
      <c r="J871" s="2"/>
    </row>
    <row r="872" s="1" customFormat="1" spans="10:10">
      <c r="J872" s="2"/>
    </row>
    <row r="873" s="1" customFormat="1" spans="10:10">
      <c r="J873" s="2"/>
    </row>
    <row r="874" s="1" customFormat="1" spans="10:10">
      <c r="J874" s="2"/>
    </row>
    <row r="875" s="1" customFormat="1" spans="10:10">
      <c r="J875" s="2"/>
    </row>
    <row r="876" s="1" customFormat="1" spans="10:10">
      <c r="J876" s="2"/>
    </row>
    <row r="877" s="1" customFormat="1" spans="10:10">
      <c r="J877" s="2"/>
    </row>
    <row r="878" s="1" customFormat="1" spans="10:10">
      <c r="J878" s="2"/>
    </row>
    <row r="879" s="1" customFormat="1" spans="10:10">
      <c r="J879" s="2"/>
    </row>
    <row r="880" s="1" customFormat="1" spans="10:10">
      <c r="J880" s="2"/>
    </row>
    <row r="881" s="1" customFormat="1" spans="10:10">
      <c r="J881" s="2"/>
    </row>
    <row r="882" s="1" customFormat="1" spans="10:10">
      <c r="J882" s="2"/>
    </row>
    <row r="883" s="1" customFormat="1" spans="10:10">
      <c r="J883" s="2"/>
    </row>
    <row r="884" s="1" customFormat="1" spans="10:10">
      <c r="J884" s="2"/>
    </row>
    <row r="885" s="1" customFormat="1" spans="10:10">
      <c r="J885" s="2"/>
    </row>
    <row r="886" s="1" customFormat="1" spans="10:10">
      <c r="J886" s="2"/>
    </row>
    <row r="887" s="1" customFormat="1" spans="10:10">
      <c r="J887" s="2"/>
    </row>
    <row r="888" s="1" customFormat="1" spans="10:10">
      <c r="J888" s="2"/>
    </row>
    <row r="889" s="1" customFormat="1" spans="10:10">
      <c r="J889" s="2"/>
    </row>
    <row r="890" s="1" customFormat="1" spans="10:10">
      <c r="J890" s="2"/>
    </row>
    <row r="891" s="1" customFormat="1" spans="10:10">
      <c r="J891" s="2"/>
    </row>
    <row r="892" s="1" customFormat="1" spans="10:10">
      <c r="J892" s="2"/>
    </row>
    <row r="893" s="1" customFormat="1" spans="10:10">
      <c r="J893" s="2"/>
    </row>
    <row r="894" s="1" customFormat="1" spans="10:10">
      <c r="J894" s="2"/>
    </row>
    <row r="895" s="1" customFormat="1" spans="10:10">
      <c r="J895" s="2"/>
    </row>
    <row r="896" s="1" customFormat="1" spans="10:10">
      <c r="J896" s="2"/>
    </row>
    <row r="897" s="1" customFormat="1" spans="10:10">
      <c r="J897" s="2"/>
    </row>
    <row r="898" s="1" customFormat="1" spans="10:10">
      <c r="J898" s="2"/>
    </row>
    <row r="899" s="1" customFormat="1" spans="10:10">
      <c r="J899" s="2"/>
    </row>
    <row r="900" s="1" customFormat="1" spans="10:10">
      <c r="J900" s="2"/>
    </row>
    <row r="901" s="1" customFormat="1" spans="10:10">
      <c r="J901" s="2"/>
    </row>
    <row r="902" s="1" customFormat="1" spans="10:10">
      <c r="J902" s="2"/>
    </row>
    <row r="903" s="1" customFormat="1" spans="10:10">
      <c r="J903" s="2"/>
    </row>
    <row r="904" s="1" customFormat="1" spans="10:10">
      <c r="J904" s="2"/>
    </row>
    <row r="905" s="1" customFormat="1" spans="10:10">
      <c r="J905" s="2"/>
    </row>
    <row r="906" s="1" customFormat="1" spans="10:10">
      <c r="J906" s="2"/>
    </row>
    <row r="907" s="1" customFormat="1" spans="10:10">
      <c r="J907" s="2"/>
    </row>
    <row r="908" s="1" customFormat="1" spans="10:10">
      <c r="J908" s="2"/>
    </row>
    <row r="909" s="1" customFormat="1" spans="10:10">
      <c r="J909" s="2"/>
    </row>
    <row r="910" s="1" customFormat="1" spans="10:10">
      <c r="J910" s="2"/>
    </row>
    <row r="911" s="1" customFormat="1" spans="10:10">
      <c r="J911" s="2"/>
    </row>
    <row r="912" s="1" customFormat="1" spans="10:10">
      <c r="J912" s="2"/>
    </row>
    <row r="913" s="1" customFormat="1" spans="10:10">
      <c r="J913" s="2"/>
    </row>
    <row r="914" s="1" customFormat="1" spans="10:10">
      <c r="J914" s="2"/>
    </row>
    <row r="915" s="1" customFormat="1" spans="10:10">
      <c r="J915" s="2"/>
    </row>
    <row r="916" s="1" customFormat="1" spans="10:10">
      <c r="J916" s="2"/>
    </row>
    <row r="917" s="1" customFormat="1" spans="10:10">
      <c r="J917" s="2"/>
    </row>
    <row r="918" s="1" customFormat="1" spans="10:10">
      <c r="J918" s="2"/>
    </row>
    <row r="919" s="1" customFormat="1" spans="10:10">
      <c r="J919" s="2"/>
    </row>
    <row r="920" s="1" customFormat="1" spans="10:10">
      <c r="J920" s="2"/>
    </row>
    <row r="921" s="1" customFormat="1" spans="10:10">
      <c r="J921" s="2"/>
    </row>
    <row r="922" s="1" customFormat="1" spans="10:10">
      <c r="J922" s="2"/>
    </row>
    <row r="923" s="1" customFormat="1" spans="10:10">
      <c r="J923" s="2"/>
    </row>
    <row r="924" s="1" customFormat="1" spans="10:10">
      <c r="J924" s="2"/>
    </row>
    <row r="925" s="1" customFormat="1" spans="10:10">
      <c r="J925" s="2"/>
    </row>
    <row r="926" s="1" customFormat="1" spans="10:10">
      <c r="J926" s="2"/>
    </row>
    <row r="927" s="1" customFormat="1" spans="10:10">
      <c r="J927" s="2"/>
    </row>
    <row r="928" s="1" customFormat="1" spans="10:10">
      <c r="J928" s="2"/>
    </row>
    <row r="929" s="1" customFormat="1" spans="10:10">
      <c r="J929" s="2"/>
    </row>
    <row r="930" s="1" customFormat="1" spans="10:10">
      <c r="J930" s="2"/>
    </row>
    <row r="931" s="1" customFormat="1" spans="10:10">
      <c r="J931" s="2"/>
    </row>
    <row r="932" s="1" customFormat="1" spans="10:10">
      <c r="J932" s="2"/>
    </row>
    <row r="933" s="1" customFormat="1" spans="10:10">
      <c r="J933" s="2"/>
    </row>
    <row r="934" s="1" customFormat="1" spans="10:10">
      <c r="J934" s="2"/>
    </row>
    <row r="935" s="1" customFormat="1" spans="10:10">
      <c r="J935" s="2"/>
    </row>
    <row r="936" s="1" customFormat="1" spans="10:10">
      <c r="J936" s="2"/>
    </row>
    <row r="937" s="1" customFormat="1" spans="10:10">
      <c r="J937" s="2"/>
    </row>
    <row r="938" s="1" customFormat="1" spans="10:10">
      <c r="J938" s="2"/>
    </row>
    <row r="939" s="1" customFormat="1" spans="10:10">
      <c r="J939" s="2"/>
    </row>
    <row r="940" s="1" customFormat="1" spans="10:10">
      <c r="J940" s="2"/>
    </row>
    <row r="941" s="1" customFormat="1" spans="10:10">
      <c r="J941" s="2"/>
    </row>
    <row r="942" s="1" customFormat="1" spans="10:10">
      <c r="J942" s="2"/>
    </row>
    <row r="943" s="1" customFormat="1" spans="10:10">
      <c r="J943" s="2"/>
    </row>
    <row r="944" s="1" customFormat="1" spans="10:10">
      <c r="J944" s="2"/>
    </row>
    <row r="945" s="1" customFormat="1" spans="10:10">
      <c r="J945" s="2"/>
    </row>
    <row r="946" s="1" customFormat="1" spans="10:10">
      <c r="J946" s="2"/>
    </row>
    <row r="947" s="1" customFormat="1" spans="10:10">
      <c r="J947" s="2"/>
    </row>
    <row r="948" s="1" customFormat="1" spans="10:10">
      <c r="J948" s="2"/>
    </row>
    <row r="949" s="1" customFormat="1" spans="10:10">
      <c r="J949" s="2"/>
    </row>
    <row r="950" s="1" customFormat="1" spans="10:10">
      <c r="J950" s="2"/>
    </row>
    <row r="951" s="1" customFormat="1" spans="10:10">
      <c r="J951" s="2"/>
    </row>
    <row r="952" s="1" customFormat="1" spans="10:10">
      <c r="J952" s="2"/>
    </row>
    <row r="953" s="1" customFormat="1" spans="10:10">
      <c r="J953" s="2"/>
    </row>
    <row r="954" s="1" customFormat="1" spans="10:10">
      <c r="J954" s="2"/>
    </row>
    <row r="955" s="1" customFormat="1" spans="10:10">
      <c r="J955" s="2"/>
    </row>
    <row r="956" s="1" customFormat="1" spans="10:10">
      <c r="J956" s="2"/>
    </row>
    <row r="957" s="1" customFormat="1" spans="10:10">
      <c r="J957" s="2"/>
    </row>
    <row r="958" s="1" customFormat="1" spans="10:10">
      <c r="J958" s="2"/>
    </row>
    <row r="959" s="1" customFormat="1" spans="10:10">
      <c r="J959" s="2"/>
    </row>
    <row r="960" s="1" customFormat="1" spans="10:10">
      <c r="J960" s="2"/>
    </row>
    <row r="961" s="1" customFormat="1" spans="10:10">
      <c r="J961" s="2"/>
    </row>
    <row r="962" s="1" customFormat="1" spans="10:10">
      <c r="J962" s="2"/>
    </row>
    <row r="963" s="1" customFormat="1" spans="10:10">
      <c r="J963" s="2"/>
    </row>
    <row r="964" s="1" customFormat="1" spans="10:10">
      <c r="J964" s="2"/>
    </row>
    <row r="965" s="1" customFormat="1" spans="10:10">
      <c r="J965" s="2"/>
    </row>
    <row r="966" s="1" customFormat="1" spans="10:10">
      <c r="J966" s="2"/>
    </row>
    <row r="967" s="1" customFormat="1" spans="10:10">
      <c r="J967" s="2"/>
    </row>
    <row r="968" s="1" customFormat="1" spans="10:10">
      <c r="J968" s="2"/>
    </row>
    <row r="969" s="1" customFormat="1" spans="10:10">
      <c r="J969" s="2"/>
    </row>
    <row r="970" s="1" customFormat="1" spans="10:10">
      <c r="J970" s="2"/>
    </row>
    <row r="971" s="1" customFormat="1" spans="10:10">
      <c r="J971" s="2"/>
    </row>
    <row r="972" s="1" customFormat="1" spans="10:10">
      <c r="J972" s="2"/>
    </row>
    <row r="973" s="1" customFormat="1" spans="10:10">
      <c r="J973" s="2"/>
    </row>
    <row r="974" s="1" customFormat="1" spans="10:10">
      <c r="J974" s="2"/>
    </row>
    <row r="975" s="1" customFormat="1" spans="10:10">
      <c r="J975" s="2"/>
    </row>
    <row r="976" s="1" customFormat="1" spans="10:10">
      <c r="J976" s="2"/>
    </row>
    <row r="977" s="1" customFormat="1" spans="10:10">
      <c r="J977" s="2"/>
    </row>
    <row r="978" s="1" customFormat="1" spans="10:10">
      <c r="J978" s="2"/>
    </row>
    <row r="979" s="1" customFormat="1" spans="10:10">
      <c r="J979" s="2"/>
    </row>
    <row r="980" s="1" customFormat="1" spans="10:10">
      <c r="J980" s="2"/>
    </row>
    <row r="981" s="1" customFormat="1" spans="10:10">
      <c r="J981" s="2"/>
    </row>
    <row r="982" s="1" customFormat="1" spans="10:10">
      <c r="J982" s="2"/>
    </row>
    <row r="983" s="1" customFormat="1" spans="10:10">
      <c r="J983" s="2"/>
    </row>
    <row r="984" s="1" customFormat="1" spans="10:10">
      <c r="J984" s="2"/>
    </row>
    <row r="985" s="1" customFormat="1" spans="10:10">
      <c r="J985" s="2"/>
    </row>
    <row r="986" s="1" customFormat="1" spans="10:10">
      <c r="J986" s="2"/>
    </row>
    <row r="987" s="1" customFormat="1" spans="10:10">
      <c r="J987" s="2"/>
    </row>
    <row r="988" s="1" customFormat="1" spans="10:10">
      <c r="J988" s="2"/>
    </row>
    <row r="989" s="1" customFormat="1" spans="10:10">
      <c r="J989" s="2"/>
    </row>
    <row r="990" s="1" customFormat="1" spans="10:10">
      <c r="J990" s="2"/>
    </row>
    <row r="991" s="1" customFormat="1" spans="10:10">
      <c r="J991" s="2"/>
    </row>
    <row r="992" s="1" customFormat="1" spans="10:10">
      <c r="J992" s="2"/>
    </row>
    <row r="993" s="1" customFormat="1" spans="10:10">
      <c r="J993" s="2"/>
    </row>
    <row r="994" s="1" customFormat="1" spans="10:10">
      <c r="J994" s="2"/>
    </row>
    <row r="995" s="1" customFormat="1" spans="10:10">
      <c r="J995" s="2"/>
    </row>
    <row r="996" s="1" customFormat="1" spans="10:10">
      <c r="J996" s="2"/>
    </row>
    <row r="997" s="1" customFormat="1" spans="10:10">
      <c r="J997" s="2"/>
    </row>
    <row r="998" s="1" customFormat="1" spans="10:10">
      <c r="J998" s="2"/>
    </row>
    <row r="999" s="1" customFormat="1" spans="10:10">
      <c r="J999" s="2"/>
    </row>
    <row r="1000" s="1" customFormat="1" spans="10:10">
      <c r="J1000" s="2"/>
    </row>
    <row r="1001" s="1" customFormat="1" spans="10:10">
      <c r="J1001" s="2"/>
    </row>
    <row r="1002" s="1" customFormat="1" spans="10:10">
      <c r="J1002" s="2"/>
    </row>
    <row r="1003" s="1" customFormat="1" spans="10:10">
      <c r="J1003" s="2"/>
    </row>
    <row r="1004" s="1" customFormat="1" spans="10:10">
      <c r="J1004" s="2"/>
    </row>
    <row r="1005" s="1" customFormat="1" spans="10:10">
      <c r="J1005" s="2"/>
    </row>
    <row r="1006" s="1" customFormat="1" spans="10:10">
      <c r="J1006" s="2"/>
    </row>
    <row r="1007" s="1" customFormat="1" spans="10:10">
      <c r="J1007" s="2"/>
    </row>
    <row r="1008" s="1" customFormat="1" spans="10:10">
      <c r="J1008" s="2"/>
    </row>
    <row r="1009" s="1" customFormat="1" spans="10:10">
      <c r="J1009" s="2"/>
    </row>
    <row r="1010" s="1" customFormat="1" spans="10:10">
      <c r="J1010" s="2"/>
    </row>
    <row r="1011" s="1" customFormat="1" spans="10:10">
      <c r="J1011" s="2"/>
    </row>
    <row r="1012" s="1" customFormat="1" spans="10:10">
      <c r="J1012" s="2"/>
    </row>
    <row r="1013" s="1" customFormat="1" spans="10:10">
      <c r="J1013" s="2"/>
    </row>
    <row r="1014" s="1" customFormat="1" spans="10:10">
      <c r="J1014" s="2"/>
    </row>
    <row r="1015" s="1" customFormat="1" spans="10:10">
      <c r="J1015" s="2"/>
    </row>
    <row r="1016" s="1" customFormat="1" spans="10:10">
      <c r="J1016" s="2"/>
    </row>
    <row r="1017" s="1" customFormat="1" spans="10:10">
      <c r="J1017" s="2"/>
    </row>
    <row r="1018" s="1" customFormat="1" spans="10:10">
      <c r="J1018" s="2"/>
    </row>
    <row r="1019" s="1" customFormat="1" spans="10:10">
      <c r="J1019" s="2"/>
    </row>
    <row r="1020" s="1" customFormat="1" spans="10:10">
      <c r="J1020" s="2"/>
    </row>
    <row r="1021" s="1" customFormat="1" spans="10:10">
      <c r="J1021" s="2"/>
    </row>
    <row r="1022" s="1" customFormat="1" spans="10:10">
      <c r="J1022" s="2"/>
    </row>
    <row r="1023" s="1" customFormat="1" spans="10:10">
      <c r="J1023" s="2"/>
    </row>
    <row r="1024" s="1" customFormat="1" spans="10:10">
      <c r="J1024" s="2"/>
    </row>
    <row r="1025" s="1" customFormat="1" spans="10:10">
      <c r="J1025" s="2"/>
    </row>
    <row r="1026" s="1" customFormat="1" spans="10:10">
      <c r="J1026" s="2"/>
    </row>
    <row r="1027" s="1" customFormat="1" spans="10:10">
      <c r="J1027" s="2"/>
    </row>
    <row r="1028" s="1" customFormat="1" spans="10:10">
      <c r="J1028" s="2"/>
    </row>
    <row r="1029" s="1" customFormat="1" spans="10:10">
      <c r="J1029" s="2"/>
    </row>
    <row r="1030" s="1" customFormat="1" spans="10:10">
      <c r="J1030" s="2"/>
    </row>
    <row r="1031" s="1" customFormat="1" spans="10:10">
      <c r="J1031" s="2"/>
    </row>
    <row r="1032" s="1" customFormat="1" spans="10:10">
      <c r="J1032" s="2"/>
    </row>
    <row r="1033" s="1" customFormat="1" spans="10:10">
      <c r="J1033" s="2"/>
    </row>
    <row r="1034" s="1" customFormat="1" spans="10:10">
      <c r="J1034" s="2"/>
    </row>
    <row r="1035" s="1" customFormat="1" spans="10:10">
      <c r="J1035" s="2"/>
    </row>
    <row r="1036" s="1" customFormat="1" spans="10:10">
      <c r="J1036" s="2"/>
    </row>
    <row r="1037" s="1" customFormat="1" spans="10:10">
      <c r="J1037" s="2"/>
    </row>
    <row r="1038" s="1" customFormat="1" spans="10:10">
      <c r="J1038" s="2"/>
    </row>
    <row r="1039" s="1" customFormat="1" spans="10:10">
      <c r="J1039" s="2"/>
    </row>
    <row r="1040" s="1" customFormat="1" spans="10:10">
      <c r="J1040" s="2"/>
    </row>
    <row r="1041" s="1" customFormat="1" spans="10:10">
      <c r="J1041" s="2"/>
    </row>
    <row r="1042" s="1" customFormat="1" spans="10:10">
      <c r="J1042" s="2"/>
    </row>
    <row r="1043" s="1" customFormat="1" spans="10:10">
      <c r="J1043" s="2"/>
    </row>
    <row r="1044" s="1" customFormat="1" spans="10:10">
      <c r="J1044" s="2"/>
    </row>
    <row r="1045" s="1" customFormat="1" spans="10:10">
      <c r="J1045" s="2"/>
    </row>
    <row r="1046" s="1" customFormat="1" spans="10:10">
      <c r="J1046" s="2"/>
    </row>
    <row r="1047" s="1" customFormat="1" spans="10:10">
      <c r="J1047" s="2"/>
    </row>
    <row r="1048" s="1" customFormat="1" spans="10:10">
      <c r="J1048" s="2"/>
    </row>
    <row r="1049" s="1" customFormat="1" spans="10:10">
      <c r="J1049" s="2"/>
    </row>
    <row r="1050" s="1" customFormat="1" spans="10:10">
      <c r="J1050" s="2"/>
    </row>
    <row r="1051" s="1" customFormat="1" spans="10:10">
      <c r="J1051" s="2"/>
    </row>
    <row r="1052" s="1" customFormat="1" spans="10:10">
      <c r="J1052" s="2"/>
    </row>
    <row r="1053" s="1" customFormat="1" spans="10:10">
      <c r="J1053" s="2"/>
    </row>
    <row r="1054" s="1" customFormat="1" spans="10:10">
      <c r="J1054" s="2"/>
    </row>
    <row r="1055" s="1" customFormat="1" spans="10:10">
      <c r="J1055" s="2"/>
    </row>
    <row r="1056" s="1" customFormat="1" spans="10:10">
      <c r="J1056" s="2"/>
    </row>
    <row r="1057" s="1" customFormat="1" spans="10:10">
      <c r="J1057" s="2"/>
    </row>
    <row r="1058" s="1" customFormat="1" spans="10:10">
      <c r="J1058" s="2"/>
    </row>
    <row r="1059" s="1" customFormat="1" spans="10:10">
      <c r="J1059" s="2"/>
    </row>
    <row r="1060" s="1" customFormat="1" spans="10:10">
      <c r="J1060" s="2"/>
    </row>
    <row r="1061" s="1" customFormat="1" spans="10:10">
      <c r="J1061" s="2"/>
    </row>
    <row r="1062" s="1" customFormat="1" spans="10:10">
      <c r="J1062" s="2"/>
    </row>
    <row r="1063" s="1" customFormat="1" spans="10:10">
      <c r="J1063" s="2"/>
    </row>
    <row r="1064" s="1" customFormat="1" spans="10:10">
      <c r="J1064" s="2"/>
    </row>
    <row r="1065" s="1" customFormat="1" spans="10:10">
      <c r="J1065" s="2"/>
    </row>
    <row r="1066" s="1" customFormat="1" spans="10:10">
      <c r="J1066" s="2"/>
    </row>
    <row r="1067" s="1" customFormat="1" spans="10:10">
      <c r="J1067" s="2"/>
    </row>
    <row r="1068" s="1" customFormat="1" spans="10:10">
      <c r="J1068" s="2"/>
    </row>
    <row r="1069" s="1" customFormat="1" spans="10:10">
      <c r="J1069" s="2"/>
    </row>
    <row r="1070" s="1" customFormat="1" spans="10:10">
      <c r="J1070" s="2"/>
    </row>
    <row r="1071" s="1" customFormat="1" spans="10:10">
      <c r="J1071" s="2"/>
    </row>
    <row r="1072" s="1" customFormat="1" spans="10:10">
      <c r="J1072" s="2"/>
    </row>
    <row r="1073" s="1" customFormat="1" spans="10:10">
      <c r="J1073" s="2"/>
    </row>
    <row r="1074" s="1" customFormat="1" spans="10:10">
      <c r="J1074" s="2"/>
    </row>
    <row r="1075" s="1" customFormat="1" spans="10:10">
      <c r="J1075" s="2"/>
    </row>
    <row r="1076" s="1" customFormat="1" spans="10:10">
      <c r="J1076" s="2"/>
    </row>
    <row r="1077" s="1" customFormat="1" spans="10:10">
      <c r="J1077" s="2"/>
    </row>
    <row r="1078" s="1" customFormat="1" spans="10:10">
      <c r="J1078" s="2"/>
    </row>
    <row r="1079" s="1" customFormat="1" spans="10:10">
      <c r="J1079" s="2"/>
    </row>
    <row r="1080" s="1" customFormat="1" spans="10:10">
      <c r="J1080" s="2"/>
    </row>
    <row r="1081" s="1" customFormat="1" spans="10:10">
      <c r="J1081" s="2"/>
    </row>
    <row r="1082" s="1" customFormat="1" spans="10:10">
      <c r="J1082" s="2"/>
    </row>
    <row r="1083" s="1" customFormat="1" spans="10:10">
      <c r="J1083" s="2"/>
    </row>
    <row r="1084" s="1" customFormat="1" spans="10:10">
      <c r="J1084" s="2"/>
    </row>
    <row r="1085" s="1" customFormat="1" spans="10:10">
      <c r="J1085" s="2"/>
    </row>
    <row r="1086" s="1" customFormat="1" spans="10:10">
      <c r="J1086" s="2"/>
    </row>
    <row r="1087" s="1" customFormat="1" spans="10:10">
      <c r="J1087" s="2"/>
    </row>
    <row r="1088" s="1" customFormat="1" spans="10:10">
      <c r="J1088" s="2"/>
    </row>
    <row r="1089" s="1" customFormat="1" spans="10:10">
      <c r="J1089" s="2"/>
    </row>
    <row r="1090" s="1" customFormat="1" spans="10:10">
      <c r="J1090" s="2"/>
    </row>
    <row r="1091" s="1" customFormat="1" spans="10:10">
      <c r="J1091" s="2"/>
    </row>
    <row r="1092" s="1" customFormat="1" spans="10:10">
      <c r="J1092" s="2"/>
    </row>
    <row r="1093" s="1" customFormat="1" spans="10:10">
      <c r="J1093" s="2"/>
    </row>
    <row r="1094" s="1" customFormat="1" spans="10:10">
      <c r="J1094" s="2"/>
    </row>
    <row r="1095" s="1" customFormat="1" spans="10:10">
      <c r="J1095" s="2"/>
    </row>
    <row r="1096" s="1" customFormat="1" spans="10:10">
      <c r="J1096" s="2"/>
    </row>
    <row r="1097" s="1" customFormat="1" spans="10:10">
      <c r="J1097" s="2"/>
    </row>
    <row r="1098" s="1" customFormat="1" spans="10:10">
      <c r="J1098" s="2"/>
    </row>
    <row r="1099" s="1" customFormat="1" spans="10:10">
      <c r="J1099" s="2"/>
    </row>
    <row r="1100" s="1" customFormat="1" spans="10:10">
      <c r="J1100" s="2"/>
    </row>
    <row r="1101" s="1" customFormat="1" spans="10:10">
      <c r="J1101" s="2"/>
    </row>
    <row r="1102" s="1" customFormat="1" spans="10:10">
      <c r="J1102" s="2"/>
    </row>
    <row r="1103" s="1" customFormat="1" spans="10:10">
      <c r="J1103" s="2"/>
    </row>
    <row r="1104" s="1" customFormat="1" spans="10:10">
      <c r="J1104" s="2"/>
    </row>
    <row r="1105" s="1" customFormat="1" spans="10:10">
      <c r="J1105" s="2"/>
    </row>
    <row r="1106" s="1" customFormat="1" spans="10:10">
      <c r="J1106" s="2"/>
    </row>
    <row r="1107" s="1" customFormat="1" spans="10:10">
      <c r="J1107" s="2"/>
    </row>
    <row r="1108" s="1" customFormat="1" spans="10:10">
      <c r="J1108" s="2"/>
    </row>
    <row r="1109" s="1" customFormat="1" spans="10:10">
      <c r="J1109" s="2"/>
    </row>
    <row r="1110" s="1" customFormat="1" spans="10:10">
      <c r="J1110" s="2"/>
    </row>
    <row r="1111" s="1" customFormat="1" spans="10:10">
      <c r="J1111" s="2"/>
    </row>
    <row r="1112" s="1" customFormat="1" spans="10:10">
      <c r="J1112" s="2"/>
    </row>
    <row r="1113" s="1" customFormat="1" spans="10:10">
      <c r="J1113" s="2"/>
    </row>
    <row r="1114" s="1" customFormat="1" spans="10:10">
      <c r="J1114" s="2"/>
    </row>
    <row r="1115" s="1" customFormat="1" spans="10:10">
      <c r="J1115" s="2"/>
    </row>
    <row r="1116" s="1" customFormat="1" spans="10:10">
      <c r="J1116" s="2"/>
    </row>
    <row r="1117" s="1" customFormat="1" spans="10:10">
      <c r="J1117" s="2"/>
    </row>
    <row r="1118" s="1" customFormat="1" spans="10:10">
      <c r="J1118" s="2"/>
    </row>
    <row r="1119" s="1" customFormat="1" spans="10:10">
      <c r="J1119" s="2"/>
    </row>
    <row r="1120" s="1" customFormat="1" spans="10:10">
      <c r="J1120" s="2"/>
    </row>
    <row r="1121" s="1" customFormat="1" spans="10:10">
      <c r="J1121" s="2"/>
    </row>
    <row r="1122" s="1" customFormat="1" spans="10:10">
      <c r="J1122" s="2"/>
    </row>
    <row r="1123" s="1" customFormat="1" spans="10:10">
      <c r="J1123" s="2"/>
    </row>
    <row r="1124" s="1" customFormat="1" spans="10:10">
      <c r="J1124" s="2"/>
    </row>
    <row r="1125" s="1" customFormat="1" spans="10:10">
      <c r="J1125" s="2"/>
    </row>
    <row r="1126" s="1" customFormat="1" spans="10:10">
      <c r="J1126" s="2"/>
    </row>
    <row r="1127" s="1" customFormat="1" spans="10:10">
      <c r="J1127" s="2"/>
    </row>
    <row r="1128" s="1" customFormat="1" spans="10:10">
      <c r="J1128" s="2"/>
    </row>
    <row r="1129" s="1" customFormat="1" spans="10:10">
      <c r="J1129" s="2"/>
    </row>
    <row r="1130" s="1" customFormat="1" spans="10:10">
      <c r="J1130" s="2"/>
    </row>
    <row r="1131" s="1" customFormat="1" spans="10:10">
      <c r="J1131" s="2"/>
    </row>
    <row r="1132" s="1" customFormat="1" spans="10:10">
      <c r="J1132" s="2"/>
    </row>
    <row r="1133" s="1" customFormat="1" spans="10:10">
      <c r="J1133" s="2"/>
    </row>
    <row r="1134" s="1" customFormat="1" spans="10:10">
      <c r="J1134" s="2"/>
    </row>
    <row r="1135" s="1" customFormat="1" spans="10:10">
      <c r="J1135" s="2"/>
    </row>
    <row r="1136" s="1" customFormat="1" spans="10:10">
      <c r="J1136" s="2"/>
    </row>
    <row r="1137" s="1" customFormat="1" spans="10:10">
      <c r="J1137" s="2"/>
    </row>
    <row r="1138" s="1" customFormat="1" spans="10:10">
      <c r="J1138" s="2"/>
    </row>
    <row r="1139" s="1" customFormat="1" spans="10:10">
      <c r="J1139" s="2"/>
    </row>
    <row r="1140" s="1" customFormat="1" spans="10:10">
      <c r="J1140" s="2"/>
    </row>
    <row r="1141" s="1" customFormat="1" spans="10:10">
      <c r="J1141" s="2"/>
    </row>
    <row r="1142" s="1" customFormat="1" spans="10:10">
      <c r="J1142" s="2"/>
    </row>
    <row r="1143" s="1" customFormat="1" spans="10:10">
      <c r="J1143" s="2"/>
    </row>
    <row r="1144" s="1" customFormat="1" spans="10:10">
      <c r="J1144" s="2"/>
    </row>
    <row r="1145" s="1" customFormat="1" spans="10:10">
      <c r="J1145" s="2"/>
    </row>
    <row r="1146" s="1" customFormat="1" spans="10:10">
      <c r="J1146" s="2"/>
    </row>
    <row r="1147" s="1" customFormat="1" spans="10:10">
      <c r="J1147" s="2"/>
    </row>
    <row r="1148" s="1" customFormat="1" spans="10:10">
      <c r="J1148" s="2"/>
    </row>
    <row r="1149" s="1" customFormat="1" spans="10:10">
      <c r="J1149" s="2"/>
    </row>
    <row r="1150" s="1" customFormat="1" spans="10:10">
      <c r="J1150" s="2"/>
    </row>
    <row r="1151" s="1" customFormat="1" spans="10:10">
      <c r="J1151" s="2"/>
    </row>
    <row r="1152" s="1" customFormat="1" spans="10:10">
      <c r="J1152" s="2"/>
    </row>
    <row r="1153" s="1" customFormat="1" spans="10:10">
      <c r="J1153" s="2"/>
    </row>
    <row r="1154" s="1" customFormat="1" spans="10:10">
      <c r="J1154" s="2"/>
    </row>
    <row r="1155" s="1" customFormat="1" spans="10:10">
      <c r="J1155" s="2"/>
    </row>
    <row r="1156" s="1" customFormat="1" spans="10:10">
      <c r="J1156" s="2"/>
    </row>
    <row r="1157" s="1" customFormat="1" spans="10:10">
      <c r="J1157" s="2"/>
    </row>
    <row r="1158" s="1" customFormat="1" spans="10:10">
      <c r="J1158" s="2"/>
    </row>
    <row r="1159" s="1" customFormat="1" spans="10:10">
      <c r="J1159" s="2"/>
    </row>
    <row r="1160" s="1" customFormat="1" spans="10:10">
      <c r="J1160" s="2"/>
    </row>
    <row r="1161" s="1" customFormat="1" spans="10:10">
      <c r="J1161" s="2"/>
    </row>
    <row r="1162" s="1" customFormat="1" spans="10:10">
      <c r="J1162" s="2"/>
    </row>
    <row r="1163" s="1" customFormat="1" spans="10:10">
      <c r="J1163" s="2"/>
    </row>
    <row r="1164" s="1" customFormat="1" spans="10:10">
      <c r="J1164" s="2"/>
    </row>
    <row r="1165" s="1" customFormat="1" spans="10:10">
      <c r="J1165" s="2"/>
    </row>
    <row r="1166" s="1" customFormat="1" spans="10:10">
      <c r="J1166" s="2"/>
    </row>
    <row r="1167" s="1" customFormat="1" spans="10:10">
      <c r="J1167" s="2"/>
    </row>
    <row r="1168" s="1" customFormat="1" spans="10:10">
      <c r="J1168" s="2"/>
    </row>
    <row r="1169" s="1" customFormat="1" spans="10:10">
      <c r="J1169" s="2"/>
    </row>
    <row r="1170" s="1" customFormat="1" spans="10:10">
      <c r="J1170" s="2"/>
    </row>
    <row r="1171" s="1" customFormat="1" ht="18" customHeight="1" spans="10:10">
      <c r="J1171" s="2"/>
    </row>
    <row r="1172" s="1" customFormat="1" ht="18" customHeight="1" spans="10:10">
      <c r="J1172" s="2"/>
    </row>
    <row r="1173" s="1" customFormat="1" ht="18" customHeight="1" spans="10:10">
      <c r="J1173" s="2"/>
    </row>
    <row r="1174" s="1" customFormat="1" ht="18" customHeight="1" spans="10:10">
      <c r="J1174" s="2"/>
    </row>
    <row r="1175" s="1" customFormat="1" ht="18" customHeight="1" spans="10:10">
      <c r="J1175" s="2"/>
    </row>
    <row r="1176" s="1" customFormat="1" ht="18" customHeight="1" spans="10:10">
      <c r="J1176" s="2"/>
    </row>
    <row r="1177" s="1" customFormat="1" ht="18" customHeight="1" spans="10:10">
      <c r="J1177" s="2"/>
    </row>
    <row r="1178" s="1" customFormat="1" ht="18" customHeight="1" spans="10:10">
      <c r="J1178" s="2"/>
    </row>
    <row r="1179" s="1" customFormat="1" ht="18" customHeight="1" spans="10:10">
      <c r="J1179" s="2"/>
    </row>
    <row r="1180" s="1" customFormat="1" ht="18" customHeight="1" spans="10:10">
      <c r="J1180" s="2"/>
    </row>
    <row r="1181" s="1" customFormat="1" ht="18" customHeight="1" spans="10:10">
      <c r="J1181" s="2"/>
    </row>
    <row r="1182" s="1" customFormat="1" ht="18" customHeight="1" spans="10:10">
      <c r="J1182" s="2"/>
    </row>
    <row r="1183" s="1" customFormat="1" ht="18" customHeight="1" spans="10:10">
      <c r="J1183" s="2"/>
    </row>
    <row r="1184" s="1" customFormat="1" ht="18" customHeight="1" spans="10:10">
      <c r="J1184" s="2"/>
    </row>
    <row r="1185" s="1" customFormat="1" ht="18" customHeight="1" spans="10:10">
      <c r="J1185" s="2"/>
    </row>
    <row r="1186" s="1" customFormat="1" ht="18" customHeight="1" spans="10:10">
      <c r="J1186" s="2"/>
    </row>
    <row r="1187" s="1" customFormat="1" ht="18" customHeight="1" spans="10:10">
      <c r="J1187" s="2"/>
    </row>
    <row r="1188" s="1" customFormat="1" ht="18" customHeight="1" spans="10:10">
      <c r="J1188" s="2"/>
    </row>
    <row r="1189" s="1" customFormat="1" ht="18" customHeight="1" spans="10:10">
      <c r="J1189" s="2"/>
    </row>
    <row r="1190" s="1" customFormat="1" ht="18" customHeight="1" spans="10:10">
      <c r="J1190" s="2"/>
    </row>
    <row r="1191" s="1" customFormat="1" ht="18" customHeight="1" spans="10:10">
      <c r="J1191" s="2"/>
    </row>
    <row r="1192" s="1" customFormat="1" ht="18" customHeight="1" spans="10:10">
      <c r="J1192" s="2"/>
    </row>
    <row r="1193" s="1" customFormat="1" ht="18" customHeight="1" spans="10:10">
      <c r="J1193" s="2"/>
    </row>
    <row r="1194" s="1" customFormat="1" ht="18" customHeight="1" spans="10:10">
      <c r="J1194" s="2"/>
    </row>
    <row r="1195" s="1" customFormat="1" ht="18" customHeight="1" spans="10:10">
      <c r="J1195" s="2"/>
    </row>
    <row r="1196" s="1" customFormat="1" ht="18" customHeight="1" spans="10:10">
      <c r="J1196" s="2"/>
    </row>
    <row r="1197" s="1" customFormat="1" ht="18" customHeight="1" spans="10:10">
      <c r="J1197" s="2"/>
    </row>
    <row r="1198" s="1" customFormat="1" ht="18" customHeight="1" spans="10:10">
      <c r="J1198" s="2"/>
    </row>
    <row r="1199" s="1" customFormat="1" ht="18" customHeight="1" spans="10:10">
      <c r="J1199" s="2"/>
    </row>
    <row r="1200" s="1" customFormat="1" ht="18" customHeight="1" spans="10:10">
      <c r="J1200" s="2"/>
    </row>
    <row r="1201" s="1" customFormat="1" ht="18" customHeight="1" spans="10:10">
      <c r="J1201" s="2"/>
    </row>
    <row r="1202" s="1" customFormat="1" ht="18" customHeight="1" spans="10:10">
      <c r="J1202" s="2"/>
    </row>
    <row r="1203" s="1" customFormat="1" ht="18" customHeight="1" spans="10:10">
      <c r="J1203" s="2"/>
    </row>
    <row r="1204" s="1" customFormat="1" ht="18" customHeight="1" spans="10:10">
      <c r="J1204" s="2"/>
    </row>
    <row r="1205" s="1" customFormat="1" ht="18" customHeight="1" spans="10:10">
      <c r="J1205" s="2"/>
    </row>
    <row r="1206" s="1" customFormat="1" ht="18" customHeight="1" spans="10:10">
      <c r="J1206" s="2"/>
    </row>
    <row r="1207" s="1" customFormat="1" ht="18" customHeight="1" spans="10:10">
      <c r="J1207" s="2"/>
    </row>
    <row r="1208" s="1" customFormat="1" ht="18" customHeight="1" spans="10:10">
      <c r="J1208" s="2"/>
    </row>
    <row r="1209" s="1" customFormat="1" ht="18" customHeight="1" spans="10:10">
      <c r="J1209" s="2"/>
    </row>
    <row r="1210" s="1" customFormat="1" ht="18" customHeight="1" spans="10:10">
      <c r="J1210" s="2"/>
    </row>
    <row r="1211" s="1" customFormat="1" ht="18" customHeight="1" spans="10:10">
      <c r="J1211" s="2"/>
    </row>
    <row r="1212" s="1" customFormat="1" ht="18" customHeight="1" spans="10:10">
      <c r="J1212" s="2"/>
    </row>
    <row r="1213" s="1" customFormat="1" ht="18" customHeight="1" spans="10:10">
      <c r="J1213" s="2"/>
    </row>
    <row r="1214" s="1" customFormat="1" ht="18" customHeight="1" spans="10:10">
      <c r="J1214" s="2"/>
    </row>
  </sheetData>
  <mergeCells count="5">
    <mergeCell ref="A1:J1"/>
    <mergeCell ref="C3:I3"/>
    <mergeCell ref="A3:A4"/>
    <mergeCell ref="B3:B4"/>
    <mergeCell ref="J3:J4"/>
  </mergeCells>
  <pageMargins left="0.751388888888889" right="0.751388888888889" top="1" bottom="1" header="0.5" footer="0.5"/>
  <pageSetup paperSize="9" scale="75"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16"/>
  <sheetViews>
    <sheetView workbookViewId="0">
      <selection activeCell="A7" sqref="A7"/>
    </sheetView>
  </sheetViews>
  <sheetFormatPr defaultColWidth="8.75" defaultRowHeight="14.25" outlineLevelCol="2"/>
  <cols>
    <col min="1" max="1" width="9" style="358" customWidth="1"/>
    <col min="2" max="2" width="91" style="358" customWidth="1"/>
    <col min="3" max="32" width="9" style="358" customWidth="1"/>
    <col min="33" max="16384" width="8.75" style="358"/>
  </cols>
  <sheetData>
    <row r="1" ht="37.5" customHeight="1" spans="1:3">
      <c r="A1" s="359" t="s">
        <v>3</v>
      </c>
      <c r="B1" s="359"/>
      <c r="C1" s="359"/>
    </row>
    <row r="2" ht="22.5" customHeight="1" spans="1:3">
      <c r="A2" s="360" t="s">
        <v>4</v>
      </c>
      <c r="B2" s="361" t="s">
        <v>5</v>
      </c>
      <c r="C2" s="360" t="s">
        <v>6</v>
      </c>
    </row>
    <row r="3" ht="22.5" customHeight="1" spans="1:3">
      <c r="A3" s="362">
        <v>1</v>
      </c>
      <c r="B3" s="363" t="s">
        <v>7</v>
      </c>
      <c r="C3" s="364" t="s">
        <v>8</v>
      </c>
    </row>
    <row r="4" s="357" customFormat="1" ht="22.5" customHeight="1" spans="1:3">
      <c r="A4" s="362">
        <v>2</v>
      </c>
      <c r="B4" s="363" t="s">
        <v>9</v>
      </c>
      <c r="C4" s="364" t="s">
        <v>10</v>
      </c>
    </row>
    <row r="5" s="357" customFormat="1" ht="22.5" customHeight="1" spans="1:3">
      <c r="A5" s="362">
        <v>3</v>
      </c>
      <c r="B5" s="363" t="s">
        <v>11</v>
      </c>
      <c r="C5" s="364" t="s">
        <v>12</v>
      </c>
    </row>
    <row r="6" s="357" customFormat="1" ht="22.5" customHeight="1" spans="1:3">
      <c r="A6" s="362">
        <v>4</v>
      </c>
      <c r="B6" s="363" t="s">
        <v>13</v>
      </c>
      <c r="C6" s="364" t="s">
        <v>14</v>
      </c>
    </row>
    <row r="7" s="357" customFormat="1" ht="22.5" customHeight="1" spans="1:3">
      <c r="A7" s="362">
        <v>5</v>
      </c>
      <c r="B7" s="363" t="s">
        <v>15</v>
      </c>
      <c r="C7" s="364" t="s">
        <v>16</v>
      </c>
    </row>
    <row r="8" s="357" customFormat="1" ht="22.5" customHeight="1" spans="1:3">
      <c r="A8" s="362">
        <v>6</v>
      </c>
      <c r="B8" s="363" t="s">
        <v>17</v>
      </c>
      <c r="C8" s="364" t="s">
        <v>18</v>
      </c>
    </row>
    <row r="9" s="357" customFormat="1" ht="22.5" customHeight="1" spans="1:3">
      <c r="A9" s="362">
        <v>7</v>
      </c>
      <c r="B9" s="363" t="s">
        <v>19</v>
      </c>
      <c r="C9" s="364" t="s">
        <v>20</v>
      </c>
    </row>
    <row r="10" s="357" customFormat="1" ht="22.5" customHeight="1" spans="1:3">
      <c r="A10" s="362">
        <v>8</v>
      </c>
      <c r="B10" s="363" t="s">
        <v>21</v>
      </c>
      <c r="C10" s="364" t="s">
        <v>22</v>
      </c>
    </row>
    <row r="11" s="357" customFormat="1" ht="22.5" customHeight="1" spans="1:3">
      <c r="A11" s="362">
        <v>9</v>
      </c>
      <c r="B11" s="363" t="s">
        <v>23</v>
      </c>
      <c r="C11" s="364" t="s">
        <v>24</v>
      </c>
    </row>
    <row r="12" s="357" customFormat="1" ht="24.95" customHeight="1" spans="1:3">
      <c r="A12" s="362">
        <v>10</v>
      </c>
      <c r="B12" s="363" t="s">
        <v>25</v>
      </c>
      <c r="C12" s="362">
        <v>23</v>
      </c>
    </row>
    <row r="13" s="357" customFormat="1" ht="24.95" customHeight="1" spans="1:3">
      <c r="A13" s="362">
        <v>11</v>
      </c>
      <c r="B13" s="363" t="s">
        <v>26</v>
      </c>
      <c r="C13" s="362">
        <v>24</v>
      </c>
    </row>
    <row r="14" s="357" customFormat="1" ht="24.95" customHeight="1" spans="1:3">
      <c r="A14" s="362">
        <v>12</v>
      </c>
      <c r="B14" s="363" t="s">
        <v>27</v>
      </c>
      <c r="C14" s="362">
        <v>25</v>
      </c>
    </row>
    <row r="15" s="357" customFormat="1" ht="24.95" customHeight="1" spans="1:3">
      <c r="A15" s="362">
        <v>13</v>
      </c>
      <c r="B15" s="363" t="s">
        <v>28</v>
      </c>
      <c r="C15" s="362">
        <v>26</v>
      </c>
    </row>
    <row r="16" ht="24.75" customHeight="1" spans="1:3">
      <c r="A16" s="362">
        <v>14</v>
      </c>
      <c r="B16" s="363" t="s">
        <v>29</v>
      </c>
      <c r="C16" s="362">
        <v>27</v>
      </c>
    </row>
  </sheetData>
  <mergeCells count="1">
    <mergeCell ref="A1:C1"/>
  </mergeCells>
  <printOptions horizontalCentered="1"/>
  <pageMargins left="0.75" right="0.75" top="0.638888888888889" bottom="0.51875" header="0.3" footer="0.279166666666667"/>
  <pageSetup paperSize="9" firstPageNumber="2"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3">
    <tabColor theme="0" tint="-0.15"/>
  </sheetPr>
  <dimension ref="A1:K105"/>
  <sheetViews>
    <sheetView showZeros="0" workbookViewId="0">
      <pane xSplit="1" ySplit="4" topLeftCell="B94" activePane="bottomRight" state="frozen"/>
      <selection/>
      <selection pane="topRight"/>
      <selection pane="bottomLeft"/>
      <selection pane="bottomRight" activeCell="K1" sqref="K$1:K$1048576"/>
    </sheetView>
  </sheetViews>
  <sheetFormatPr defaultColWidth="9" defaultRowHeight="14.25"/>
  <cols>
    <col min="1" max="1" width="49.9" style="257" customWidth="1"/>
    <col min="2" max="2" width="12.125" style="282" customWidth="1"/>
    <col min="3" max="3" width="15.625" style="282" customWidth="1"/>
    <col min="4" max="4" width="13.125" style="316" customWidth="1"/>
    <col min="5" max="5" width="12.625" style="257" customWidth="1"/>
    <col min="6" max="6" width="12.75" style="257" customWidth="1"/>
    <col min="7" max="7" width="10.25" style="257" customWidth="1"/>
    <col min="8" max="9" width="11" style="257" customWidth="1"/>
    <col min="10" max="10" width="11.375" style="257" customWidth="1"/>
    <col min="11" max="11" width="9.2" style="257" hidden="1" customWidth="1"/>
    <col min="12" max="16384" width="9" style="257"/>
  </cols>
  <sheetData>
    <row r="1" s="257" customFormat="1" ht="27" spans="1:10">
      <c r="A1" s="262" t="s">
        <v>7</v>
      </c>
      <c r="B1" s="317"/>
      <c r="C1" s="317"/>
      <c r="D1" s="318"/>
      <c r="E1" s="262"/>
      <c r="F1" s="262"/>
      <c r="G1" s="262"/>
      <c r="H1" s="262"/>
      <c r="I1" s="262"/>
      <c r="J1" s="262"/>
    </row>
    <row r="2" s="257" customFormat="1" spans="1:10">
      <c r="A2" s="282" t="s">
        <v>30</v>
      </c>
      <c r="B2" s="282"/>
      <c r="C2" s="282"/>
      <c r="D2" s="316"/>
      <c r="E2" s="282"/>
      <c r="F2" s="282"/>
      <c r="G2" s="282"/>
      <c r="H2" s="282"/>
      <c r="I2" s="282"/>
      <c r="J2" s="282" t="s">
        <v>31</v>
      </c>
    </row>
    <row r="3" s="257" customFormat="1" spans="1:10">
      <c r="A3" s="319" t="s">
        <v>32</v>
      </c>
      <c r="B3" s="320"/>
      <c r="C3" s="320"/>
      <c r="D3" s="321"/>
      <c r="E3" s="320"/>
      <c r="F3" s="320"/>
      <c r="G3" s="320"/>
      <c r="H3" s="320"/>
      <c r="I3" s="320"/>
      <c r="J3" s="320"/>
    </row>
    <row r="4" s="257" customFormat="1" ht="36" spans="1:11">
      <c r="A4" s="293" t="s">
        <v>1</v>
      </c>
      <c r="B4" s="294" t="s">
        <v>33</v>
      </c>
      <c r="C4" s="294" t="s">
        <v>34</v>
      </c>
      <c r="D4" s="322" t="s">
        <v>35</v>
      </c>
      <c r="E4" s="294" t="s">
        <v>36</v>
      </c>
      <c r="F4" s="294" t="s">
        <v>37</v>
      </c>
      <c r="G4" s="294" t="s">
        <v>38</v>
      </c>
      <c r="H4" s="294" t="s">
        <v>39</v>
      </c>
      <c r="I4" s="294" t="s">
        <v>40</v>
      </c>
      <c r="J4" s="294" t="s">
        <v>41</v>
      </c>
      <c r="K4" s="267" t="s">
        <v>42</v>
      </c>
    </row>
    <row r="5" s="291" customFormat="1" spans="1:11">
      <c r="A5" s="323" t="s">
        <v>43</v>
      </c>
      <c r="B5" s="324">
        <f>SUM(B6:B21)</f>
        <v>85762</v>
      </c>
      <c r="C5" s="324">
        <f>SUM(C6:C21)</f>
        <v>52719</v>
      </c>
      <c r="D5" s="197">
        <f>SUM(D6:D21)</f>
        <v>53734</v>
      </c>
      <c r="E5" s="324">
        <f>SUM(E6:E21)</f>
        <v>53734</v>
      </c>
      <c r="F5" s="324">
        <f>SUM(F6:F21)</f>
        <v>65498</v>
      </c>
      <c r="G5" s="325">
        <f>IF(E5&lt;&gt;0,E5/C5,)</f>
        <v>1.01925302073256</v>
      </c>
      <c r="H5" s="325">
        <f>E5/D5</f>
        <v>1</v>
      </c>
      <c r="I5" s="325">
        <f>IF(E5&lt;&gt;0,E5/B5,)</f>
        <v>0.626547888342156</v>
      </c>
      <c r="J5" s="325">
        <f>IF(F5&lt;&gt;0,E5/F5-1,)</f>
        <v>-0.179608537665272</v>
      </c>
      <c r="K5" s="291">
        <f>SUM(B5:F5)</f>
        <v>311447</v>
      </c>
    </row>
    <row r="6" s="257" customFormat="1" spans="1:11">
      <c r="A6" s="326" t="s">
        <v>44</v>
      </c>
      <c r="B6" s="327">
        <v>50603</v>
      </c>
      <c r="C6" s="327">
        <v>25142</v>
      </c>
      <c r="D6" s="327">
        <v>25401</v>
      </c>
      <c r="E6" s="191">
        <v>25401</v>
      </c>
      <c r="F6" s="191">
        <v>34896</v>
      </c>
      <c r="G6" s="328">
        <f t="shared" ref="G6:G37" si="0">IF(E6&lt;&gt;0,E6/C6,)</f>
        <v>1.01030148755071</v>
      </c>
      <c r="H6" s="328">
        <f t="shared" ref="H6:H37" si="1">E6/D6</f>
        <v>1</v>
      </c>
      <c r="I6" s="328">
        <f t="shared" ref="I6:I37" si="2">IF(E6&lt;&gt;0,E6/B6,)</f>
        <v>0.501966286583799</v>
      </c>
      <c r="J6" s="328">
        <f t="shared" ref="J6:J37" si="3">IF(F6&lt;&gt;0,E6/F6-1,)</f>
        <v>-0.272094222833563</v>
      </c>
      <c r="K6" s="257">
        <f t="shared" ref="K6:K37" si="4">SUM(B6:F6)</f>
        <v>161443</v>
      </c>
    </row>
    <row r="7" s="257" customFormat="1" spans="1:11">
      <c r="A7" s="326" t="s">
        <v>45</v>
      </c>
      <c r="B7" s="327">
        <v>1990</v>
      </c>
      <c r="C7" s="327">
        <v>1438</v>
      </c>
      <c r="D7" s="327">
        <v>1161</v>
      </c>
      <c r="E7" s="191">
        <v>1161</v>
      </c>
      <c r="F7" s="191">
        <v>1209</v>
      </c>
      <c r="G7" s="328">
        <f t="shared" si="0"/>
        <v>0.807371349095967</v>
      </c>
      <c r="H7" s="328">
        <f t="shared" si="1"/>
        <v>1</v>
      </c>
      <c r="I7" s="328">
        <f t="shared" si="2"/>
        <v>0.583417085427136</v>
      </c>
      <c r="J7" s="328">
        <f t="shared" si="3"/>
        <v>-0.0397022332506204</v>
      </c>
      <c r="K7" s="257">
        <f t="shared" si="4"/>
        <v>6959</v>
      </c>
    </row>
    <row r="8" s="257" customFormat="1" hidden="1" spans="1:11">
      <c r="A8" s="326" t="s">
        <v>46</v>
      </c>
      <c r="B8" s="327">
        <v>0</v>
      </c>
      <c r="C8" s="327">
        <v>0</v>
      </c>
      <c r="D8" s="327">
        <v>0</v>
      </c>
      <c r="E8" s="329">
        <v>0</v>
      </c>
      <c r="F8" s="329"/>
      <c r="G8" s="330">
        <f t="shared" si="0"/>
        <v>0</v>
      </c>
      <c r="H8" s="330"/>
      <c r="I8" s="330">
        <f t="shared" si="2"/>
        <v>0</v>
      </c>
      <c r="J8" s="330">
        <f t="shared" si="3"/>
        <v>0</v>
      </c>
      <c r="K8" s="315">
        <f t="shared" si="4"/>
        <v>0</v>
      </c>
    </row>
    <row r="9" s="257" customFormat="1" spans="1:11">
      <c r="A9" s="326" t="s">
        <v>47</v>
      </c>
      <c r="B9" s="327">
        <v>785</v>
      </c>
      <c r="C9" s="327">
        <v>1173</v>
      </c>
      <c r="D9" s="327">
        <v>1181</v>
      </c>
      <c r="E9" s="191">
        <v>1181</v>
      </c>
      <c r="F9" s="191">
        <v>1355</v>
      </c>
      <c r="G9" s="328">
        <f t="shared" si="0"/>
        <v>1.00682011935209</v>
      </c>
      <c r="H9" s="328">
        <f t="shared" si="1"/>
        <v>1</v>
      </c>
      <c r="I9" s="328">
        <f t="shared" si="2"/>
        <v>1.50445859872611</v>
      </c>
      <c r="J9" s="328">
        <f t="shared" si="3"/>
        <v>-0.128413284132841</v>
      </c>
      <c r="K9" s="257">
        <f t="shared" si="4"/>
        <v>5675</v>
      </c>
    </row>
    <row r="10" s="257" customFormat="1" spans="1:11">
      <c r="A10" s="326" t="s">
        <v>48</v>
      </c>
      <c r="B10" s="327">
        <v>101</v>
      </c>
      <c r="C10" s="327">
        <v>58</v>
      </c>
      <c r="D10" s="327">
        <v>58</v>
      </c>
      <c r="E10" s="191">
        <v>58</v>
      </c>
      <c r="F10" s="191">
        <v>19</v>
      </c>
      <c r="G10" s="328">
        <f t="shared" si="0"/>
        <v>1</v>
      </c>
      <c r="H10" s="328">
        <f t="shared" si="1"/>
        <v>1</v>
      </c>
      <c r="I10" s="328">
        <f t="shared" si="2"/>
        <v>0.574257425742574</v>
      </c>
      <c r="J10" s="328">
        <f t="shared" si="3"/>
        <v>2.05263157894737</v>
      </c>
      <c r="K10" s="257">
        <f t="shared" si="4"/>
        <v>294</v>
      </c>
    </row>
    <row r="11" s="257" customFormat="1" spans="1:11">
      <c r="A11" s="326" t="s">
        <v>49</v>
      </c>
      <c r="B11" s="327">
        <v>7073</v>
      </c>
      <c r="C11" s="327">
        <v>3479</v>
      </c>
      <c r="D11" s="327">
        <v>3384</v>
      </c>
      <c r="E11" s="191">
        <v>3384</v>
      </c>
      <c r="F11" s="191">
        <v>4877</v>
      </c>
      <c r="G11" s="328">
        <f t="shared" si="0"/>
        <v>0.972693302673182</v>
      </c>
      <c r="H11" s="328">
        <f t="shared" si="1"/>
        <v>1</v>
      </c>
      <c r="I11" s="328">
        <f t="shared" si="2"/>
        <v>0.478439134737735</v>
      </c>
      <c r="J11" s="328">
        <f t="shared" si="3"/>
        <v>-0.306130818125897</v>
      </c>
      <c r="K11" s="257">
        <f t="shared" si="4"/>
        <v>22197</v>
      </c>
    </row>
    <row r="12" s="257" customFormat="1" spans="1:11">
      <c r="A12" s="326" t="s">
        <v>50</v>
      </c>
      <c r="B12" s="327">
        <v>3433</v>
      </c>
      <c r="C12" s="327">
        <v>2492</v>
      </c>
      <c r="D12" s="327">
        <v>2319</v>
      </c>
      <c r="E12" s="191">
        <v>2319</v>
      </c>
      <c r="F12" s="191">
        <v>2976</v>
      </c>
      <c r="G12" s="328">
        <f t="shared" si="0"/>
        <v>0.930577849117175</v>
      </c>
      <c r="H12" s="328">
        <f t="shared" si="1"/>
        <v>1</v>
      </c>
      <c r="I12" s="328">
        <f t="shared" si="2"/>
        <v>0.675502475968541</v>
      </c>
      <c r="J12" s="328">
        <f t="shared" si="3"/>
        <v>-0.220766129032258</v>
      </c>
      <c r="K12" s="257">
        <f t="shared" si="4"/>
        <v>13539</v>
      </c>
    </row>
    <row r="13" s="257" customFormat="1" spans="1:11">
      <c r="A13" s="326" t="s">
        <v>51</v>
      </c>
      <c r="B13" s="327">
        <v>2244</v>
      </c>
      <c r="C13" s="327">
        <v>1627</v>
      </c>
      <c r="D13" s="327">
        <v>1901</v>
      </c>
      <c r="E13" s="191">
        <v>1901</v>
      </c>
      <c r="F13" s="191">
        <v>1833</v>
      </c>
      <c r="G13" s="328">
        <f t="shared" si="0"/>
        <v>1.16840811309158</v>
      </c>
      <c r="H13" s="328">
        <f t="shared" si="1"/>
        <v>1</v>
      </c>
      <c r="I13" s="328">
        <f t="shared" si="2"/>
        <v>0.847147950089127</v>
      </c>
      <c r="J13" s="328">
        <f t="shared" si="3"/>
        <v>0.0370976541189307</v>
      </c>
      <c r="K13" s="257">
        <f t="shared" si="4"/>
        <v>9506</v>
      </c>
    </row>
    <row r="14" s="257" customFormat="1" spans="1:11">
      <c r="A14" s="326" t="s">
        <v>52</v>
      </c>
      <c r="B14" s="327">
        <v>5037</v>
      </c>
      <c r="C14" s="327">
        <v>3692</v>
      </c>
      <c r="D14" s="327">
        <v>4063</v>
      </c>
      <c r="E14" s="191">
        <v>4063</v>
      </c>
      <c r="F14" s="191">
        <v>4815</v>
      </c>
      <c r="G14" s="328">
        <f t="shared" si="0"/>
        <v>1.10048754062839</v>
      </c>
      <c r="H14" s="328">
        <f t="shared" si="1"/>
        <v>1</v>
      </c>
      <c r="I14" s="328">
        <f t="shared" si="2"/>
        <v>0.806630931109788</v>
      </c>
      <c r="J14" s="328">
        <f t="shared" si="3"/>
        <v>-0.156178608515057</v>
      </c>
      <c r="K14" s="257">
        <f t="shared" si="4"/>
        <v>21670</v>
      </c>
    </row>
    <row r="15" s="257" customFormat="1" spans="1:11">
      <c r="A15" s="326" t="s">
        <v>53</v>
      </c>
      <c r="B15" s="327">
        <v>3393</v>
      </c>
      <c r="C15" s="327">
        <v>3535</v>
      </c>
      <c r="D15" s="327">
        <v>3589</v>
      </c>
      <c r="E15" s="191">
        <v>3589</v>
      </c>
      <c r="F15" s="191">
        <v>3373</v>
      </c>
      <c r="G15" s="328">
        <f t="shared" si="0"/>
        <v>1.01527581329562</v>
      </c>
      <c r="H15" s="328">
        <f t="shared" si="1"/>
        <v>1</v>
      </c>
      <c r="I15" s="328">
        <f t="shared" si="2"/>
        <v>1.05776598880047</v>
      </c>
      <c r="J15" s="328">
        <f t="shared" si="3"/>
        <v>0.0640379484138749</v>
      </c>
      <c r="K15" s="257">
        <f t="shared" si="4"/>
        <v>17479</v>
      </c>
    </row>
    <row r="16" s="257" customFormat="1" spans="1:11">
      <c r="A16" s="326" t="s">
        <v>54</v>
      </c>
      <c r="B16" s="327">
        <v>1408</v>
      </c>
      <c r="C16" s="327">
        <v>1401</v>
      </c>
      <c r="D16" s="327">
        <v>1498</v>
      </c>
      <c r="E16" s="191">
        <v>1498</v>
      </c>
      <c r="F16" s="191">
        <v>1309</v>
      </c>
      <c r="G16" s="328">
        <f t="shared" si="0"/>
        <v>1.06923625981442</v>
      </c>
      <c r="H16" s="328">
        <f t="shared" si="1"/>
        <v>1</v>
      </c>
      <c r="I16" s="328">
        <f t="shared" si="2"/>
        <v>1.06392045454545</v>
      </c>
      <c r="J16" s="328">
        <f t="shared" si="3"/>
        <v>0.144385026737968</v>
      </c>
      <c r="K16" s="257">
        <f t="shared" si="4"/>
        <v>7114</v>
      </c>
    </row>
    <row r="17" s="257" customFormat="1" spans="1:11">
      <c r="A17" s="326" t="s">
        <v>55</v>
      </c>
      <c r="B17" s="327">
        <v>786</v>
      </c>
      <c r="C17" s="327">
        <v>596</v>
      </c>
      <c r="D17" s="327">
        <v>709</v>
      </c>
      <c r="E17" s="191">
        <v>709</v>
      </c>
      <c r="F17" s="191">
        <v>1461</v>
      </c>
      <c r="G17" s="328">
        <f t="shared" si="0"/>
        <v>1.18959731543624</v>
      </c>
      <c r="H17" s="328">
        <f t="shared" si="1"/>
        <v>1</v>
      </c>
      <c r="I17" s="328">
        <f t="shared" si="2"/>
        <v>0.902035623409669</v>
      </c>
      <c r="J17" s="328">
        <f t="shared" si="3"/>
        <v>-0.514715947980835</v>
      </c>
      <c r="K17" s="257">
        <f t="shared" si="4"/>
        <v>4261</v>
      </c>
    </row>
    <row r="18" s="257" customFormat="1" spans="1:11">
      <c r="A18" s="326" t="s">
        <v>56</v>
      </c>
      <c r="B18" s="327">
        <v>7775</v>
      </c>
      <c r="C18" s="327">
        <v>7372</v>
      </c>
      <c r="D18" s="327">
        <v>7764</v>
      </c>
      <c r="E18" s="191">
        <v>7764</v>
      </c>
      <c r="F18" s="191">
        <v>6350</v>
      </c>
      <c r="G18" s="328">
        <f t="shared" si="0"/>
        <v>1.05317417254476</v>
      </c>
      <c r="H18" s="328">
        <f t="shared" si="1"/>
        <v>1</v>
      </c>
      <c r="I18" s="328">
        <f t="shared" si="2"/>
        <v>0.998585209003215</v>
      </c>
      <c r="J18" s="328">
        <f t="shared" si="3"/>
        <v>0.222677165354331</v>
      </c>
      <c r="K18" s="257">
        <f t="shared" si="4"/>
        <v>37025</v>
      </c>
    </row>
    <row r="19" s="257" customFormat="1" spans="1:11">
      <c r="A19" s="326" t="s">
        <v>57</v>
      </c>
      <c r="B19" s="327">
        <v>1092</v>
      </c>
      <c r="C19" s="327">
        <v>675</v>
      </c>
      <c r="D19" s="327">
        <v>674</v>
      </c>
      <c r="E19" s="191">
        <v>674</v>
      </c>
      <c r="F19" s="191">
        <v>993</v>
      </c>
      <c r="G19" s="328">
        <f t="shared" si="0"/>
        <v>0.998518518518518</v>
      </c>
      <c r="H19" s="328">
        <f t="shared" si="1"/>
        <v>1</v>
      </c>
      <c r="I19" s="328">
        <f t="shared" si="2"/>
        <v>0.617216117216117</v>
      </c>
      <c r="J19" s="328">
        <f t="shared" si="3"/>
        <v>-0.321248741188318</v>
      </c>
      <c r="K19" s="257">
        <f t="shared" si="4"/>
        <v>4108</v>
      </c>
    </row>
    <row r="20" s="257" customFormat="1" spans="1:11">
      <c r="A20" s="326" t="s">
        <v>58</v>
      </c>
      <c r="B20" s="327">
        <v>42</v>
      </c>
      <c r="C20" s="327">
        <v>32</v>
      </c>
      <c r="D20" s="327">
        <v>24</v>
      </c>
      <c r="E20" s="191">
        <v>24</v>
      </c>
      <c r="F20" s="191">
        <v>39</v>
      </c>
      <c r="G20" s="328">
        <f t="shared" si="0"/>
        <v>0.75</v>
      </c>
      <c r="H20" s="328">
        <f t="shared" si="1"/>
        <v>1</v>
      </c>
      <c r="I20" s="328">
        <f t="shared" si="2"/>
        <v>0.571428571428571</v>
      </c>
      <c r="J20" s="328">
        <f t="shared" si="3"/>
        <v>-0.384615384615385</v>
      </c>
      <c r="K20" s="257">
        <f t="shared" si="4"/>
        <v>161</v>
      </c>
    </row>
    <row r="21" s="257" customFormat="1" spans="1:11">
      <c r="A21" s="331" t="s">
        <v>59</v>
      </c>
      <c r="B21" s="327"/>
      <c r="C21" s="327">
        <v>7</v>
      </c>
      <c r="D21" s="327">
        <v>8</v>
      </c>
      <c r="E21" s="191">
        <v>8</v>
      </c>
      <c r="F21" s="332">
        <v>-7</v>
      </c>
      <c r="G21" s="328">
        <f t="shared" si="0"/>
        <v>1.14285714285714</v>
      </c>
      <c r="H21" s="328">
        <f t="shared" si="1"/>
        <v>1</v>
      </c>
      <c r="I21" s="328"/>
      <c r="J21" s="328">
        <f t="shared" si="3"/>
        <v>-2.14285714285714</v>
      </c>
      <c r="K21" s="257">
        <f t="shared" si="4"/>
        <v>16</v>
      </c>
    </row>
    <row r="22" s="291" customFormat="1" spans="1:11">
      <c r="A22" s="333" t="s">
        <v>60</v>
      </c>
      <c r="B22" s="324">
        <f>SUM(B23:B30)</f>
        <v>40123</v>
      </c>
      <c r="C22" s="324">
        <f>SUM(C23:C30)</f>
        <v>37936</v>
      </c>
      <c r="D22" s="197">
        <f>SUM(D23:D30)</f>
        <v>37057</v>
      </c>
      <c r="E22" s="324">
        <f>SUM(E23:E30)</f>
        <v>37057</v>
      </c>
      <c r="F22" s="324">
        <f>SUM(F23:F30)</f>
        <v>43967</v>
      </c>
      <c r="G22" s="325">
        <f t="shared" si="0"/>
        <v>0.976829396878954</v>
      </c>
      <c r="H22" s="325">
        <f t="shared" si="1"/>
        <v>1</v>
      </c>
      <c r="I22" s="325">
        <f t="shared" si="2"/>
        <v>0.923584976198191</v>
      </c>
      <c r="J22" s="325">
        <f t="shared" si="3"/>
        <v>-0.157163327040735</v>
      </c>
      <c r="K22" s="291">
        <f t="shared" si="4"/>
        <v>196140</v>
      </c>
    </row>
    <row r="23" s="257" customFormat="1" spans="1:11">
      <c r="A23" s="326" t="s">
        <v>61</v>
      </c>
      <c r="B23" s="327">
        <v>7294</v>
      </c>
      <c r="C23" s="327">
        <v>9926</v>
      </c>
      <c r="D23" s="327">
        <v>11689</v>
      </c>
      <c r="E23" s="191">
        <v>11689</v>
      </c>
      <c r="F23" s="334">
        <v>8619</v>
      </c>
      <c r="G23" s="328">
        <f t="shared" si="0"/>
        <v>1.1776143461616</v>
      </c>
      <c r="H23" s="328">
        <f t="shared" si="1"/>
        <v>1</v>
      </c>
      <c r="I23" s="328">
        <f t="shared" si="2"/>
        <v>1.6025500411297</v>
      </c>
      <c r="J23" s="328">
        <f t="shared" si="3"/>
        <v>0.356189813203388</v>
      </c>
      <c r="K23" s="257">
        <f t="shared" si="4"/>
        <v>49217</v>
      </c>
    </row>
    <row r="24" s="257" customFormat="1" spans="1:11">
      <c r="A24" s="326" t="s">
        <v>62</v>
      </c>
      <c r="B24" s="327">
        <v>3300</v>
      </c>
      <c r="C24" s="327">
        <v>3180</v>
      </c>
      <c r="D24" s="327">
        <v>3517</v>
      </c>
      <c r="E24" s="191">
        <v>3517</v>
      </c>
      <c r="F24" s="334">
        <v>7622</v>
      </c>
      <c r="G24" s="328">
        <f t="shared" si="0"/>
        <v>1.1059748427673</v>
      </c>
      <c r="H24" s="328">
        <f t="shared" si="1"/>
        <v>1</v>
      </c>
      <c r="I24" s="328">
        <f t="shared" si="2"/>
        <v>1.06575757575758</v>
      </c>
      <c r="J24" s="328">
        <f t="shared" si="3"/>
        <v>-0.53857255313566</v>
      </c>
      <c r="K24" s="257">
        <f t="shared" si="4"/>
        <v>21136</v>
      </c>
    </row>
    <row r="25" s="257" customFormat="1" spans="1:11">
      <c r="A25" s="326" t="s">
        <v>63</v>
      </c>
      <c r="B25" s="327">
        <v>24664</v>
      </c>
      <c r="C25" s="327">
        <v>17334</v>
      </c>
      <c r="D25" s="327">
        <v>15009</v>
      </c>
      <c r="E25" s="191">
        <v>15009</v>
      </c>
      <c r="F25" s="334">
        <v>17184</v>
      </c>
      <c r="G25" s="328">
        <f t="shared" si="0"/>
        <v>0.865870543440637</v>
      </c>
      <c r="H25" s="328">
        <f t="shared" si="1"/>
        <v>1</v>
      </c>
      <c r="I25" s="328">
        <f t="shared" si="2"/>
        <v>0.608538760947129</v>
      </c>
      <c r="J25" s="328">
        <f t="shared" si="3"/>
        <v>-0.126571229050279</v>
      </c>
      <c r="K25" s="257">
        <f t="shared" si="4"/>
        <v>89200</v>
      </c>
    </row>
    <row r="26" s="257" customFormat="1" hidden="1" spans="1:11">
      <c r="A26" s="326" t="s">
        <v>64</v>
      </c>
      <c r="B26" s="327">
        <v>0</v>
      </c>
      <c r="C26" s="327">
        <v>0</v>
      </c>
      <c r="D26" s="327">
        <v>0</v>
      </c>
      <c r="E26" s="329">
        <v>0</v>
      </c>
      <c r="F26" s="335"/>
      <c r="G26" s="330">
        <f t="shared" si="0"/>
        <v>0</v>
      </c>
      <c r="H26" s="330"/>
      <c r="I26" s="330">
        <f t="shared" si="2"/>
        <v>0</v>
      </c>
      <c r="J26" s="330">
        <f t="shared" si="3"/>
        <v>0</v>
      </c>
      <c r="K26" s="315">
        <f t="shared" si="4"/>
        <v>0</v>
      </c>
    </row>
    <row r="27" s="257" customFormat="1" spans="1:11">
      <c r="A27" s="326" t="s">
        <v>65</v>
      </c>
      <c r="B27" s="327">
        <v>3465</v>
      </c>
      <c r="C27" s="327">
        <v>6410</v>
      </c>
      <c r="D27" s="327">
        <v>5772</v>
      </c>
      <c r="E27" s="191">
        <v>5772</v>
      </c>
      <c r="F27" s="334">
        <v>5996</v>
      </c>
      <c r="G27" s="328">
        <f t="shared" si="0"/>
        <v>0.900468018720749</v>
      </c>
      <c r="H27" s="328">
        <f t="shared" si="1"/>
        <v>1</v>
      </c>
      <c r="I27" s="328">
        <f t="shared" si="2"/>
        <v>1.66580086580087</v>
      </c>
      <c r="J27" s="328">
        <f t="shared" si="3"/>
        <v>-0.037358238825884</v>
      </c>
      <c r="K27" s="257">
        <f t="shared" si="4"/>
        <v>27415</v>
      </c>
    </row>
    <row r="28" s="257" customFormat="1" spans="1:11">
      <c r="A28" s="326" t="s">
        <v>66</v>
      </c>
      <c r="B28" s="327">
        <v>500</v>
      </c>
      <c r="C28" s="327">
        <v>100</v>
      </c>
      <c r="D28" s="327">
        <v>280</v>
      </c>
      <c r="E28" s="191">
        <v>280</v>
      </c>
      <c r="F28" s="334">
        <v>2794</v>
      </c>
      <c r="G28" s="328">
        <f t="shared" si="0"/>
        <v>2.8</v>
      </c>
      <c r="H28" s="328">
        <f t="shared" si="1"/>
        <v>1</v>
      </c>
      <c r="I28" s="328">
        <f t="shared" si="2"/>
        <v>0.56</v>
      </c>
      <c r="J28" s="328">
        <f t="shared" si="3"/>
        <v>-0.899785254115963</v>
      </c>
      <c r="K28" s="257">
        <f t="shared" si="4"/>
        <v>3954</v>
      </c>
    </row>
    <row r="29" s="257" customFormat="1" spans="1:11">
      <c r="A29" s="326" t="s">
        <v>67</v>
      </c>
      <c r="B29" s="327">
        <v>900</v>
      </c>
      <c r="C29" s="327">
        <v>900</v>
      </c>
      <c r="D29" s="327">
        <v>631</v>
      </c>
      <c r="E29" s="191">
        <v>631</v>
      </c>
      <c r="F29" s="334">
        <v>1742</v>
      </c>
      <c r="G29" s="328">
        <f t="shared" si="0"/>
        <v>0.701111111111111</v>
      </c>
      <c r="H29" s="328">
        <f t="shared" si="1"/>
        <v>1</v>
      </c>
      <c r="I29" s="328">
        <f t="shared" si="2"/>
        <v>0.701111111111111</v>
      </c>
      <c r="J29" s="328">
        <f t="shared" si="3"/>
        <v>-0.637772675086108</v>
      </c>
      <c r="K29" s="257">
        <f t="shared" si="4"/>
        <v>4804</v>
      </c>
    </row>
    <row r="30" s="257" customFormat="1" spans="1:11">
      <c r="A30" s="326" t="s">
        <v>68</v>
      </c>
      <c r="B30" s="327"/>
      <c r="C30" s="327">
        <v>86</v>
      </c>
      <c r="D30" s="327">
        <v>159</v>
      </c>
      <c r="E30" s="191">
        <v>159</v>
      </c>
      <c r="F30" s="334">
        <v>10</v>
      </c>
      <c r="G30" s="328">
        <f t="shared" si="0"/>
        <v>1.84883720930233</v>
      </c>
      <c r="H30" s="328">
        <f t="shared" si="1"/>
        <v>1</v>
      </c>
      <c r="I30" s="328"/>
      <c r="J30" s="328">
        <f t="shared" si="3"/>
        <v>14.9</v>
      </c>
      <c r="K30" s="257">
        <f t="shared" si="4"/>
        <v>414</v>
      </c>
    </row>
    <row r="31" s="257" customFormat="1" hidden="1" spans="1:11">
      <c r="A31" s="336"/>
      <c r="B31" s="337"/>
      <c r="C31" s="337"/>
      <c r="D31" s="338"/>
      <c r="E31" s="329"/>
      <c r="F31" s="337"/>
      <c r="G31" s="330">
        <f t="shared" si="0"/>
        <v>0</v>
      </c>
      <c r="H31" s="330"/>
      <c r="I31" s="330">
        <f t="shared" si="2"/>
        <v>0</v>
      </c>
      <c r="J31" s="330">
        <f t="shared" si="3"/>
        <v>0</v>
      </c>
      <c r="K31" s="315">
        <f t="shared" si="4"/>
        <v>0</v>
      </c>
    </row>
    <row r="32" s="291" customFormat="1" spans="1:11">
      <c r="A32" s="339" t="s">
        <v>69</v>
      </c>
      <c r="B32" s="324">
        <f>B5+B22</f>
        <v>125885</v>
      </c>
      <c r="C32" s="324">
        <f>C5+C22</f>
        <v>90655</v>
      </c>
      <c r="D32" s="197">
        <f>D5+D22</f>
        <v>90791</v>
      </c>
      <c r="E32" s="324">
        <f>E5+E22</f>
        <v>90791</v>
      </c>
      <c r="F32" s="324">
        <f>F5+F22</f>
        <v>109465</v>
      </c>
      <c r="G32" s="325">
        <f t="shared" si="0"/>
        <v>1.00150019303955</v>
      </c>
      <c r="H32" s="325">
        <f t="shared" si="1"/>
        <v>1</v>
      </c>
      <c r="I32" s="325">
        <f t="shared" si="2"/>
        <v>0.72122175000993</v>
      </c>
      <c r="J32" s="325">
        <f t="shared" si="3"/>
        <v>-0.170593340337094</v>
      </c>
      <c r="K32" s="291">
        <f t="shared" si="4"/>
        <v>507587</v>
      </c>
    </row>
    <row r="33" s="257" customFormat="1" hidden="1" spans="1:11">
      <c r="A33" s="340"/>
      <c r="B33" s="341"/>
      <c r="C33" s="341"/>
      <c r="D33" s="342"/>
      <c r="E33" s="341"/>
      <c r="F33" s="341"/>
      <c r="G33" s="330">
        <f t="shared" si="0"/>
        <v>0</v>
      </c>
      <c r="H33" s="330"/>
      <c r="I33" s="330">
        <f t="shared" si="2"/>
        <v>0</v>
      </c>
      <c r="J33" s="330">
        <f t="shared" si="3"/>
        <v>0</v>
      </c>
      <c r="K33" s="315">
        <f t="shared" si="4"/>
        <v>0</v>
      </c>
    </row>
    <row r="34" s="291" customFormat="1" spans="1:11">
      <c r="A34" s="333" t="s">
        <v>70</v>
      </c>
      <c r="B34" s="324">
        <f>SUM(B35,B41,B70,B91,B93,B97,B103)</f>
        <v>198795</v>
      </c>
      <c r="C34" s="324">
        <f>SUM(C35,C41,C70,C91,C93,C97,C103)</f>
        <v>273121</v>
      </c>
      <c r="D34" s="197">
        <f>SUM(D35,D41,D70,D91,D93,D97,D103)</f>
        <v>320877</v>
      </c>
      <c r="E34" s="324">
        <f>SUM(E35,E41,E70,E91,E93,E97,E103)</f>
        <v>320037</v>
      </c>
      <c r="F34" s="324">
        <f>SUM(F35,F41,F70,F91,F93,F97,F103)</f>
        <v>200814</v>
      </c>
      <c r="G34" s="325">
        <f t="shared" si="0"/>
        <v>1.17177734410756</v>
      </c>
      <c r="H34" s="325">
        <f t="shared" si="1"/>
        <v>0.997382174478071</v>
      </c>
      <c r="I34" s="325">
        <f t="shared" si="2"/>
        <v>1.6098845544405</v>
      </c>
      <c r="J34" s="325">
        <f t="shared" si="3"/>
        <v>0.59369864650871</v>
      </c>
      <c r="K34" s="291">
        <f t="shared" si="4"/>
        <v>1313644</v>
      </c>
    </row>
    <row r="35" s="291" customFormat="1" spans="1:11">
      <c r="A35" s="333" t="s">
        <v>71</v>
      </c>
      <c r="B35" s="324">
        <f>SUM(B36:B40)</f>
        <v>28060</v>
      </c>
      <c r="C35" s="324">
        <f>SUM(C36:C40)</f>
        <v>11793</v>
      </c>
      <c r="D35" s="197">
        <f>SUM(D36:D40)</f>
        <v>11906</v>
      </c>
      <c r="E35" s="324">
        <f>SUM(E36:E40)</f>
        <v>11066</v>
      </c>
      <c r="F35" s="324">
        <f>SUM(F36:F40)</f>
        <v>19245</v>
      </c>
      <c r="G35" s="325">
        <f t="shared" si="0"/>
        <v>0.938353260408717</v>
      </c>
      <c r="H35" s="325">
        <f t="shared" si="1"/>
        <v>0.929447337476902</v>
      </c>
      <c r="I35" s="325">
        <f t="shared" si="2"/>
        <v>0.394369208838204</v>
      </c>
      <c r="J35" s="325">
        <f t="shared" si="3"/>
        <v>-0.424993504806443</v>
      </c>
      <c r="K35" s="291">
        <f t="shared" si="4"/>
        <v>82070</v>
      </c>
    </row>
    <row r="36" s="257" customFormat="1" spans="1:11">
      <c r="A36" s="326" t="s">
        <v>72</v>
      </c>
      <c r="B36" s="327">
        <v>776</v>
      </c>
      <c r="C36" s="327">
        <v>776</v>
      </c>
      <c r="D36" s="327">
        <v>776</v>
      </c>
      <c r="E36" s="343">
        <v>776</v>
      </c>
      <c r="F36" s="344">
        <v>776</v>
      </c>
      <c r="G36" s="328">
        <f t="shared" si="0"/>
        <v>1</v>
      </c>
      <c r="H36" s="328">
        <f t="shared" si="1"/>
        <v>1</v>
      </c>
      <c r="I36" s="328">
        <f t="shared" si="2"/>
        <v>1</v>
      </c>
      <c r="J36" s="328">
        <f t="shared" si="3"/>
        <v>0</v>
      </c>
      <c r="K36" s="257">
        <f t="shared" si="4"/>
        <v>3880</v>
      </c>
    </row>
    <row r="37" s="257" customFormat="1" spans="1:11">
      <c r="A37" s="326" t="s">
        <v>73</v>
      </c>
      <c r="B37" s="327">
        <v>4531</v>
      </c>
      <c r="C37" s="327">
        <v>4531</v>
      </c>
      <c r="D37" s="327">
        <v>4531</v>
      </c>
      <c r="E37" s="343">
        <v>4531</v>
      </c>
      <c r="F37" s="344">
        <v>4531</v>
      </c>
      <c r="G37" s="328">
        <f t="shared" si="0"/>
        <v>1</v>
      </c>
      <c r="H37" s="328">
        <f t="shared" si="1"/>
        <v>1</v>
      </c>
      <c r="I37" s="328">
        <f t="shared" si="2"/>
        <v>1</v>
      </c>
      <c r="J37" s="328">
        <f t="shared" si="3"/>
        <v>0</v>
      </c>
      <c r="K37" s="257">
        <f t="shared" si="4"/>
        <v>22655</v>
      </c>
    </row>
    <row r="38" s="257" customFormat="1" spans="1:11">
      <c r="A38" s="326" t="s">
        <v>74</v>
      </c>
      <c r="B38" s="327">
        <v>450</v>
      </c>
      <c r="C38" s="327">
        <v>450</v>
      </c>
      <c r="D38" s="327">
        <v>450</v>
      </c>
      <c r="E38" s="343">
        <v>450</v>
      </c>
      <c r="F38" s="344">
        <v>450</v>
      </c>
      <c r="G38" s="328">
        <f t="shared" ref="G38:G69" si="5">IF(E38&lt;&gt;0,E38/C38,)</f>
        <v>1</v>
      </c>
      <c r="H38" s="328">
        <f t="shared" ref="H38:H69" si="6">E38/D38</f>
        <v>1</v>
      </c>
      <c r="I38" s="328">
        <f t="shared" ref="I38:I69" si="7">IF(E38&lt;&gt;0,E38/B38,)</f>
        <v>1</v>
      </c>
      <c r="J38" s="328">
        <f t="shared" ref="J38:J69" si="8">IF(F38&lt;&gt;0,E38/F38-1,)</f>
        <v>0</v>
      </c>
      <c r="K38" s="257">
        <f t="shared" ref="K38:K69" si="9">SUM(B38:F38)</f>
        <v>2250</v>
      </c>
    </row>
    <row r="39" s="257" customFormat="1" spans="1:11">
      <c r="A39" s="326" t="s">
        <v>75</v>
      </c>
      <c r="B39" s="327">
        <v>6036</v>
      </c>
      <c r="C39" s="327">
        <v>6036</v>
      </c>
      <c r="D39" s="327">
        <v>6036</v>
      </c>
      <c r="E39" s="343">
        <v>6036</v>
      </c>
      <c r="F39" s="344">
        <v>6036</v>
      </c>
      <c r="G39" s="328">
        <f t="shared" si="5"/>
        <v>1</v>
      </c>
      <c r="H39" s="328">
        <f t="shared" si="6"/>
        <v>1</v>
      </c>
      <c r="I39" s="328">
        <f t="shared" si="7"/>
        <v>1</v>
      </c>
      <c r="J39" s="328">
        <f t="shared" si="8"/>
        <v>0</v>
      </c>
      <c r="K39" s="257">
        <f t="shared" si="9"/>
        <v>30180</v>
      </c>
    </row>
    <row r="40" s="257" customFormat="1" spans="1:11">
      <c r="A40" s="326" t="s">
        <v>76</v>
      </c>
      <c r="B40" s="327">
        <v>16267</v>
      </c>
      <c r="C40" s="327"/>
      <c r="D40" s="327">
        <v>113</v>
      </c>
      <c r="E40" s="343">
        <v>-727</v>
      </c>
      <c r="F40" s="344">
        <v>7452</v>
      </c>
      <c r="G40" s="328"/>
      <c r="H40" s="328">
        <f t="shared" si="6"/>
        <v>-6.43362831858407</v>
      </c>
      <c r="I40" s="328">
        <f t="shared" si="7"/>
        <v>-0.0446917071371488</v>
      </c>
      <c r="J40" s="328">
        <f t="shared" si="8"/>
        <v>-1.09755770263017</v>
      </c>
      <c r="K40" s="257">
        <f t="shared" si="9"/>
        <v>23105</v>
      </c>
    </row>
    <row r="41" s="291" customFormat="1" spans="1:11">
      <c r="A41" s="333" t="s">
        <v>77</v>
      </c>
      <c r="B41" s="324">
        <f>SUM(B42:B69)</f>
        <v>85098</v>
      </c>
      <c r="C41" s="324">
        <f>SUM(C42:C69)</f>
        <v>134088</v>
      </c>
      <c r="D41" s="324">
        <f>SUM(D42:D69)</f>
        <v>146442</v>
      </c>
      <c r="E41" s="324">
        <f>SUM(E42:E69)</f>
        <v>146442</v>
      </c>
      <c r="F41" s="324">
        <f>SUM(F42:F69)</f>
        <v>92703</v>
      </c>
      <c r="G41" s="325">
        <f t="shared" si="5"/>
        <v>1.09213352425273</v>
      </c>
      <c r="H41" s="325">
        <f t="shared" si="6"/>
        <v>1</v>
      </c>
      <c r="I41" s="325">
        <f t="shared" si="7"/>
        <v>1.72086300500599</v>
      </c>
      <c r="J41" s="325">
        <f t="shared" si="8"/>
        <v>0.579689977670625</v>
      </c>
      <c r="K41" s="291">
        <f t="shared" si="9"/>
        <v>604773</v>
      </c>
    </row>
    <row r="42" s="315" customFormat="1" hidden="1" spans="1:11">
      <c r="A42" s="345" t="s">
        <v>78</v>
      </c>
      <c r="B42" s="341"/>
      <c r="C42" s="341"/>
      <c r="D42" s="341"/>
      <c r="E42" s="324"/>
      <c r="F42" s="341"/>
      <c r="G42" s="330">
        <f t="shared" si="5"/>
        <v>0</v>
      </c>
      <c r="H42" s="330"/>
      <c r="I42" s="330">
        <f t="shared" si="7"/>
        <v>0</v>
      </c>
      <c r="J42" s="330">
        <f t="shared" si="8"/>
        <v>0</v>
      </c>
      <c r="K42" s="315">
        <f t="shared" si="9"/>
        <v>0</v>
      </c>
    </row>
    <row r="43" s="257" customFormat="1" spans="1:11">
      <c r="A43" s="346" t="s">
        <v>79</v>
      </c>
      <c r="B43" s="347">
        <v>7931</v>
      </c>
      <c r="C43" s="347">
        <v>10505</v>
      </c>
      <c r="D43" s="347">
        <v>11055</v>
      </c>
      <c r="E43" s="347">
        <v>11055</v>
      </c>
      <c r="F43" s="348">
        <v>8862</v>
      </c>
      <c r="G43" s="328">
        <f t="shared" si="5"/>
        <v>1.05235602094241</v>
      </c>
      <c r="H43" s="328">
        <f t="shared" si="6"/>
        <v>1</v>
      </c>
      <c r="I43" s="328">
        <f t="shared" si="7"/>
        <v>1.39389736477115</v>
      </c>
      <c r="J43" s="328">
        <f t="shared" si="8"/>
        <v>0.247461069735951</v>
      </c>
      <c r="K43" s="257">
        <f t="shared" si="9"/>
        <v>49408</v>
      </c>
    </row>
    <row r="44" s="257" customFormat="1" spans="1:11">
      <c r="A44" s="349" t="s">
        <v>80</v>
      </c>
      <c r="B44" s="347">
        <v>2836</v>
      </c>
      <c r="C44" s="347">
        <v>11792</v>
      </c>
      <c r="D44" s="347">
        <v>11792</v>
      </c>
      <c r="E44" s="347">
        <v>11792</v>
      </c>
      <c r="F44" s="348">
        <v>3169</v>
      </c>
      <c r="G44" s="328">
        <f t="shared" si="5"/>
        <v>1</v>
      </c>
      <c r="H44" s="328">
        <f t="shared" si="6"/>
        <v>1</v>
      </c>
      <c r="I44" s="328">
        <f t="shared" si="7"/>
        <v>4.15796897038082</v>
      </c>
      <c r="J44" s="328">
        <f t="shared" si="8"/>
        <v>2.72104764910066</v>
      </c>
      <c r="K44" s="257">
        <f t="shared" si="9"/>
        <v>41381</v>
      </c>
    </row>
    <row r="45" s="257" customFormat="1" spans="1:11">
      <c r="A45" s="350" t="s">
        <v>81</v>
      </c>
      <c r="B45" s="347">
        <v>2615</v>
      </c>
      <c r="C45" s="347">
        <v>13554</v>
      </c>
      <c r="D45" s="347">
        <v>19900</v>
      </c>
      <c r="E45" s="347">
        <v>19900</v>
      </c>
      <c r="F45" s="348">
        <v>2643</v>
      </c>
      <c r="G45" s="328">
        <f t="shared" si="5"/>
        <v>1.46820126899808</v>
      </c>
      <c r="H45" s="328">
        <f t="shared" si="6"/>
        <v>1</v>
      </c>
      <c r="I45" s="328">
        <f t="shared" si="7"/>
        <v>7.60994263862333</v>
      </c>
      <c r="J45" s="328">
        <f t="shared" si="8"/>
        <v>6.52932273931139</v>
      </c>
      <c r="K45" s="257">
        <f t="shared" si="9"/>
        <v>58612</v>
      </c>
    </row>
    <row r="46" s="257" customFormat="1" spans="1:11">
      <c r="A46" s="351" t="s">
        <v>82</v>
      </c>
      <c r="B46" s="347">
        <v>1280</v>
      </c>
      <c r="C46" s="347">
        <v>1531</v>
      </c>
      <c r="D46" s="347">
        <v>1501</v>
      </c>
      <c r="E46" s="324"/>
      <c r="F46" s="348"/>
      <c r="G46" s="328">
        <f t="shared" si="5"/>
        <v>0</v>
      </c>
      <c r="H46" s="328">
        <f t="shared" si="6"/>
        <v>0</v>
      </c>
      <c r="I46" s="328">
        <f t="shared" si="7"/>
        <v>0</v>
      </c>
      <c r="J46" s="328">
        <f t="shared" si="8"/>
        <v>0</v>
      </c>
      <c r="K46" s="257">
        <f t="shared" si="9"/>
        <v>4312</v>
      </c>
    </row>
    <row r="47" s="257" customFormat="1" spans="1:11">
      <c r="A47" s="352" t="s">
        <v>83</v>
      </c>
      <c r="B47" s="324"/>
      <c r="C47" s="324"/>
      <c r="D47" s="324"/>
      <c r="E47" s="324"/>
      <c r="F47" s="348">
        <v>80</v>
      </c>
      <c r="G47" s="328">
        <f t="shared" si="5"/>
        <v>0</v>
      </c>
      <c r="H47" s="328"/>
      <c r="I47" s="328">
        <f t="shared" si="7"/>
        <v>0</v>
      </c>
      <c r="J47" s="328">
        <f t="shared" si="8"/>
        <v>-1</v>
      </c>
      <c r="K47" s="257">
        <f t="shared" si="9"/>
        <v>80</v>
      </c>
    </row>
    <row r="48" s="257" customFormat="1" hidden="1" spans="1:11">
      <c r="A48" s="352" t="s">
        <v>84</v>
      </c>
      <c r="B48" s="324"/>
      <c r="C48" s="324"/>
      <c r="D48" s="324"/>
      <c r="E48" s="324"/>
      <c r="F48" s="348"/>
      <c r="G48" s="330">
        <f t="shared" si="5"/>
        <v>0</v>
      </c>
      <c r="H48" s="330"/>
      <c r="I48" s="330">
        <f t="shared" si="7"/>
        <v>0</v>
      </c>
      <c r="J48" s="330">
        <f t="shared" si="8"/>
        <v>0</v>
      </c>
      <c r="K48" s="315">
        <f t="shared" si="9"/>
        <v>0</v>
      </c>
    </row>
    <row r="49" s="257" customFormat="1" hidden="1" spans="1:11">
      <c r="A49" s="351" t="s">
        <v>85</v>
      </c>
      <c r="B49" s="324"/>
      <c r="C49" s="324"/>
      <c r="D49" s="324"/>
      <c r="E49" s="324"/>
      <c r="F49" s="348"/>
      <c r="G49" s="330">
        <f t="shared" si="5"/>
        <v>0</v>
      </c>
      <c r="H49" s="330"/>
      <c r="I49" s="330">
        <f t="shared" si="7"/>
        <v>0</v>
      </c>
      <c r="J49" s="330">
        <f t="shared" si="8"/>
        <v>0</v>
      </c>
      <c r="K49" s="315">
        <f t="shared" si="9"/>
        <v>0</v>
      </c>
    </row>
    <row r="50" s="257" customFormat="1" hidden="1" spans="1:11">
      <c r="A50" s="352" t="s">
        <v>86</v>
      </c>
      <c r="B50" s="324"/>
      <c r="C50" s="324"/>
      <c r="D50" s="324"/>
      <c r="E50" s="324"/>
      <c r="F50" s="348"/>
      <c r="G50" s="330">
        <f t="shared" si="5"/>
        <v>0</v>
      </c>
      <c r="H50" s="330"/>
      <c r="I50" s="330">
        <f t="shared" si="7"/>
        <v>0</v>
      </c>
      <c r="J50" s="330">
        <f t="shared" si="8"/>
        <v>0</v>
      </c>
      <c r="K50" s="315">
        <f t="shared" si="9"/>
        <v>0</v>
      </c>
    </row>
    <row r="51" s="257" customFormat="1" hidden="1" spans="1:11">
      <c r="A51" s="350" t="s">
        <v>87</v>
      </c>
      <c r="B51" s="324"/>
      <c r="C51" s="324"/>
      <c r="D51" s="324"/>
      <c r="E51" s="324"/>
      <c r="F51" s="348"/>
      <c r="G51" s="330">
        <f t="shared" si="5"/>
        <v>0</v>
      </c>
      <c r="H51" s="330"/>
      <c r="I51" s="330">
        <f t="shared" si="7"/>
        <v>0</v>
      </c>
      <c r="J51" s="330">
        <f t="shared" si="8"/>
        <v>0</v>
      </c>
      <c r="K51" s="315">
        <f t="shared" si="9"/>
        <v>0</v>
      </c>
    </row>
    <row r="52" s="257" customFormat="1" spans="1:11">
      <c r="A52" s="350" t="s">
        <v>88</v>
      </c>
      <c r="B52" s="347">
        <v>18</v>
      </c>
      <c r="C52" s="347">
        <v>150</v>
      </c>
      <c r="D52" s="347">
        <v>150</v>
      </c>
      <c r="E52" s="347">
        <v>150</v>
      </c>
      <c r="F52" s="348">
        <v>36</v>
      </c>
      <c r="G52" s="328">
        <f t="shared" si="5"/>
        <v>1</v>
      </c>
      <c r="H52" s="328">
        <f t="shared" si="6"/>
        <v>1</v>
      </c>
      <c r="I52" s="328">
        <f t="shared" si="7"/>
        <v>8.33333333333333</v>
      </c>
      <c r="J52" s="328">
        <f t="shared" si="8"/>
        <v>3.16666666666667</v>
      </c>
      <c r="K52" s="257">
        <f t="shared" si="9"/>
        <v>504</v>
      </c>
    </row>
    <row r="53" s="257" customFormat="1" spans="1:11">
      <c r="A53" s="350" t="s">
        <v>89</v>
      </c>
      <c r="B53" s="347">
        <v>2120</v>
      </c>
      <c r="C53" s="347">
        <v>2302</v>
      </c>
      <c r="D53" s="347">
        <v>2302</v>
      </c>
      <c r="E53" s="347">
        <v>2302</v>
      </c>
      <c r="F53" s="348">
        <v>2382</v>
      </c>
      <c r="G53" s="328">
        <f t="shared" si="5"/>
        <v>1</v>
      </c>
      <c r="H53" s="328">
        <f t="shared" si="6"/>
        <v>1</v>
      </c>
      <c r="I53" s="328">
        <f t="shared" si="7"/>
        <v>1.08584905660377</v>
      </c>
      <c r="J53" s="328">
        <f t="shared" si="8"/>
        <v>-0.0335852225020991</v>
      </c>
      <c r="K53" s="257">
        <f t="shared" si="9"/>
        <v>11408</v>
      </c>
    </row>
    <row r="54" s="257" customFormat="1" spans="1:11">
      <c r="A54" s="350" t="s">
        <v>90</v>
      </c>
      <c r="B54" s="347">
        <v>9741</v>
      </c>
      <c r="C54" s="347">
        <v>9800</v>
      </c>
      <c r="D54" s="347">
        <v>10001</v>
      </c>
      <c r="E54" s="347">
        <v>11502</v>
      </c>
      <c r="F54" s="348">
        <v>12033</v>
      </c>
      <c r="G54" s="328">
        <f t="shared" si="5"/>
        <v>1.17367346938776</v>
      </c>
      <c r="H54" s="328">
        <f t="shared" si="6"/>
        <v>1.15008499150085</v>
      </c>
      <c r="I54" s="328">
        <f t="shared" si="7"/>
        <v>1.1807822605482</v>
      </c>
      <c r="J54" s="328">
        <f t="shared" si="8"/>
        <v>-0.044128646222887</v>
      </c>
      <c r="K54" s="257">
        <f t="shared" si="9"/>
        <v>53077</v>
      </c>
    </row>
    <row r="55" s="257" customFormat="1" spans="1:11">
      <c r="A55" s="350" t="s">
        <v>91</v>
      </c>
      <c r="B55" s="347">
        <v>1187</v>
      </c>
      <c r="C55" s="347">
        <v>3119</v>
      </c>
      <c r="D55" s="347">
        <v>3119</v>
      </c>
      <c r="E55" s="347">
        <v>3119</v>
      </c>
      <c r="F55" s="348">
        <v>1187</v>
      </c>
      <c r="G55" s="328">
        <f t="shared" si="5"/>
        <v>1</v>
      </c>
      <c r="H55" s="328">
        <f t="shared" si="6"/>
        <v>1</v>
      </c>
      <c r="I55" s="328">
        <f t="shared" si="7"/>
        <v>2.62763268744735</v>
      </c>
      <c r="J55" s="328">
        <f t="shared" si="8"/>
        <v>1.62763268744735</v>
      </c>
      <c r="K55" s="257">
        <f t="shared" si="9"/>
        <v>11731</v>
      </c>
    </row>
    <row r="56" s="257" customFormat="1" spans="1:11">
      <c r="A56" s="352" t="s">
        <v>92</v>
      </c>
      <c r="B56" s="347">
        <v>19001</v>
      </c>
      <c r="C56" s="347">
        <v>34343</v>
      </c>
      <c r="D56" s="347">
        <v>36915</v>
      </c>
      <c r="E56" s="347">
        <v>36915</v>
      </c>
      <c r="F56" s="348">
        <v>30341</v>
      </c>
      <c r="G56" s="328">
        <f t="shared" si="5"/>
        <v>1.07489153539295</v>
      </c>
      <c r="H56" s="328">
        <f t="shared" si="6"/>
        <v>1</v>
      </c>
      <c r="I56" s="328">
        <f t="shared" si="7"/>
        <v>1.94279248460607</v>
      </c>
      <c r="J56" s="328">
        <f t="shared" si="8"/>
        <v>0.216670511848654</v>
      </c>
      <c r="K56" s="257">
        <f t="shared" si="9"/>
        <v>157515</v>
      </c>
    </row>
    <row r="57" s="257" customFormat="1" spans="1:11">
      <c r="A57" s="350" t="s">
        <v>93</v>
      </c>
      <c r="B57" s="347">
        <v>2757</v>
      </c>
      <c r="C57" s="347">
        <v>2857</v>
      </c>
      <c r="D57" s="347">
        <v>2857</v>
      </c>
      <c r="E57" s="347">
        <v>2857</v>
      </c>
      <c r="F57" s="348">
        <v>2877</v>
      </c>
      <c r="G57" s="328">
        <f t="shared" si="5"/>
        <v>1</v>
      </c>
      <c r="H57" s="328">
        <f t="shared" si="6"/>
        <v>1</v>
      </c>
      <c r="I57" s="328">
        <f t="shared" si="7"/>
        <v>1.03627130939427</v>
      </c>
      <c r="J57" s="328">
        <f t="shared" si="8"/>
        <v>-0.00695168578380256</v>
      </c>
      <c r="K57" s="257">
        <f t="shared" si="9"/>
        <v>14205</v>
      </c>
    </row>
    <row r="58" s="257" customFormat="1" spans="1:11">
      <c r="A58" s="350" t="s">
        <v>94</v>
      </c>
      <c r="B58" s="347">
        <v>665</v>
      </c>
      <c r="C58" s="347">
        <v>1354</v>
      </c>
      <c r="D58" s="347">
        <v>3785</v>
      </c>
      <c r="E58" s="347">
        <v>3785</v>
      </c>
      <c r="F58" s="348">
        <v>2259</v>
      </c>
      <c r="G58" s="328">
        <f t="shared" si="5"/>
        <v>2.79542097488922</v>
      </c>
      <c r="H58" s="328">
        <f t="shared" si="6"/>
        <v>1</v>
      </c>
      <c r="I58" s="328">
        <f t="shared" si="7"/>
        <v>5.69172932330827</v>
      </c>
      <c r="J58" s="328">
        <f t="shared" si="8"/>
        <v>0.6755201416556</v>
      </c>
      <c r="K58" s="257">
        <f t="shared" si="9"/>
        <v>11848</v>
      </c>
    </row>
    <row r="59" s="257" customFormat="1" spans="1:11">
      <c r="A59" s="350" t="s">
        <v>95</v>
      </c>
      <c r="B59" s="347">
        <v>1147</v>
      </c>
      <c r="C59" s="347">
        <v>5175</v>
      </c>
      <c r="D59" s="347">
        <v>5768</v>
      </c>
      <c r="E59" s="347">
        <v>5768</v>
      </c>
      <c r="F59" s="347">
        <v>4912</v>
      </c>
      <c r="G59" s="328">
        <f t="shared" si="5"/>
        <v>1.11458937198068</v>
      </c>
      <c r="H59" s="328">
        <f t="shared" si="6"/>
        <v>1</v>
      </c>
      <c r="I59" s="328">
        <f t="shared" si="7"/>
        <v>5.02877070619006</v>
      </c>
      <c r="J59" s="328">
        <f t="shared" si="8"/>
        <v>0.174267100977199</v>
      </c>
      <c r="K59" s="257">
        <f t="shared" si="9"/>
        <v>22770</v>
      </c>
    </row>
    <row r="60" s="257" customFormat="1" spans="1:11">
      <c r="A60" s="350" t="s">
        <v>96</v>
      </c>
      <c r="B60" s="347">
        <v>4</v>
      </c>
      <c r="C60" s="347">
        <v>149</v>
      </c>
      <c r="D60" s="347">
        <v>299</v>
      </c>
      <c r="E60" s="347">
        <v>299</v>
      </c>
      <c r="F60" s="347">
        <v>437</v>
      </c>
      <c r="G60" s="328">
        <f t="shared" si="5"/>
        <v>2.00671140939597</v>
      </c>
      <c r="H60" s="328">
        <f t="shared" si="6"/>
        <v>1</v>
      </c>
      <c r="I60" s="328">
        <f t="shared" si="7"/>
        <v>74.75</v>
      </c>
      <c r="J60" s="328">
        <f t="shared" si="8"/>
        <v>-0.315789473684211</v>
      </c>
      <c r="K60" s="257">
        <f t="shared" si="9"/>
        <v>1188</v>
      </c>
    </row>
    <row r="61" s="257" customFormat="1" spans="1:11">
      <c r="A61" s="350" t="s">
        <v>97</v>
      </c>
      <c r="B61" s="347">
        <v>2265</v>
      </c>
      <c r="C61" s="347">
        <v>6205</v>
      </c>
      <c r="D61" s="347">
        <v>6626</v>
      </c>
      <c r="E61" s="347">
        <v>6626</v>
      </c>
      <c r="F61" s="347">
        <v>5106</v>
      </c>
      <c r="G61" s="328">
        <f t="shared" si="5"/>
        <v>1.06784850926672</v>
      </c>
      <c r="H61" s="328">
        <f t="shared" si="6"/>
        <v>1</v>
      </c>
      <c r="I61" s="328">
        <f t="shared" si="7"/>
        <v>2.92538631346578</v>
      </c>
      <c r="J61" s="328">
        <f t="shared" si="8"/>
        <v>0.297688993341167</v>
      </c>
      <c r="K61" s="257">
        <f t="shared" si="9"/>
        <v>26828</v>
      </c>
    </row>
    <row r="62" s="257" customFormat="1" spans="1:11">
      <c r="A62" s="350" t="s">
        <v>98</v>
      </c>
      <c r="B62" s="347">
        <v>1399</v>
      </c>
      <c r="C62" s="347">
        <v>6377</v>
      </c>
      <c r="D62" s="347">
        <v>6394</v>
      </c>
      <c r="E62" s="347">
        <v>6394</v>
      </c>
      <c r="F62" s="347">
        <v>2996</v>
      </c>
      <c r="G62" s="328">
        <f t="shared" si="5"/>
        <v>1.00266583032774</v>
      </c>
      <c r="H62" s="328">
        <f t="shared" si="6"/>
        <v>1</v>
      </c>
      <c r="I62" s="328">
        <f t="shared" si="7"/>
        <v>4.57040743388134</v>
      </c>
      <c r="J62" s="328">
        <f t="shared" si="8"/>
        <v>1.13417890520694</v>
      </c>
      <c r="K62" s="257">
        <f t="shared" si="9"/>
        <v>23560</v>
      </c>
    </row>
    <row r="63" s="257" customFormat="1" spans="1:11">
      <c r="A63" s="350" t="s">
        <v>99</v>
      </c>
      <c r="B63" s="347">
        <v>10</v>
      </c>
      <c r="C63" s="347">
        <v>44</v>
      </c>
      <c r="D63" s="347">
        <v>44</v>
      </c>
      <c r="E63" s="347">
        <v>44</v>
      </c>
      <c r="F63" s="347">
        <v>82</v>
      </c>
      <c r="G63" s="328">
        <f t="shared" si="5"/>
        <v>1</v>
      </c>
      <c r="H63" s="328">
        <f t="shared" si="6"/>
        <v>1</v>
      </c>
      <c r="I63" s="328">
        <f t="shared" si="7"/>
        <v>4.4</v>
      </c>
      <c r="J63" s="328">
        <f t="shared" si="8"/>
        <v>-0.463414634146341</v>
      </c>
      <c r="K63" s="257">
        <f t="shared" si="9"/>
        <v>224</v>
      </c>
    </row>
    <row r="64" s="257" customFormat="1" spans="1:11">
      <c r="A64" s="350" t="s">
        <v>100</v>
      </c>
      <c r="B64" s="347">
        <v>4970</v>
      </c>
      <c r="C64" s="347">
        <v>8199</v>
      </c>
      <c r="D64" s="347">
        <v>7280</v>
      </c>
      <c r="E64" s="347">
        <v>7280</v>
      </c>
      <c r="F64" s="347">
        <v>6528</v>
      </c>
      <c r="G64" s="328">
        <f t="shared" si="5"/>
        <v>0.887913160141481</v>
      </c>
      <c r="H64" s="328">
        <f t="shared" si="6"/>
        <v>1</v>
      </c>
      <c r="I64" s="328">
        <f t="shared" si="7"/>
        <v>1.46478873239437</v>
      </c>
      <c r="J64" s="328">
        <f t="shared" si="8"/>
        <v>0.115196078431373</v>
      </c>
      <c r="K64" s="257">
        <f t="shared" si="9"/>
        <v>34257</v>
      </c>
    </row>
    <row r="65" s="257" customFormat="1" spans="1:11">
      <c r="A65" s="350" t="s">
        <v>101</v>
      </c>
      <c r="B65" s="347">
        <v>0</v>
      </c>
      <c r="C65" s="347">
        <v>12590</v>
      </c>
      <c r="D65" s="347">
        <v>12607</v>
      </c>
      <c r="E65" s="347">
        <v>12607</v>
      </c>
      <c r="F65" s="347">
        <v>4498</v>
      </c>
      <c r="G65" s="328">
        <f t="shared" si="5"/>
        <v>1.00135027799841</v>
      </c>
      <c r="H65" s="328">
        <f t="shared" si="6"/>
        <v>1</v>
      </c>
      <c r="I65" s="328"/>
      <c r="J65" s="328">
        <f t="shared" si="8"/>
        <v>1.80280124499778</v>
      </c>
      <c r="K65" s="257">
        <f t="shared" si="9"/>
        <v>42302</v>
      </c>
    </row>
    <row r="66" s="257" customFormat="1" spans="1:11">
      <c r="A66" s="350" t="s">
        <v>102</v>
      </c>
      <c r="B66" s="347">
        <v>1195</v>
      </c>
      <c r="C66" s="347">
        <v>3903</v>
      </c>
      <c r="D66" s="347">
        <v>3903</v>
      </c>
      <c r="E66" s="347">
        <v>3903</v>
      </c>
      <c r="F66" s="347">
        <v>1754</v>
      </c>
      <c r="G66" s="328">
        <f t="shared" si="5"/>
        <v>1</v>
      </c>
      <c r="H66" s="328">
        <f t="shared" si="6"/>
        <v>1</v>
      </c>
      <c r="I66" s="328">
        <f t="shared" si="7"/>
        <v>3.26610878661088</v>
      </c>
      <c r="J66" s="328">
        <f t="shared" si="8"/>
        <v>1.22519954389966</v>
      </c>
      <c r="K66" s="257">
        <f t="shared" si="9"/>
        <v>14658</v>
      </c>
    </row>
    <row r="67" s="257" customFormat="1" spans="1:11">
      <c r="A67" s="350" t="s">
        <v>103</v>
      </c>
      <c r="B67" s="324"/>
      <c r="C67" s="347"/>
      <c r="D67" s="324"/>
      <c r="E67" s="324"/>
      <c r="F67" s="347">
        <v>130</v>
      </c>
      <c r="G67" s="328">
        <f t="shared" si="5"/>
        <v>0</v>
      </c>
      <c r="H67" s="328"/>
      <c r="I67" s="328">
        <f t="shared" si="7"/>
        <v>0</v>
      </c>
      <c r="J67" s="328">
        <f t="shared" si="8"/>
        <v>-1</v>
      </c>
      <c r="K67" s="257">
        <f t="shared" si="9"/>
        <v>130</v>
      </c>
    </row>
    <row r="68" s="257" customFormat="1" spans="1:11">
      <c r="A68" s="350" t="s">
        <v>104</v>
      </c>
      <c r="B68" s="324"/>
      <c r="C68" s="347">
        <v>44</v>
      </c>
      <c r="D68" s="347">
        <v>49</v>
      </c>
      <c r="E68" s="347">
        <v>49</v>
      </c>
      <c r="F68" s="347">
        <v>236</v>
      </c>
      <c r="G68" s="328">
        <f t="shared" si="5"/>
        <v>1.11363636363636</v>
      </c>
      <c r="H68" s="328">
        <f t="shared" si="6"/>
        <v>1</v>
      </c>
      <c r="I68" s="328"/>
      <c r="J68" s="328">
        <f t="shared" si="8"/>
        <v>-0.792372881355932</v>
      </c>
      <c r="K68" s="257">
        <f t="shared" si="9"/>
        <v>378</v>
      </c>
    </row>
    <row r="69" s="257" customFormat="1" spans="1:11">
      <c r="A69" s="350" t="s">
        <v>105</v>
      </c>
      <c r="B69" s="347">
        <v>23957</v>
      </c>
      <c r="C69" s="347">
        <v>95</v>
      </c>
      <c r="D69" s="347">
        <v>95</v>
      </c>
      <c r="E69" s="347">
        <v>95</v>
      </c>
      <c r="F69" s="347">
        <v>155</v>
      </c>
      <c r="G69" s="328">
        <f t="shared" si="5"/>
        <v>1</v>
      </c>
      <c r="H69" s="328">
        <f t="shared" si="6"/>
        <v>1</v>
      </c>
      <c r="I69" s="328">
        <f t="shared" si="7"/>
        <v>0.00396543807655383</v>
      </c>
      <c r="J69" s="328">
        <f t="shared" si="8"/>
        <v>-0.387096774193548</v>
      </c>
      <c r="K69" s="257">
        <f t="shared" si="9"/>
        <v>24397</v>
      </c>
    </row>
    <row r="70" s="291" customFormat="1" spans="1:11">
      <c r="A70" s="333" t="s">
        <v>106</v>
      </c>
      <c r="B70" s="324">
        <f>SUM(B71:B90)</f>
        <v>40399</v>
      </c>
      <c r="C70" s="324">
        <f>SUM(C71:C90)</f>
        <v>59167</v>
      </c>
      <c r="D70" s="197">
        <f>SUM(D71:D90)</f>
        <v>62972</v>
      </c>
      <c r="E70" s="324">
        <f>SUM(E71:E90)</f>
        <v>62972</v>
      </c>
      <c r="F70" s="324">
        <f>SUM(F71:F90)</f>
        <v>71249</v>
      </c>
      <c r="G70" s="325">
        <f t="shared" ref="G70:G104" si="10">IF(E70&lt;&gt;0,E70/C70,)</f>
        <v>1.0643094968479</v>
      </c>
      <c r="H70" s="325">
        <f t="shared" ref="H70:H101" si="11">E70/D70</f>
        <v>1</v>
      </c>
      <c r="I70" s="325">
        <f t="shared" ref="I70:I104" si="12">IF(E70&lt;&gt;0,E70/B70,)</f>
        <v>1.55875145424392</v>
      </c>
      <c r="J70" s="325">
        <f t="shared" ref="J70:J104" si="13">IF(F70&lt;&gt;0,E70/F70-1,)</f>
        <v>-0.116170051509495</v>
      </c>
      <c r="K70" s="291">
        <f t="shared" ref="K70:K104" si="14">SUM(B70:F70)</f>
        <v>296759</v>
      </c>
    </row>
    <row r="71" s="257" customFormat="1" spans="1:11">
      <c r="A71" s="326" t="s">
        <v>107</v>
      </c>
      <c r="B71" s="353">
        <v>512</v>
      </c>
      <c r="C71" s="353">
        <v>1079</v>
      </c>
      <c r="D71" s="353">
        <v>1084</v>
      </c>
      <c r="E71" s="354">
        <v>1084</v>
      </c>
      <c r="F71" s="354">
        <v>2439</v>
      </c>
      <c r="G71" s="328">
        <f t="shared" si="10"/>
        <v>1.00463392029657</v>
      </c>
      <c r="H71" s="328">
        <f t="shared" si="11"/>
        <v>1</v>
      </c>
      <c r="I71" s="328">
        <f t="shared" si="12"/>
        <v>2.1171875</v>
      </c>
      <c r="J71" s="328">
        <f t="shared" si="13"/>
        <v>-0.555555555555556</v>
      </c>
      <c r="K71" s="257">
        <f t="shared" si="14"/>
        <v>6198</v>
      </c>
    </row>
    <row r="72" s="257" customFormat="1" spans="1:11">
      <c r="A72" s="326" t="s">
        <v>108</v>
      </c>
      <c r="B72" s="353"/>
      <c r="C72" s="353">
        <v>301</v>
      </c>
      <c r="D72" s="353">
        <v>301</v>
      </c>
      <c r="E72" s="354">
        <v>301</v>
      </c>
      <c r="F72" s="354">
        <v>18</v>
      </c>
      <c r="G72" s="328">
        <f t="shared" si="10"/>
        <v>1</v>
      </c>
      <c r="H72" s="328">
        <f t="shared" si="11"/>
        <v>1</v>
      </c>
      <c r="I72" s="328"/>
      <c r="J72" s="328">
        <f t="shared" si="13"/>
        <v>15.7222222222222</v>
      </c>
      <c r="K72" s="257">
        <f t="shared" si="14"/>
        <v>921</v>
      </c>
    </row>
    <row r="73" s="257" customFormat="1" spans="1:11">
      <c r="A73" s="326" t="s">
        <v>109</v>
      </c>
      <c r="B73" s="353">
        <v>1940</v>
      </c>
      <c r="C73" s="353">
        <v>1021</v>
      </c>
      <c r="D73" s="353">
        <v>1021</v>
      </c>
      <c r="E73" s="354">
        <v>1021</v>
      </c>
      <c r="F73" s="354">
        <v>1046</v>
      </c>
      <c r="G73" s="328">
        <f t="shared" si="10"/>
        <v>1</v>
      </c>
      <c r="H73" s="328">
        <f t="shared" si="11"/>
        <v>1</v>
      </c>
      <c r="I73" s="328">
        <f t="shared" si="12"/>
        <v>0.526288659793814</v>
      </c>
      <c r="J73" s="328">
        <f t="shared" si="13"/>
        <v>-0.0239005736137667</v>
      </c>
      <c r="K73" s="257">
        <f t="shared" si="14"/>
        <v>6049</v>
      </c>
    </row>
    <row r="74" s="257" customFormat="1" spans="1:11">
      <c r="A74" s="326" t="s">
        <v>110</v>
      </c>
      <c r="B74" s="353">
        <v>10851</v>
      </c>
      <c r="C74" s="353">
        <v>178</v>
      </c>
      <c r="D74" s="353">
        <v>188</v>
      </c>
      <c r="E74" s="354">
        <v>188</v>
      </c>
      <c r="F74" s="354">
        <v>3804</v>
      </c>
      <c r="G74" s="328">
        <f t="shared" si="10"/>
        <v>1.0561797752809</v>
      </c>
      <c r="H74" s="328">
        <f t="shared" si="11"/>
        <v>1</v>
      </c>
      <c r="I74" s="328">
        <f t="shared" si="12"/>
        <v>0.0173255921113261</v>
      </c>
      <c r="J74" s="328">
        <f t="shared" si="13"/>
        <v>-0.950578338590957</v>
      </c>
      <c r="K74" s="257">
        <f t="shared" si="14"/>
        <v>15209</v>
      </c>
    </row>
    <row r="75" s="257" customFormat="1" spans="1:11">
      <c r="A75" s="326" t="s">
        <v>111</v>
      </c>
      <c r="B75" s="353"/>
      <c r="C75" s="353">
        <v>7</v>
      </c>
      <c r="D75" s="353">
        <v>288</v>
      </c>
      <c r="E75" s="354">
        <v>288</v>
      </c>
      <c r="F75" s="354">
        <v>340</v>
      </c>
      <c r="G75" s="328">
        <f t="shared" si="10"/>
        <v>41.1428571428571</v>
      </c>
      <c r="H75" s="328">
        <f t="shared" si="11"/>
        <v>1</v>
      </c>
      <c r="I75" s="328"/>
      <c r="J75" s="328">
        <f t="shared" si="13"/>
        <v>-0.152941176470588</v>
      </c>
      <c r="K75" s="257">
        <f t="shared" si="14"/>
        <v>923</v>
      </c>
    </row>
    <row r="76" s="257" customFormat="1" ht="15" customHeight="1" spans="1:11">
      <c r="A76" s="326" t="s">
        <v>112</v>
      </c>
      <c r="B76" s="353">
        <v>31</v>
      </c>
      <c r="C76" s="353">
        <v>852</v>
      </c>
      <c r="D76" s="353">
        <v>1008</v>
      </c>
      <c r="E76" s="354">
        <v>1008</v>
      </c>
      <c r="F76" s="354">
        <v>3778</v>
      </c>
      <c r="G76" s="328">
        <f t="shared" si="10"/>
        <v>1.1830985915493</v>
      </c>
      <c r="H76" s="328">
        <f t="shared" si="11"/>
        <v>1</v>
      </c>
      <c r="I76" s="328">
        <f t="shared" si="12"/>
        <v>32.5161290322581</v>
      </c>
      <c r="J76" s="328">
        <f t="shared" si="13"/>
        <v>-0.733192165166755</v>
      </c>
      <c r="K76" s="257">
        <f t="shared" si="14"/>
        <v>6677</v>
      </c>
    </row>
    <row r="77" s="257" customFormat="1" spans="1:11">
      <c r="A77" s="326" t="s">
        <v>113</v>
      </c>
      <c r="B77" s="353">
        <v>7841</v>
      </c>
      <c r="C77" s="353">
        <v>614</v>
      </c>
      <c r="D77" s="353">
        <v>618</v>
      </c>
      <c r="E77" s="354">
        <v>618</v>
      </c>
      <c r="F77" s="354">
        <v>1174</v>
      </c>
      <c r="G77" s="328">
        <f t="shared" si="10"/>
        <v>1.00651465798046</v>
      </c>
      <c r="H77" s="328">
        <f t="shared" si="11"/>
        <v>1</v>
      </c>
      <c r="I77" s="328">
        <f t="shared" si="12"/>
        <v>0.0788164774901161</v>
      </c>
      <c r="J77" s="328">
        <f t="shared" si="13"/>
        <v>-0.473594548551959</v>
      </c>
      <c r="K77" s="257">
        <f t="shared" si="14"/>
        <v>10865</v>
      </c>
    </row>
    <row r="78" s="257" customFormat="1" spans="1:11">
      <c r="A78" s="326" t="s">
        <v>114</v>
      </c>
      <c r="B78" s="353">
        <v>18508</v>
      </c>
      <c r="C78" s="353">
        <v>1504</v>
      </c>
      <c r="D78" s="353">
        <v>1585</v>
      </c>
      <c r="E78" s="354">
        <v>1281</v>
      </c>
      <c r="F78" s="354">
        <v>1785</v>
      </c>
      <c r="G78" s="328">
        <f t="shared" si="10"/>
        <v>0.851728723404255</v>
      </c>
      <c r="H78" s="328">
        <f t="shared" si="11"/>
        <v>0.80820189274448</v>
      </c>
      <c r="I78" s="328">
        <f t="shared" si="12"/>
        <v>0.0692133131618759</v>
      </c>
      <c r="J78" s="328">
        <f t="shared" si="13"/>
        <v>-0.282352941176471</v>
      </c>
      <c r="K78" s="257">
        <f t="shared" si="14"/>
        <v>24663</v>
      </c>
    </row>
    <row r="79" s="257" customFormat="1" spans="1:11">
      <c r="A79" s="326" t="s">
        <v>115</v>
      </c>
      <c r="B79" s="353"/>
      <c r="C79" s="353">
        <v>5353</v>
      </c>
      <c r="D79" s="353">
        <v>5413</v>
      </c>
      <c r="E79" s="354">
        <v>5413</v>
      </c>
      <c r="F79" s="354">
        <v>5099</v>
      </c>
      <c r="G79" s="328">
        <f t="shared" si="10"/>
        <v>1.01120866803662</v>
      </c>
      <c r="H79" s="328">
        <f t="shared" si="11"/>
        <v>1</v>
      </c>
      <c r="I79" s="328"/>
      <c r="J79" s="328">
        <f t="shared" si="13"/>
        <v>0.0615807020984507</v>
      </c>
      <c r="K79" s="257">
        <f t="shared" si="14"/>
        <v>21278</v>
      </c>
    </row>
    <row r="80" s="257" customFormat="1" spans="1:11">
      <c r="A80" s="326" t="s">
        <v>116</v>
      </c>
      <c r="B80" s="353"/>
      <c r="C80" s="353">
        <v>10645</v>
      </c>
      <c r="D80" s="353">
        <v>10645</v>
      </c>
      <c r="E80" s="354">
        <v>10645</v>
      </c>
      <c r="F80" s="354">
        <v>362</v>
      </c>
      <c r="G80" s="328">
        <f t="shared" si="10"/>
        <v>1</v>
      </c>
      <c r="H80" s="328">
        <f t="shared" si="11"/>
        <v>1</v>
      </c>
      <c r="I80" s="328"/>
      <c r="J80" s="328">
        <f t="shared" si="13"/>
        <v>28.4060773480663</v>
      </c>
      <c r="K80" s="257">
        <f t="shared" si="14"/>
        <v>32297</v>
      </c>
    </row>
    <row r="81" s="257" customFormat="1" spans="1:11">
      <c r="A81" s="326" t="s">
        <v>117</v>
      </c>
      <c r="B81" s="353"/>
      <c r="C81" s="353">
        <v>4921</v>
      </c>
      <c r="D81" s="353">
        <v>7328</v>
      </c>
      <c r="E81" s="354">
        <v>6328</v>
      </c>
      <c r="F81" s="354">
        <v>22618</v>
      </c>
      <c r="G81" s="328">
        <f t="shared" si="10"/>
        <v>1.28591749644381</v>
      </c>
      <c r="H81" s="328">
        <f t="shared" si="11"/>
        <v>0.86353711790393</v>
      </c>
      <c r="I81" s="328"/>
      <c r="J81" s="328">
        <f t="shared" si="13"/>
        <v>-0.720222831373243</v>
      </c>
      <c r="K81" s="257">
        <f t="shared" si="14"/>
        <v>41195</v>
      </c>
    </row>
    <row r="82" s="257" customFormat="1" spans="1:11">
      <c r="A82" s="326" t="s">
        <v>118</v>
      </c>
      <c r="B82" s="353">
        <v>716</v>
      </c>
      <c r="C82" s="353">
        <v>1789</v>
      </c>
      <c r="D82" s="353">
        <v>1789</v>
      </c>
      <c r="E82" s="354">
        <v>1789</v>
      </c>
      <c r="F82" s="354">
        <v>2135</v>
      </c>
      <c r="G82" s="328">
        <f t="shared" si="10"/>
        <v>1</v>
      </c>
      <c r="H82" s="328">
        <f t="shared" si="11"/>
        <v>1</v>
      </c>
      <c r="I82" s="328">
        <f t="shared" si="12"/>
        <v>2.49860335195531</v>
      </c>
      <c r="J82" s="328">
        <f t="shared" si="13"/>
        <v>-0.162060889929742</v>
      </c>
      <c r="K82" s="257">
        <f t="shared" si="14"/>
        <v>8218</v>
      </c>
    </row>
    <row r="83" s="257" customFormat="1" spans="1:11">
      <c r="A83" s="326" t="s">
        <v>119</v>
      </c>
      <c r="B83" s="353"/>
      <c r="C83" s="353">
        <v>283</v>
      </c>
      <c r="D83" s="353">
        <v>283</v>
      </c>
      <c r="E83" s="354">
        <v>283</v>
      </c>
      <c r="F83" s="354">
        <v>1520</v>
      </c>
      <c r="G83" s="328">
        <f t="shared" si="10"/>
        <v>1</v>
      </c>
      <c r="H83" s="328">
        <f t="shared" si="11"/>
        <v>1</v>
      </c>
      <c r="I83" s="328"/>
      <c r="J83" s="328">
        <f t="shared" si="13"/>
        <v>-0.813815789473684</v>
      </c>
      <c r="K83" s="257">
        <f t="shared" si="14"/>
        <v>2369</v>
      </c>
    </row>
    <row r="84" s="257" customFormat="1" spans="1:11">
      <c r="A84" s="326" t="s">
        <v>120</v>
      </c>
      <c r="B84" s="353"/>
      <c r="C84" s="353">
        <v>15914</v>
      </c>
      <c r="D84" s="353">
        <v>15610</v>
      </c>
      <c r="E84" s="354">
        <v>15611</v>
      </c>
      <c r="F84" s="354">
        <v>12013</v>
      </c>
      <c r="G84" s="328">
        <f t="shared" si="10"/>
        <v>0.980960160864647</v>
      </c>
      <c r="H84" s="328">
        <f t="shared" si="11"/>
        <v>1.00006406149904</v>
      </c>
      <c r="I84" s="328"/>
      <c r="J84" s="328">
        <f t="shared" si="13"/>
        <v>0.299508865395821</v>
      </c>
      <c r="K84" s="257">
        <f t="shared" si="14"/>
        <v>59148</v>
      </c>
    </row>
    <row r="85" s="257" customFormat="1" spans="1:11">
      <c r="A85" s="326" t="s">
        <v>121</v>
      </c>
      <c r="B85" s="353"/>
      <c r="C85" s="353"/>
      <c r="D85" s="353">
        <v>871</v>
      </c>
      <c r="E85" s="354">
        <v>871</v>
      </c>
      <c r="F85" s="354"/>
      <c r="G85" s="328"/>
      <c r="H85" s="328">
        <f t="shared" si="11"/>
        <v>1</v>
      </c>
      <c r="I85" s="328"/>
      <c r="J85" s="328">
        <f t="shared" si="13"/>
        <v>0</v>
      </c>
      <c r="K85" s="257">
        <f t="shared" si="14"/>
        <v>1742</v>
      </c>
    </row>
    <row r="86" s="257" customFormat="1" spans="1:11">
      <c r="A86" s="326" t="s">
        <v>122</v>
      </c>
      <c r="B86" s="353"/>
      <c r="C86" s="353"/>
      <c r="D86" s="353">
        <v>20</v>
      </c>
      <c r="E86" s="354">
        <v>20</v>
      </c>
      <c r="F86" s="354">
        <v>113</v>
      </c>
      <c r="G86" s="328"/>
      <c r="H86" s="328">
        <f t="shared" si="11"/>
        <v>1</v>
      </c>
      <c r="I86" s="328"/>
      <c r="J86" s="328">
        <f t="shared" si="13"/>
        <v>-0.823008849557522</v>
      </c>
      <c r="K86" s="257">
        <f t="shared" si="14"/>
        <v>153</v>
      </c>
    </row>
    <row r="87" s="257" customFormat="1" spans="1:11">
      <c r="A87" s="326" t="s">
        <v>123</v>
      </c>
      <c r="B87" s="353"/>
      <c r="C87" s="353">
        <v>2775</v>
      </c>
      <c r="D87" s="353">
        <v>2775</v>
      </c>
      <c r="E87" s="354">
        <v>2775</v>
      </c>
      <c r="F87" s="354">
        <v>2725</v>
      </c>
      <c r="G87" s="328">
        <f t="shared" si="10"/>
        <v>1</v>
      </c>
      <c r="H87" s="328">
        <f t="shared" si="11"/>
        <v>1</v>
      </c>
      <c r="I87" s="328"/>
      <c r="J87" s="328">
        <f t="shared" si="13"/>
        <v>0.0183486238532109</v>
      </c>
      <c r="K87" s="257">
        <f t="shared" si="14"/>
        <v>11050</v>
      </c>
    </row>
    <row r="88" s="257" customFormat="1" spans="1:11">
      <c r="A88" s="326" t="s">
        <v>124</v>
      </c>
      <c r="B88" s="353"/>
      <c r="C88" s="353">
        <v>162</v>
      </c>
      <c r="D88" s="353">
        <v>237</v>
      </c>
      <c r="E88" s="354">
        <v>237</v>
      </c>
      <c r="F88" s="354">
        <v>162</v>
      </c>
      <c r="G88" s="328">
        <f t="shared" si="10"/>
        <v>1.46296296296296</v>
      </c>
      <c r="H88" s="328">
        <f t="shared" si="11"/>
        <v>1</v>
      </c>
      <c r="I88" s="328"/>
      <c r="J88" s="328">
        <f t="shared" si="13"/>
        <v>0.462962962962963</v>
      </c>
      <c r="K88" s="257">
        <f t="shared" si="14"/>
        <v>798</v>
      </c>
    </row>
    <row r="89" s="257" customFormat="1" spans="1:11">
      <c r="A89" s="326" t="s">
        <v>125</v>
      </c>
      <c r="B89" s="353"/>
      <c r="C89" s="353">
        <v>852</v>
      </c>
      <c r="D89" s="353">
        <v>991</v>
      </c>
      <c r="E89" s="354">
        <v>991</v>
      </c>
      <c r="F89" s="354"/>
      <c r="G89" s="328">
        <f t="shared" si="10"/>
        <v>1.1631455399061</v>
      </c>
      <c r="H89" s="328">
        <f t="shared" si="11"/>
        <v>1</v>
      </c>
      <c r="I89" s="328"/>
      <c r="J89" s="328">
        <f t="shared" si="13"/>
        <v>0</v>
      </c>
      <c r="K89" s="257">
        <f t="shared" si="14"/>
        <v>2834</v>
      </c>
    </row>
    <row r="90" s="257" customFormat="1" spans="1:11">
      <c r="A90" s="326" t="s">
        <v>126</v>
      </c>
      <c r="B90" s="353"/>
      <c r="C90" s="353">
        <v>10917</v>
      </c>
      <c r="D90" s="353">
        <v>10917</v>
      </c>
      <c r="E90" s="354">
        <v>12220</v>
      </c>
      <c r="F90" s="354">
        <v>10118</v>
      </c>
      <c r="G90" s="328">
        <f t="shared" si="10"/>
        <v>1.11935513419438</v>
      </c>
      <c r="H90" s="328">
        <f t="shared" si="11"/>
        <v>1.11935513419438</v>
      </c>
      <c r="I90" s="328"/>
      <c r="J90" s="328">
        <f t="shared" si="13"/>
        <v>0.207748566910457</v>
      </c>
      <c r="K90" s="257">
        <f t="shared" si="14"/>
        <v>44172</v>
      </c>
    </row>
    <row r="91" s="291" customFormat="1" spans="1:11">
      <c r="A91" s="333" t="s">
        <v>127</v>
      </c>
      <c r="B91" s="324">
        <f>B92</f>
        <v>1947</v>
      </c>
      <c r="C91" s="324">
        <f>C92</f>
        <v>1947</v>
      </c>
      <c r="D91" s="197">
        <f>D92</f>
        <v>1947</v>
      </c>
      <c r="E91" s="324">
        <f>E92</f>
        <v>1947</v>
      </c>
      <c r="F91" s="324">
        <f>F92</f>
        <v>2159</v>
      </c>
      <c r="G91" s="325">
        <f t="shared" si="10"/>
        <v>1</v>
      </c>
      <c r="H91" s="325">
        <f t="shared" si="11"/>
        <v>1</v>
      </c>
      <c r="I91" s="325">
        <f t="shared" si="12"/>
        <v>1</v>
      </c>
      <c r="J91" s="325">
        <f t="shared" si="13"/>
        <v>-0.0981936081519222</v>
      </c>
      <c r="K91" s="291">
        <f t="shared" si="14"/>
        <v>9947</v>
      </c>
    </row>
    <row r="92" s="257" customFormat="1" spans="1:11">
      <c r="A92" s="326" t="s">
        <v>128</v>
      </c>
      <c r="B92" s="347">
        <v>1947</v>
      </c>
      <c r="C92" s="347">
        <v>1947</v>
      </c>
      <c r="D92" s="191">
        <v>1947</v>
      </c>
      <c r="E92" s="347">
        <v>1947</v>
      </c>
      <c r="F92" s="347">
        <v>2159</v>
      </c>
      <c r="G92" s="328">
        <f t="shared" si="10"/>
        <v>1</v>
      </c>
      <c r="H92" s="328">
        <f t="shared" si="11"/>
        <v>1</v>
      </c>
      <c r="I92" s="328">
        <f t="shared" si="12"/>
        <v>1</v>
      </c>
      <c r="J92" s="328">
        <f t="shared" si="13"/>
        <v>-0.0981936081519222</v>
      </c>
      <c r="K92" s="257">
        <f t="shared" si="14"/>
        <v>9947</v>
      </c>
    </row>
    <row r="93" s="291" customFormat="1" spans="1:11">
      <c r="A93" s="333" t="s">
        <v>129</v>
      </c>
      <c r="B93" s="324">
        <f>B94</f>
        <v>30000</v>
      </c>
      <c r="C93" s="324">
        <f>C94</f>
        <v>52452</v>
      </c>
      <c r="D93" s="324">
        <f>D94</f>
        <v>83936</v>
      </c>
      <c r="E93" s="324">
        <f>E94</f>
        <v>83936</v>
      </c>
      <c r="F93" s="324">
        <f>F94</f>
        <v>13338</v>
      </c>
      <c r="G93" s="325">
        <f t="shared" si="10"/>
        <v>1.60024403263937</v>
      </c>
      <c r="H93" s="325">
        <f t="shared" si="11"/>
        <v>1</v>
      </c>
      <c r="I93" s="325">
        <f t="shared" si="12"/>
        <v>2.79786666666667</v>
      </c>
      <c r="J93" s="325">
        <f t="shared" si="13"/>
        <v>5.29299745089219</v>
      </c>
      <c r="K93" s="291">
        <f t="shared" si="14"/>
        <v>263662</v>
      </c>
    </row>
    <row r="94" s="257" customFormat="1" spans="1:11">
      <c r="A94" s="326" t="s">
        <v>130</v>
      </c>
      <c r="B94" s="347">
        <f>SUM(B95:B96)</f>
        <v>30000</v>
      </c>
      <c r="C94" s="347">
        <f>SUM(C95:C96)</f>
        <v>52452</v>
      </c>
      <c r="D94" s="347">
        <f>SUM(D95:D96)</f>
        <v>83936</v>
      </c>
      <c r="E94" s="347">
        <f>SUM(E95:E96)</f>
        <v>83936</v>
      </c>
      <c r="F94" s="347">
        <f>SUM(F95:F96)</f>
        <v>13338</v>
      </c>
      <c r="G94" s="328">
        <f t="shared" si="10"/>
        <v>1.60024403263937</v>
      </c>
      <c r="H94" s="328">
        <f t="shared" si="11"/>
        <v>1</v>
      </c>
      <c r="I94" s="328">
        <f t="shared" si="12"/>
        <v>2.79786666666667</v>
      </c>
      <c r="J94" s="328">
        <f t="shared" si="13"/>
        <v>5.29299745089219</v>
      </c>
      <c r="K94" s="257">
        <f t="shared" si="14"/>
        <v>263662</v>
      </c>
    </row>
    <row r="95" s="257" customFormat="1" spans="1:11">
      <c r="A95" s="326" t="s">
        <v>131</v>
      </c>
      <c r="B95" s="347">
        <v>30000</v>
      </c>
      <c r="C95" s="347">
        <v>52358</v>
      </c>
      <c r="D95" s="347">
        <v>83936</v>
      </c>
      <c r="E95" s="347">
        <v>83936</v>
      </c>
      <c r="F95" s="354">
        <v>12463</v>
      </c>
      <c r="G95" s="328">
        <f t="shared" si="10"/>
        <v>1.60311700217732</v>
      </c>
      <c r="H95" s="328">
        <f t="shared" si="11"/>
        <v>1</v>
      </c>
      <c r="I95" s="328">
        <f t="shared" si="12"/>
        <v>2.79786666666667</v>
      </c>
      <c r="J95" s="328">
        <f t="shared" si="13"/>
        <v>5.73481505255556</v>
      </c>
      <c r="K95" s="257">
        <f t="shared" si="14"/>
        <v>262693</v>
      </c>
    </row>
    <row r="96" s="257" customFormat="1" spans="1:11">
      <c r="A96" s="326" t="s">
        <v>132</v>
      </c>
      <c r="B96" s="347"/>
      <c r="C96" s="347">
        <v>94</v>
      </c>
      <c r="D96" s="347"/>
      <c r="E96" s="347"/>
      <c r="F96" s="354">
        <v>875</v>
      </c>
      <c r="G96" s="328">
        <f t="shared" si="10"/>
        <v>0</v>
      </c>
      <c r="H96" s="328"/>
      <c r="I96" s="328">
        <f t="shared" si="12"/>
        <v>0</v>
      </c>
      <c r="J96" s="328">
        <f t="shared" si="13"/>
        <v>-1</v>
      </c>
      <c r="K96" s="257">
        <f t="shared" si="14"/>
        <v>969</v>
      </c>
    </row>
    <row r="97" s="291" customFormat="1" spans="1:11">
      <c r="A97" s="333" t="s">
        <v>133</v>
      </c>
      <c r="B97" s="324">
        <f>B98</f>
        <v>11710</v>
      </c>
      <c r="C97" s="324">
        <f>C98</f>
        <v>11710</v>
      </c>
      <c r="D97" s="197">
        <f>D98</f>
        <v>11710</v>
      </c>
      <c r="E97" s="324">
        <f>E98</f>
        <v>11710</v>
      </c>
      <c r="F97" s="324">
        <f>F98</f>
        <v>900</v>
      </c>
      <c r="G97" s="325">
        <f t="shared" si="10"/>
        <v>1</v>
      </c>
      <c r="H97" s="325">
        <f t="shared" si="11"/>
        <v>1</v>
      </c>
      <c r="I97" s="325">
        <f t="shared" si="12"/>
        <v>1</v>
      </c>
      <c r="J97" s="325">
        <f t="shared" si="13"/>
        <v>12.0111111111111</v>
      </c>
      <c r="K97" s="291">
        <f t="shared" si="14"/>
        <v>47740</v>
      </c>
    </row>
    <row r="98" s="257" customFormat="1" spans="1:11">
      <c r="A98" s="326" t="s">
        <v>134</v>
      </c>
      <c r="B98" s="354">
        <f>B99</f>
        <v>11710</v>
      </c>
      <c r="C98" s="354">
        <f>C99</f>
        <v>11710</v>
      </c>
      <c r="D98" s="354">
        <f>D99</f>
        <v>11710</v>
      </c>
      <c r="E98" s="354">
        <f>E99</f>
        <v>11710</v>
      </c>
      <c r="F98" s="354">
        <f>F99</f>
        <v>900</v>
      </c>
      <c r="G98" s="328">
        <f t="shared" si="10"/>
        <v>1</v>
      </c>
      <c r="H98" s="328">
        <f t="shared" si="11"/>
        <v>1</v>
      </c>
      <c r="I98" s="328">
        <f t="shared" si="12"/>
        <v>1</v>
      </c>
      <c r="J98" s="328">
        <f t="shared" si="13"/>
        <v>12.0111111111111</v>
      </c>
      <c r="K98" s="257">
        <f t="shared" si="14"/>
        <v>47740</v>
      </c>
    </row>
    <row r="99" s="257" customFormat="1" spans="1:11">
      <c r="A99" s="326" t="s">
        <v>135</v>
      </c>
      <c r="B99" s="354">
        <f>SUBTOTAL(9,B100:B102)</f>
        <v>11710</v>
      </c>
      <c r="C99" s="354">
        <f>SUBTOTAL(9,C100:C102)</f>
        <v>11710</v>
      </c>
      <c r="D99" s="354">
        <f>SUBTOTAL(9,D100:D102)</f>
        <v>11710</v>
      </c>
      <c r="E99" s="354">
        <f>SUBTOTAL(9,E100:E102)</f>
        <v>11710</v>
      </c>
      <c r="F99" s="354">
        <f>SUBTOTAL(9,F100:F102)</f>
        <v>900</v>
      </c>
      <c r="G99" s="328">
        <f t="shared" si="10"/>
        <v>1</v>
      </c>
      <c r="H99" s="328">
        <f t="shared" si="11"/>
        <v>1</v>
      </c>
      <c r="I99" s="328">
        <f t="shared" si="12"/>
        <v>1</v>
      </c>
      <c r="J99" s="328">
        <f t="shared" si="13"/>
        <v>12.0111111111111</v>
      </c>
      <c r="K99" s="257">
        <f t="shared" si="14"/>
        <v>47740</v>
      </c>
    </row>
    <row r="100" s="315" customFormat="1" hidden="1" spans="1:11">
      <c r="A100" s="326" t="s">
        <v>136</v>
      </c>
      <c r="B100" s="337"/>
      <c r="C100" s="354"/>
      <c r="D100" s="354"/>
      <c r="E100" s="354"/>
      <c r="F100" s="354"/>
      <c r="G100" s="330">
        <f t="shared" si="10"/>
        <v>0</v>
      </c>
      <c r="H100" s="330"/>
      <c r="I100" s="330">
        <f t="shared" si="12"/>
        <v>0</v>
      </c>
      <c r="J100" s="330">
        <f t="shared" si="13"/>
        <v>0</v>
      </c>
      <c r="K100" s="315">
        <f t="shared" si="14"/>
        <v>0</v>
      </c>
    </row>
    <row r="101" s="315" customFormat="1" hidden="1" spans="1:11">
      <c r="A101" s="326" t="s">
        <v>137</v>
      </c>
      <c r="B101" s="337"/>
      <c r="C101" s="354"/>
      <c r="D101" s="354"/>
      <c r="E101" s="354"/>
      <c r="F101" s="354"/>
      <c r="G101" s="330">
        <f t="shared" si="10"/>
        <v>0</v>
      </c>
      <c r="H101" s="330"/>
      <c r="I101" s="330">
        <f t="shared" si="12"/>
        <v>0</v>
      </c>
      <c r="J101" s="330">
        <f t="shared" si="13"/>
        <v>0</v>
      </c>
      <c r="K101" s="315">
        <f t="shared" si="14"/>
        <v>0</v>
      </c>
    </row>
    <row r="102" s="257" customFormat="1" spans="1:11">
      <c r="A102" s="326" t="s">
        <v>138</v>
      </c>
      <c r="B102" s="347">
        <v>11710</v>
      </c>
      <c r="C102" s="354">
        <v>11710</v>
      </c>
      <c r="D102" s="354">
        <v>11710</v>
      </c>
      <c r="E102" s="354">
        <v>11710</v>
      </c>
      <c r="F102" s="354">
        <v>900</v>
      </c>
      <c r="G102" s="328">
        <f t="shared" si="10"/>
        <v>1</v>
      </c>
      <c r="H102" s="328">
        <f>E102/D102</f>
        <v>1</v>
      </c>
      <c r="I102" s="328">
        <f t="shared" si="12"/>
        <v>1</v>
      </c>
      <c r="J102" s="328">
        <f t="shared" si="13"/>
        <v>12.0111111111111</v>
      </c>
      <c r="K102" s="257">
        <f t="shared" si="14"/>
        <v>47740</v>
      </c>
    </row>
    <row r="103" s="291" customFormat="1" spans="1:11">
      <c r="A103" s="333" t="s">
        <v>139</v>
      </c>
      <c r="B103" s="324">
        <v>1581</v>
      </c>
      <c r="C103" s="355">
        <v>1964</v>
      </c>
      <c r="D103" s="355">
        <v>1964</v>
      </c>
      <c r="E103" s="355">
        <v>1964</v>
      </c>
      <c r="F103" s="355">
        <v>1220</v>
      </c>
      <c r="G103" s="325">
        <f t="shared" si="10"/>
        <v>1</v>
      </c>
      <c r="H103" s="325">
        <f>E103/D103</f>
        <v>1</v>
      </c>
      <c r="I103" s="325">
        <f t="shared" si="12"/>
        <v>1.24225173940544</v>
      </c>
      <c r="J103" s="325">
        <f t="shared" si="13"/>
        <v>0.60983606557377</v>
      </c>
      <c r="K103" s="291">
        <f t="shared" si="14"/>
        <v>8693</v>
      </c>
    </row>
    <row r="104" s="291" customFormat="1" ht="16" customHeight="1" spans="1:11">
      <c r="A104" s="356" t="s">
        <v>140</v>
      </c>
      <c r="B104" s="324">
        <f>B32+B34</f>
        <v>324680</v>
      </c>
      <c r="C104" s="324">
        <f>C32+C34</f>
        <v>363776</v>
      </c>
      <c r="D104" s="197">
        <f>D32+D34</f>
        <v>411668</v>
      </c>
      <c r="E104" s="324">
        <f>E32+E34</f>
        <v>410828</v>
      </c>
      <c r="F104" s="324">
        <f>F32+F34</f>
        <v>310279</v>
      </c>
      <c r="G104" s="325">
        <f t="shared" si="10"/>
        <v>1.12934333216045</v>
      </c>
      <c r="H104" s="325">
        <f>E104/D104</f>
        <v>0.99795952077888</v>
      </c>
      <c r="I104" s="325">
        <f t="shared" si="12"/>
        <v>1.26533201921892</v>
      </c>
      <c r="J104" s="325">
        <f t="shared" si="13"/>
        <v>0.32405995894018</v>
      </c>
      <c r="K104" s="291">
        <f t="shared" si="14"/>
        <v>1821231</v>
      </c>
    </row>
    <row r="105" spans="4:6">
      <c r="D105" s="282"/>
      <c r="E105" s="282"/>
      <c r="F105" s="282"/>
    </row>
  </sheetData>
  <autoFilter xmlns:etc="http://www.wps.cn/officeDocument/2017/etCustomData" ref="A4:K104" etc:filterBottomFollowUsedRange="0">
    <filterColumn colId="10">
      <filters>
        <filter val="89200"/>
        <filter val="42302"/>
        <filter val="504"/>
        <filter val="4804"/>
        <filter val="14205"/>
        <filter val="23105"/>
        <filter val="9506"/>
        <filter val="4108"/>
        <filter val="11408"/>
        <filter val="49408"/>
        <filter val="15209"/>
        <filter val="4312"/>
        <filter val="58612"/>
        <filter val="414"/>
        <filter val="7114"/>
        <filter val="1313644"/>
        <filter val="27415"/>
        <filter val="157515"/>
        <filter val="16"/>
        <filter val="49217"/>
        <filter val="8218"/>
        <filter val="921"/>
        <filter val="1821231"/>
        <filter val="923"/>
        <filter val="224"/>
        <filter val="37025"/>
        <filter val="26828"/>
        <filter val="130"/>
        <filter val="36030"/>
        <filter val="11731"/>
        <filter val="2834"/>
        <filter val="21136"/>
        <filter val="13539"/>
        <filter val="47740"/>
        <filter val="196140"/>
        <filter val="1742"/>
        <filter val="161443"/>
        <filter val="9947"/>
        <filter val="311447"/>
        <filter val="11848"/>
        <filter val="59148"/>
        <filter val="6049"/>
        <filter val="2250"/>
        <filter val="11050"/>
        <filter val="153"/>
        <filter val="3954"/>
        <filter val="22655"/>
        <filter val="34257"/>
        <filter val="14658"/>
        <filter val="6959"/>
        <filter val="296759"/>
        <filter val="23560"/>
        <filter val="161"/>
        <filter val="4261"/>
        <filter val="263662"/>
        <filter val="24663"/>
        <filter val="10865"/>
        <filter val="969"/>
        <filter val="2369"/>
        <filter val="21670"/>
        <filter val="22770"/>
        <filter val="82070"/>
        <filter val="44172"/>
        <filter val="604773"/>
        <filter val="5675"/>
        <filter val="6677"/>
        <filter val="53077"/>
        <filter val="378"/>
        <filter val="21278"/>
        <filter val="17479"/>
        <filter val="80"/>
        <filter val="3880"/>
        <filter val="30180"/>
        <filter val="41381"/>
        <filter val="507587"/>
        <filter val="1188"/>
        <filter val="8693"/>
        <filter val="262693"/>
        <filter val="294"/>
        <filter val="41195"/>
        <filter val="22197"/>
        <filter val="24397"/>
        <filter val="32297"/>
        <filter val="798"/>
        <filter val="6198"/>
      </filters>
    </filterColumn>
    <extLst/>
  </autoFilter>
  <mergeCells count="2">
    <mergeCell ref="A1:J1"/>
    <mergeCell ref="A3:J3"/>
  </mergeCells>
  <conditionalFormatting sqref="A52">
    <cfRule type="expression" dxfId="0" priority="20" stopIfTrue="1">
      <formula>"len($A:$A)=3"</formula>
    </cfRule>
  </conditionalFormatting>
  <conditionalFormatting sqref="A58">
    <cfRule type="expression" dxfId="0" priority="28" stopIfTrue="1">
      <formula>"len($A:$A)=3"</formula>
    </cfRule>
  </conditionalFormatting>
  <conditionalFormatting sqref="A59">
    <cfRule type="expression" dxfId="0" priority="27" stopIfTrue="1">
      <formula>"len($A:$A)=3"</formula>
    </cfRule>
  </conditionalFormatting>
  <conditionalFormatting sqref="A60">
    <cfRule type="expression" dxfId="0" priority="25" stopIfTrue="1">
      <formula>"len($A:$A)=3"</formula>
    </cfRule>
  </conditionalFormatting>
  <conditionalFormatting sqref="A62">
    <cfRule type="expression" dxfId="0" priority="23" stopIfTrue="1">
      <formula>"len($A:$A)=3"</formula>
    </cfRule>
  </conditionalFormatting>
  <conditionalFormatting sqref="A63">
    <cfRule type="expression" dxfId="0" priority="22" stopIfTrue="1">
      <formula>"len($A:$A)=3"</formula>
    </cfRule>
  </conditionalFormatting>
  <conditionalFormatting sqref="A68">
    <cfRule type="expression" dxfId="0" priority="10" stopIfTrue="1">
      <formula>"len($A:$A)=3"</formula>
    </cfRule>
  </conditionalFormatting>
  <conditionalFormatting sqref="A95">
    <cfRule type="expression" dxfId="0" priority="40" stopIfTrue="1">
      <formula>"len($A:$A)=3"</formula>
    </cfRule>
  </conditionalFormatting>
  <conditionalFormatting sqref="A96">
    <cfRule type="expression" dxfId="0" priority="39" stopIfTrue="1">
      <formula>"len($A:$A)=3"</formula>
    </cfRule>
  </conditionalFormatting>
  <conditionalFormatting sqref="B98:F98">
    <cfRule type="cellIs" dxfId="1" priority="4" stopIfTrue="1" operator="lessThan">
      <formula>0</formula>
    </cfRule>
  </conditionalFormatting>
  <conditionalFormatting sqref="B99">
    <cfRule type="cellIs" dxfId="1" priority="3" stopIfTrue="1" operator="lessThan">
      <formula>0</formula>
    </cfRule>
  </conditionalFormatting>
  <conditionalFormatting sqref="F101">
    <cfRule type="cellIs" dxfId="1" priority="6" stopIfTrue="1" operator="lessThan">
      <formula>0</formula>
    </cfRule>
  </conditionalFormatting>
  <conditionalFormatting sqref="A61:A62">
    <cfRule type="expression" dxfId="0" priority="24" stopIfTrue="1">
      <formula>"len($A:$A)=3"</formula>
    </cfRule>
  </conditionalFormatting>
  <conditionalFormatting sqref="A64:A65">
    <cfRule type="expression" dxfId="0" priority="21" stopIfTrue="1">
      <formula>"len($A:$A)=3"</formula>
    </cfRule>
  </conditionalFormatting>
  <conditionalFormatting sqref="A66:A67">
    <cfRule type="expression" dxfId="0" priority="19" stopIfTrue="1">
      <formula>"len($A:$A)=3"</formula>
    </cfRule>
  </conditionalFormatting>
  <conditionalFormatting sqref="E71:E90">
    <cfRule type="cellIs" dxfId="1" priority="30" stopIfTrue="1" operator="lessThan">
      <formula>0</formula>
    </cfRule>
  </conditionalFormatting>
  <conditionalFormatting sqref="F71:F90">
    <cfRule type="cellIs" dxfId="1" priority="2" stopIfTrue="1" operator="lessThan">
      <formula>0</formula>
    </cfRule>
  </conditionalFormatting>
  <conditionalFormatting sqref="F95:F96">
    <cfRule type="cellIs" dxfId="1" priority="1" stopIfTrue="1" operator="lessThan">
      <formula>0</formula>
    </cfRule>
  </conditionalFormatting>
  <conditionalFormatting sqref="A5:A30 A34:A44 A70:A94 A97:A103">
    <cfRule type="expression" dxfId="0" priority="55" stopIfTrue="1">
      <formula>"len($A:$A)=3"</formula>
    </cfRule>
  </conditionalFormatting>
  <conditionalFormatting sqref="A42:A51 A53:A57 A69">
    <cfRule type="expression" dxfId="0" priority="36" stopIfTrue="1">
      <formula>"len($A:$A)=3"</formula>
    </cfRule>
  </conditionalFormatting>
  <conditionalFormatting sqref="E71:F90">
    <cfRule type="cellIs" dxfId="1" priority="43" stopIfTrue="1" operator="lessThan">
      <formula>0</formula>
    </cfRule>
  </conditionalFormatting>
  <conditionalFormatting sqref="C99:F103">
    <cfRule type="cellIs" dxfId="1" priority="7" stopIfTrue="1" operator="lessThan">
      <formula>0</formula>
    </cfRule>
  </conditionalFormatting>
  <pageMargins left="0.747916666666667" right="0.747916666666667" top="0.865972222222222" bottom="0.984027777777778" header="0.511805555555556" footer="0.511805555555556"/>
  <pageSetup paperSize="9" scale="75"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0" tint="-0.25"/>
  </sheetPr>
  <dimension ref="A1:J50"/>
  <sheetViews>
    <sheetView showZeros="0" zoomScale="90" zoomScaleNormal="90" workbookViewId="0">
      <pane xSplit="1" ySplit="4" topLeftCell="B17" activePane="bottomRight" state="frozen"/>
      <selection/>
      <selection pane="topRight"/>
      <selection pane="bottomLeft"/>
      <selection pane="bottomRight" activeCell="F5" sqref="F5"/>
    </sheetView>
  </sheetViews>
  <sheetFormatPr defaultColWidth="9" defaultRowHeight="14.25"/>
  <cols>
    <col min="1" max="1" width="31.775" style="258" customWidth="1"/>
    <col min="2" max="2" width="11.75" style="258" customWidth="1"/>
    <col min="3" max="3" width="16.375" style="258" customWidth="1"/>
    <col min="4" max="4" width="13.4416666666667" style="258" customWidth="1"/>
    <col min="5" max="5" width="11.5" style="258" customWidth="1"/>
    <col min="6" max="6" width="12" style="258" customWidth="1"/>
    <col min="7" max="7" width="14.2166666666667" style="258" customWidth="1"/>
    <col min="8" max="8" width="14.3333333333333" style="258" customWidth="1"/>
    <col min="9" max="9" width="14.325" style="258" customWidth="1"/>
    <col min="10" max="10" width="14.125" style="258" customWidth="1"/>
    <col min="11" max="11" width="11.625" style="258" customWidth="1"/>
    <col min="12" max="16384" width="9" style="258"/>
  </cols>
  <sheetData>
    <row r="1" ht="23" customHeight="1" spans="1:10">
      <c r="A1" s="262" t="s">
        <v>9</v>
      </c>
      <c r="B1" s="262"/>
      <c r="C1" s="262"/>
      <c r="D1" s="262"/>
      <c r="E1" s="262"/>
      <c r="F1" s="262"/>
      <c r="G1" s="262"/>
      <c r="H1" s="262"/>
      <c r="I1" s="262"/>
      <c r="J1" s="262"/>
    </row>
    <row r="2" ht="13" customHeight="1" spans="1:10">
      <c r="A2" s="282" t="s">
        <v>141</v>
      </c>
      <c r="B2" s="282"/>
      <c r="C2" s="282"/>
      <c r="D2" s="282"/>
      <c r="E2" s="282"/>
      <c r="F2" s="282"/>
      <c r="G2" s="282"/>
      <c r="H2" s="282"/>
      <c r="I2" s="282"/>
      <c r="J2" s="282" t="s">
        <v>31</v>
      </c>
    </row>
    <row r="3" spans="1:10">
      <c r="A3" s="292" t="s">
        <v>142</v>
      </c>
      <c r="B3" s="292"/>
      <c r="C3" s="292"/>
      <c r="D3" s="292"/>
      <c r="E3" s="292"/>
      <c r="F3" s="292"/>
      <c r="G3" s="292"/>
      <c r="H3" s="292"/>
      <c r="I3" s="292"/>
      <c r="J3" s="292"/>
    </row>
    <row r="4" ht="24" spans="1:10">
      <c r="A4" s="293" t="s">
        <v>1</v>
      </c>
      <c r="B4" s="293" t="s">
        <v>33</v>
      </c>
      <c r="C4" s="294" t="s">
        <v>34</v>
      </c>
      <c r="D4" s="294" t="s">
        <v>35</v>
      </c>
      <c r="E4" s="293" t="s">
        <v>36</v>
      </c>
      <c r="F4" s="121" t="s">
        <v>37</v>
      </c>
      <c r="G4" s="121" t="s">
        <v>38</v>
      </c>
      <c r="H4" s="294" t="s">
        <v>39</v>
      </c>
      <c r="I4" s="121" t="s">
        <v>40</v>
      </c>
      <c r="J4" s="121" t="s">
        <v>41</v>
      </c>
    </row>
    <row r="5" s="258" customFormat="1" spans="1:10">
      <c r="A5" s="295" t="s">
        <v>143</v>
      </c>
      <c r="B5" s="296">
        <v>65576</v>
      </c>
      <c r="C5" s="296">
        <v>98100.1477</v>
      </c>
      <c r="D5" s="296">
        <v>97898</v>
      </c>
      <c r="E5" s="296">
        <v>97898</v>
      </c>
      <c r="F5" s="296">
        <v>71818</v>
      </c>
      <c r="G5" s="297">
        <f>IF(C5&lt;&gt;0,E5/C5,)</f>
        <v>0.997939374152441</v>
      </c>
      <c r="H5" s="297">
        <f>E5/D5</f>
        <v>1</v>
      </c>
      <c r="I5" s="297">
        <f>IF(E5&lt;&gt;0,E5/B5,)</f>
        <v>1.49289374161279</v>
      </c>
      <c r="J5" s="297">
        <f>IF(F5&lt;&gt;0,E5/F5-1,)</f>
        <v>0.363140159848506</v>
      </c>
    </row>
    <row r="6" s="258" customFormat="1" spans="1:10">
      <c r="A6" s="298" t="s">
        <v>144</v>
      </c>
      <c r="B6" s="296">
        <v>183</v>
      </c>
      <c r="C6" s="296">
        <v>715.96</v>
      </c>
      <c r="D6" s="296">
        <v>795</v>
      </c>
      <c r="E6" s="296">
        <v>795</v>
      </c>
      <c r="F6" s="296">
        <v>116</v>
      </c>
      <c r="G6" s="297">
        <f t="shared" ref="G6:G42" si="0">IF(C6&lt;&gt;0,E6/C6,)</f>
        <v>1.11039722889547</v>
      </c>
      <c r="H6" s="297">
        <f t="shared" ref="H6:H42" si="1">E6/D6</f>
        <v>1</v>
      </c>
      <c r="I6" s="297">
        <f t="shared" ref="I6:I42" si="2">IF(E6&lt;&gt;0,E6/B6,)</f>
        <v>4.34426229508197</v>
      </c>
      <c r="J6" s="297">
        <f t="shared" ref="J6:J42" si="3">IF(F6&lt;&gt;0,E6/F6-1,)</f>
        <v>5.85344827586207</v>
      </c>
    </row>
    <row r="7" s="258" customFormat="1" spans="1:10">
      <c r="A7" s="299" t="s">
        <v>145</v>
      </c>
      <c r="B7" s="296">
        <v>29483</v>
      </c>
      <c r="C7" s="296">
        <v>25166.64</v>
      </c>
      <c r="D7" s="296">
        <v>27278</v>
      </c>
      <c r="E7" s="296">
        <v>27278</v>
      </c>
      <c r="F7" s="296">
        <v>22551</v>
      </c>
      <c r="G7" s="297">
        <f t="shared" si="0"/>
        <v>1.08389518823331</v>
      </c>
      <c r="H7" s="297">
        <f t="shared" si="1"/>
        <v>1</v>
      </c>
      <c r="I7" s="297">
        <f t="shared" si="2"/>
        <v>0.925211138622257</v>
      </c>
      <c r="J7" s="297">
        <f t="shared" si="3"/>
        <v>0.209613764356348</v>
      </c>
    </row>
    <row r="8" s="258" customFormat="1" spans="1:10">
      <c r="A8" s="298" t="s">
        <v>146</v>
      </c>
      <c r="B8" s="296">
        <v>40778</v>
      </c>
      <c r="C8" s="296">
        <v>38074.86</v>
      </c>
      <c r="D8" s="296">
        <v>39011</v>
      </c>
      <c r="E8" s="296">
        <v>39011</v>
      </c>
      <c r="F8" s="296">
        <v>38715</v>
      </c>
      <c r="G8" s="297">
        <f t="shared" si="0"/>
        <v>1.02458682710849</v>
      </c>
      <c r="H8" s="297">
        <f t="shared" si="1"/>
        <v>1</v>
      </c>
      <c r="I8" s="297">
        <f t="shared" si="2"/>
        <v>0.956667811074599</v>
      </c>
      <c r="J8" s="297">
        <f t="shared" si="3"/>
        <v>0.00764561539454989</v>
      </c>
    </row>
    <row r="9" s="258" customFormat="1" spans="1:10">
      <c r="A9" s="298" t="s">
        <v>147</v>
      </c>
      <c r="B9" s="296">
        <v>273</v>
      </c>
      <c r="C9" s="296">
        <v>240.49</v>
      </c>
      <c r="D9" s="296">
        <v>511</v>
      </c>
      <c r="E9" s="296">
        <v>511</v>
      </c>
      <c r="F9" s="296">
        <v>674</v>
      </c>
      <c r="G9" s="297">
        <f t="shared" si="0"/>
        <v>2.12482847519647</v>
      </c>
      <c r="H9" s="297">
        <f t="shared" si="1"/>
        <v>1</v>
      </c>
      <c r="I9" s="297">
        <f t="shared" si="2"/>
        <v>1.87179487179487</v>
      </c>
      <c r="J9" s="297">
        <f t="shared" si="3"/>
        <v>-0.241839762611276</v>
      </c>
    </row>
    <row r="10" s="258" customFormat="1" ht="13.5" customHeight="1" spans="1:10">
      <c r="A10" s="298" t="s">
        <v>148</v>
      </c>
      <c r="B10" s="296">
        <v>3759</v>
      </c>
      <c r="C10" s="296">
        <v>4638.37</v>
      </c>
      <c r="D10" s="296">
        <v>7324</v>
      </c>
      <c r="E10" s="296">
        <v>7324</v>
      </c>
      <c r="F10" s="296">
        <v>7280</v>
      </c>
      <c r="G10" s="297">
        <f t="shared" si="0"/>
        <v>1.5790029687153</v>
      </c>
      <c r="H10" s="297">
        <f t="shared" si="1"/>
        <v>1</v>
      </c>
      <c r="I10" s="297">
        <f t="shared" si="2"/>
        <v>1.94839052939612</v>
      </c>
      <c r="J10" s="297">
        <f t="shared" si="3"/>
        <v>0.00604395604395602</v>
      </c>
    </row>
    <row r="11" s="258" customFormat="1" spans="1:10">
      <c r="A11" s="298" t="s">
        <v>149</v>
      </c>
      <c r="B11" s="296">
        <v>32794</v>
      </c>
      <c r="C11" s="296">
        <v>33117.4459</v>
      </c>
      <c r="D11" s="296">
        <v>31129</v>
      </c>
      <c r="E11" s="296">
        <v>31129</v>
      </c>
      <c r="F11" s="296">
        <v>31453</v>
      </c>
      <c r="G11" s="297">
        <f t="shared" si="0"/>
        <v>0.939957751995603</v>
      </c>
      <c r="H11" s="297">
        <f t="shared" si="1"/>
        <v>1</v>
      </c>
      <c r="I11" s="297">
        <f t="shared" si="2"/>
        <v>0.949228517411722</v>
      </c>
      <c r="J11" s="297">
        <f t="shared" si="3"/>
        <v>-0.0103010841573141</v>
      </c>
    </row>
    <row r="12" s="258" customFormat="1" spans="1:10">
      <c r="A12" s="298" t="s">
        <v>150</v>
      </c>
      <c r="B12" s="296">
        <v>27810</v>
      </c>
      <c r="C12" s="296">
        <v>35284</v>
      </c>
      <c r="D12" s="296">
        <v>39311</v>
      </c>
      <c r="E12" s="296">
        <v>39311</v>
      </c>
      <c r="F12" s="296">
        <v>24796</v>
      </c>
      <c r="G12" s="297">
        <f t="shared" si="0"/>
        <v>1.11413105090126</v>
      </c>
      <c r="H12" s="297">
        <f t="shared" si="1"/>
        <v>1</v>
      </c>
      <c r="I12" s="297">
        <f t="shared" si="2"/>
        <v>1.41355627472132</v>
      </c>
      <c r="J12" s="297">
        <f t="shared" si="3"/>
        <v>0.585376673657041</v>
      </c>
    </row>
    <row r="13" s="258" customFormat="1" spans="1:10">
      <c r="A13" s="298" t="s">
        <v>151</v>
      </c>
      <c r="B13" s="296">
        <v>2079</v>
      </c>
      <c r="C13" s="296">
        <v>3192</v>
      </c>
      <c r="D13" s="296">
        <v>6319</v>
      </c>
      <c r="E13" s="296">
        <v>6319</v>
      </c>
      <c r="F13" s="296">
        <v>5840</v>
      </c>
      <c r="G13" s="297">
        <f t="shared" si="0"/>
        <v>1.9796365914787</v>
      </c>
      <c r="H13" s="297">
        <f t="shared" si="1"/>
        <v>1</v>
      </c>
      <c r="I13" s="297">
        <f t="shared" si="2"/>
        <v>3.03944203944204</v>
      </c>
      <c r="J13" s="297">
        <f t="shared" si="3"/>
        <v>0.0820205479452054</v>
      </c>
    </row>
    <row r="14" s="258" customFormat="1" spans="1:10">
      <c r="A14" s="298" t="s">
        <v>152</v>
      </c>
      <c r="B14" s="296">
        <v>16418</v>
      </c>
      <c r="C14" s="296">
        <v>16583.52</v>
      </c>
      <c r="D14" s="296">
        <v>34278</v>
      </c>
      <c r="E14" s="296">
        <v>34278</v>
      </c>
      <c r="F14" s="296">
        <v>25167</v>
      </c>
      <c r="G14" s="297">
        <f t="shared" si="0"/>
        <v>2.06699180873542</v>
      </c>
      <c r="H14" s="297">
        <f t="shared" si="1"/>
        <v>1</v>
      </c>
      <c r="I14" s="297">
        <f t="shared" si="2"/>
        <v>2.08783043001584</v>
      </c>
      <c r="J14" s="297">
        <f t="shared" si="3"/>
        <v>0.362021695076886</v>
      </c>
    </row>
    <row r="15" s="258" customFormat="1" spans="1:10">
      <c r="A15" s="298" t="s">
        <v>153</v>
      </c>
      <c r="B15" s="296">
        <v>36523</v>
      </c>
      <c r="C15" s="296">
        <v>43285.12832</v>
      </c>
      <c r="D15" s="296">
        <v>49518</v>
      </c>
      <c r="E15" s="296">
        <v>49518</v>
      </c>
      <c r="F15" s="296">
        <v>33550</v>
      </c>
      <c r="G15" s="297">
        <f t="shared" si="0"/>
        <v>1.14399568447439</v>
      </c>
      <c r="H15" s="297">
        <f t="shared" si="1"/>
        <v>1</v>
      </c>
      <c r="I15" s="297">
        <f t="shared" si="2"/>
        <v>1.35580319250883</v>
      </c>
      <c r="J15" s="297">
        <f t="shared" si="3"/>
        <v>0.475946348733234</v>
      </c>
    </row>
    <row r="16" s="258" customFormat="1" spans="1:10">
      <c r="A16" s="298" t="s">
        <v>154</v>
      </c>
      <c r="B16" s="296">
        <v>2850</v>
      </c>
      <c r="C16" s="296">
        <v>5753.48</v>
      </c>
      <c r="D16" s="296">
        <v>10328</v>
      </c>
      <c r="E16" s="296">
        <v>10328</v>
      </c>
      <c r="F16" s="296">
        <v>5918</v>
      </c>
      <c r="G16" s="297">
        <f t="shared" si="0"/>
        <v>1.79508749487267</v>
      </c>
      <c r="H16" s="297">
        <f t="shared" si="1"/>
        <v>1</v>
      </c>
      <c r="I16" s="297">
        <f t="shared" si="2"/>
        <v>3.62385964912281</v>
      </c>
      <c r="J16" s="297">
        <f t="shared" si="3"/>
        <v>0.745184183845894</v>
      </c>
    </row>
    <row r="17" spans="1:10">
      <c r="A17" s="300" t="s">
        <v>155</v>
      </c>
      <c r="B17" s="296">
        <v>420</v>
      </c>
      <c r="C17" s="296">
        <v>1254</v>
      </c>
      <c r="D17" s="296">
        <v>973</v>
      </c>
      <c r="E17" s="296">
        <v>973</v>
      </c>
      <c r="F17" s="296">
        <v>1560</v>
      </c>
      <c r="G17" s="297">
        <f t="shared" si="0"/>
        <v>0.77591706539075</v>
      </c>
      <c r="H17" s="297">
        <f t="shared" si="1"/>
        <v>1</v>
      </c>
      <c r="I17" s="297">
        <f t="shared" si="2"/>
        <v>2.31666666666667</v>
      </c>
      <c r="J17" s="297">
        <f t="shared" si="3"/>
        <v>-0.376282051282051</v>
      </c>
    </row>
    <row r="18" s="258" customFormat="1" spans="1:10">
      <c r="A18" s="298" t="s">
        <v>156</v>
      </c>
      <c r="B18" s="296">
        <v>2870</v>
      </c>
      <c r="C18" s="296">
        <v>12358.56</v>
      </c>
      <c r="D18" s="296">
        <v>16460</v>
      </c>
      <c r="E18" s="296">
        <v>16460</v>
      </c>
      <c r="F18" s="296">
        <v>3164</v>
      </c>
      <c r="G18" s="297">
        <f t="shared" si="0"/>
        <v>1.33187037972061</v>
      </c>
      <c r="H18" s="297">
        <f t="shared" si="1"/>
        <v>1</v>
      </c>
      <c r="I18" s="297">
        <f t="shared" si="2"/>
        <v>5.73519163763066</v>
      </c>
      <c r="J18" s="297">
        <f t="shared" si="3"/>
        <v>4.20227560050569</v>
      </c>
    </row>
    <row r="19" spans="1:10">
      <c r="A19" s="300" t="s">
        <v>157</v>
      </c>
      <c r="B19" s="296">
        <v>20</v>
      </c>
      <c r="C19" s="296">
        <v>48</v>
      </c>
      <c r="D19" s="296">
        <v>44</v>
      </c>
      <c r="E19" s="296">
        <v>44</v>
      </c>
      <c r="F19" s="296">
        <v>10</v>
      </c>
      <c r="G19" s="297">
        <f t="shared" si="0"/>
        <v>0.916666666666667</v>
      </c>
      <c r="H19" s="297">
        <f t="shared" si="1"/>
        <v>1</v>
      </c>
      <c r="I19" s="297">
        <f t="shared" si="2"/>
        <v>2.2</v>
      </c>
      <c r="J19" s="297">
        <f t="shared" si="3"/>
        <v>3.4</v>
      </c>
    </row>
    <row r="20" s="258" customFormat="1" spans="1:10">
      <c r="A20" s="298" t="s">
        <v>158</v>
      </c>
      <c r="B20" s="296">
        <v>3346</v>
      </c>
      <c r="C20" s="296">
        <v>1528</v>
      </c>
      <c r="D20" s="296">
        <v>1359</v>
      </c>
      <c r="E20" s="296">
        <v>1359</v>
      </c>
      <c r="F20" s="296">
        <v>2087</v>
      </c>
      <c r="G20" s="297">
        <f t="shared" si="0"/>
        <v>0.889397905759162</v>
      </c>
      <c r="H20" s="297">
        <f t="shared" si="1"/>
        <v>1</v>
      </c>
      <c r="I20" s="297">
        <f t="shared" si="2"/>
        <v>0.406156604901375</v>
      </c>
      <c r="J20" s="297">
        <f t="shared" si="3"/>
        <v>-0.348826066123622</v>
      </c>
    </row>
    <row r="21" s="258" customFormat="1" spans="1:10">
      <c r="A21" s="298" t="s">
        <v>159</v>
      </c>
      <c r="B21" s="296">
        <v>8164</v>
      </c>
      <c r="C21" s="296">
        <v>10269.84</v>
      </c>
      <c r="D21" s="296">
        <v>10408</v>
      </c>
      <c r="E21" s="296">
        <v>10408</v>
      </c>
      <c r="F21" s="296">
        <v>6657</v>
      </c>
      <c r="G21" s="297">
        <f t="shared" si="0"/>
        <v>1.01345298466188</v>
      </c>
      <c r="H21" s="297">
        <f t="shared" si="1"/>
        <v>1</v>
      </c>
      <c r="I21" s="297">
        <f t="shared" si="2"/>
        <v>1.27486526212641</v>
      </c>
      <c r="J21" s="297">
        <f t="shared" si="3"/>
        <v>0.563467027189425</v>
      </c>
    </row>
    <row r="22" s="258" customFormat="1" spans="1:10">
      <c r="A22" s="298" t="s">
        <v>160</v>
      </c>
      <c r="B22" s="296">
        <v>202</v>
      </c>
      <c r="C22" s="296">
        <v>314.5</v>
      </c>
      <c r="D22" s="296">
        <v>372</v>
      </c>
      <c r="E22" s="296">
        <v>372</v>
      </c>
      <c r="F22" s="296">
        <v>472</v>
      </c>
      <c r="G22" s="297">
        <f t="shared" si="0"/>
        <v>1.18282988871224</v>
      </c>
      <c r="H22" s="297">
        <f t="shared" si="1"/>
        <v>1</v>
      </c>
      <c r="I22" s="297">
        <f t="shared" si="2"/>
        <v>1.84158415841584</v>
      </c>
      <c r="J22" s="297">
        <f t="shared" si="3"/>
        <v>-0.211864406779661</v>
      </c>
    </row>
    <row r="23" s="258" customFormat="1" spans="1:10">
      <c r="A23" s="298" t="s">
        <v>161</v>
      </c>
      <c r="B23" s="296">
        <v>1906</v>
      </c>
      <c r="C23" s="296">
        <v>4190</v>
      </c>
      <c r="D23" s="296">
        <v>6178</v>
      </c>
      <c r="E23" s="296">
        <v>6178</v>
      </c>
      <c r="F23" s="296">
        <v>2484</v>
      </c>
      <c r="G23" s="297">
        <f t="shared" si="0"/>
        <v>1.4744630071599</v>
      </c>
      <c r="H23" s="297">
        <f t="shared" si="1"/>
        <v>1</v>
      </c>
      <c r="I23" s="297">
        <f t="shared" si="2"/>
        <v>3.24134312696747</v>
      </c>
      <c r="J23" s="297">
        <f t="shared" si="3"/>
        <v>1.48711755233494</v>
      </c>
    </row>
    <row r="24" s="258" customFormat="1" spans="1:10">
      <c r="A24" s="298" t="s">
        <v>162</v>
      </c>
      <c r="B24" s="296">
        <v>3100</v>
      </c>
      <c r="C24" s="296">
        <v>-1390</v>
      </c>
      <c r="D24" s="296"/>
      <c r="E24" s="296"/>
      <c r="F24" s="301"/>
      <c r="G24" s="297">
        <f t="shared" si="0"/>
        <v>0</v>
      </c>
      <c r="H24" s="297"/>
      <c r="I24" s="297">
        <f t="shared" si="2"/>
        <v>0</v>
      </c>
      <c r="J24" s="297">
        <f t="shared" si="3"/>
        <v>0</v>
      </c>
    </row>
    <row r="25" s="258" customFormat="1" spans="1:10">
      <c r="A25" s="298" t="s">
        <v>163</v>
      </c>
      <c r="B25" s="296">
        <v>22043</v>
      </c>
      <c r="C25" s="296">
        <v>7521</v>
      </c>
      <c r="D25" s="296">
        <v>3950</v>
      </c>
      <c r="E25" s="296">
        <v>3950</v>
      </c>
      <c r="F25" s="296">
        <v>10612</v>
      </c>
      <c r="G25" s="297">
        <f t="shared" si="0"/>
        <v>0.525196117537561</v>
      </c>
      <c r="H25" s="297">
        <f t="shared" si="1"/>
        <v>1</v>
      </c>
      <c r="I25" s="297">
        <f t="shared" si="2"/>
        <v>0.179195209363517</v>
      </c>
      <c r="J25" s="297">
        <f t="shared" si="3"/>
        <v>-0.627779871843196</v>
      </c>
    </row>
    <row r="26" s="258" customFormat="1" spans="1:10">
      <c r="A26" s="302" t="s">
        <v>164</v>
      </c>
      <c r="B26" s="296">
        <v>4063</v>
      </c>
      <c r="C26" s="296">
        <v>3990</v>
      </c>
      <c r="D26" s="296">
        <v>4068</v>
      </c>
      <c r="E26" s="296">
        <v>4068</v>
      </c>
      <c r="F26" s="296">
        <v>4062</v>
      </c>
      <c r="G26" s="297">
        <f t="shared" si="0"/>
        <v>1.01954887218045</v>
      </c>
      <c r="H26" s="297">
        <f t="shared" si="1"/>
        <v>1</v>
      </c>
      <c r="I26" s="297">
        <f t="shared" si="2"/>
        <v>1.00123061777012</v>
      </c>
      <c r="J26" s="297">
        <f t="shared" si="3"/>
        <v>0.00147710487444619</v>
      </c>
    </row>
    <row r="27" s="258" customFormat="1" spans="1:10">
      <c r="A27" s="302" t="s">
        <v>165</v>
      </c>
      <c r="B27" s="296">
        <v>101</v>
      </c>
      <c r="C27" s="296">
        <v>15</v>
      </c>
      <c r="D27" s="296">
        <v>10</v>
      </c>
      <c r="E27" s="296">
        <v>10</v>
      </c>
      <c r="F27" s="296">
        <v>1</v>
      </c>
      <c r="G27" s="297">
        <f t="shared" si="0"/>
        <v>0.666666666666667</v>
      </c>
      <c r="H27" s="297">
        <f t="shared" si="1"/>
        <v>1</v>
      </c>
      <c r="I27" s="297">
        <f t="shared" si="2"/>
        <v>0.099009900990099</v>
      </c>
      <c r="J27" s="297">
        <f t="shared" si="3"/>
        <v>9</v>
      </c>
    </row>
    <row r="28" s="291" customFormat="1" spans="1:10">
      <c r="A28" s="303" t="s">
        <v>166</v>
      </c>
      <c r="B28" s="304">
        <f>SUM(B5:B27)</f>
        <v>304761</v>
      </c>
      <c r="C28" s="304">
        <f>SUM(C5:C27)</f>
        <v>344250.94192</v>
      </c>
      <c r="D28" s="304">
        <f>SUM(D5:D27)</f>
        <v>387522</v>
      </c>
      <c r="E28" s="304">
        <f>SUM(E5:E27)</f>
        <v>387522</v>
      </c>
      <c r="F28" s="304">
        <f>SUM(F5:F27)</f>
        <v>298987</v>
      </c>
      <c r="G28" s="305">
        <f t="shared" si="0"/>
        <v>1.1256962663302</v>
      </c>
      <c r="H28" s="305">
        <f t="shared" si="1"/>
        <v>1</v>
      </c>
      <c r="I28" s="305">
        <f t="shared" si="2"/>
        <v>1.27156033744475</v>
      </c>
      <c r="J28" s="305">
        <f t="shared" si="3"/>
        <v>0.296116553562529</v>
      </c>
    </row>
    <row r="29" s="257" customFormat="1" spans="1:10">
      <c r="A29" s="302" t="s">
        <v>167</v>
      </c>
      <c r="B29" s="306">
        <f>B30+B34++B35+B32</f>
        <v>8209</v>
      </c>
      <c r="C29" s="306">
        <f>C30+C34++C35+C32</f>
        <v>7815</v>
      </c>
      <c r="D29" s="306">
        <f>D30+D34++D35+D32</f>
        <v>12436</v>
      </c>
      <c r="E29" s="306">
        <f>E30+E34++E35+E32</f>
        <v>11596</v>
      </c>
      <c r="F29" s="306">
        <f>F30+F34++F35+F32</f>
        <v>10392</v>
      </c>
      <c r="G29" s="297">
        <f t="shared" si="0"/>
        <v>1.48381317978247</v>
      </c>
      <c r="H29" s="297">
        <f t="shared" si="1"/>
        <v>0.932454165326472</v>
      </c>
      <c r="I29" s="297">
        <f t="shared" si="2"/>
        <v>1.41259593129492</v>
      </c>
      <c r="J29" s="297">
        <f t="shared" si="3"/>
        <v>0.115858352578907</v>
      </c>
    </row>
    <row r="30" s="258" customFormat="1" spans="1:10">
      <c r="A30" s="302" t="s">
        <v>168</v>
      </c>
      <c r="B30" s="306">
        <f>B31</f>
        <v>8209</v>
      </c>
      <c r="C30" s="306">
        <f>C31</f>
        <v>7815</v>
      </c>
      <c r="D30" s="306">
        <f>D31</f>
        <v>7584</v>
      </c>
      <c r="E30" s="306">
        <f>E31</f>
        <v>7393</v>
      </c>
      <c r="F30" s="306">
        <f>F31</f>
        <v>8211</v>
      </c>
      <c r="G30" s="297">
        <f t="shared" si="0"/>
        <v>0.946001279590531</v>
      </c>
      <c r="H30" s="297">
        <f t="shared" si="1"/>
        <v>0.974815400843882</v>
      </c>
      <c r="I30" s="297">
        <f t="shared" si="2"/>
        <v>0.900596905835059</v>
      </c>
      <c r="J30" s="297">
        <f t="shared" si="3"/>
        <v>-0.0996224576787237</v>
      </c>
    </row>
    <row r="31" s="258" customFormat="1" spans="1:10">
      <c r="A31" s="302" t="s">
        <v>169</v>
      </c>
      <c r="B31" s="306">
        <v>8209</v>
      </c>
      <c r="C31" s="306">
        <v>7815</v>
      </c>
      <c r="D31" s="306">
        <v>7584</v>
      </c>
      <c r="E31" s="306">
        <v>7393</v>
      </c>
      <c r="F31" s="306">
        <v>8211</v>
      </c>
      <c r="G31" s="297">
        <f t="shared" si="0"/>
        <v>0.946001279590531</v>
      </c>
      <c r="H31" s="297">
        <f t="shared" si="1"/>
        <v>0.974815400843882</v>
      </c>
      <c r="I31" s="297">
        <f t="shared" si="2"/>
        <v>0.900596905835059</v>
      </c>
      <c r="J31" s="297">
        <f t="shared" si="3"/>
        <v>-0.0996224576787237</v>
      </c>
    </row>
    <row r="32" s="258" customFormat="1" spans="1:10">
      <c r="A32" s="302" t="s">
        <v>170</v>
      </c>
      <c r="B32" s="306">
        <f>B33</f>
        <v>0</v>
      </c>
      <c r="C32" s="306">
        <f>C33</f>
        <v>0</v>
      </c>
      <c r="D32" s="306">
        <f>D33</f>
        <v>1338</v>
      </c>
      <c r="E32" s="306">
        <f>E33</f>
        <v>1338</v>
      </c>
      <c r="F32" s="306">
        <f>F33</f>
        <v>1947</v>
      </c>
      <c r="G32" s="297">
        <f t="shared" si="0"/>
        <v>0</v>
      </c>
      <c r="H32" s="297">
        <f t="shared" si="1"/>
        <v>1</v>
      </c>
      <c r="I32" s="297"/>
      <c r="J32" s="297">
        <f t="shared" si="3"/>
        <v>-0.312788906009245</v>
      </c>
    </row>
    <row r="33" s="258" customFormat="1" spans="1:10">
      <c r="A33" s="302" t="s">
        <v>171</v>
      </c>
      <c r="B33" s="306"/>
      <c r="C33" s="306"/>
      <c r="D33" s="306">
        <v>1338</v>
      </c>
      <c r="E33" s="306">
        <v>1338</v>
      </c>
      <c r="F33" s="306">
        <v>1947</v>
      </c>
      <c r="G33" s="297">
        <f t="shared" si="0"/>
        <v>0</v>
      </c>
      <c r="H33" s="297">
        <f t="shared" si="1"/>
        <v>1</v>
      </c>
      <c r="I33" s="297"/>
      <c r="J33" s="297">
        <f t="shared" si="3"/>
        <v>-0.312788906009245</v>
      </c>
    </row>
    <row r="34" s="258" customFormat="1" spans="1:10">
      <c r="A34" s="302" t="s">
        <v>172</v>
      </c>
      <c r="B34" s="306"/>
      <c r="C34" s="306"/>
      <c r="D34" s="306">
        <v>3514</v>
      </c>
      <c r="E34" s="306">
        <v>2865</v>
      </c>
      <c r="F34" s="306">
        <v>1964</v>
      </c>
      <c r="G34" s="297">
        <f t="shared" si="0"/>
        <v>0</v>
      </c>
      <c r="H34" s="297">
        <f t="shared" si="1"/>
        <v>0.815310187820148</v>
      </c>
      <c r="I34" s="297"/>
      <c r="J34" s="297">
        <f t="shared" si="3"/>
        <v>0.458757637474542</v>
      </c>
    </row>
    <row r="35" s="258" customFormat="1" spans="1:10">
      <c r="A35" s="302" t="s">
        <v>173</v>
      </c>
      <c r="B35" s="306"/>
      <c r="C35" s="306"/>
      <c r="D35" s="306"/>
      <c r="E35" s="306"/>
      <c r="F35" s="306">
        <v>-1730</v>
      </c>
      <c r="G35" s="297">
        <f t="shared" si="0"/>
        <v>0</v>
      </c>
      <c r="H35" s="297"/>
      <c r="I35" s="297">
        <f t="shared" si="2"/>
        <v>0</v>
      </c>
      <c r="J35" s="297">
        <f t="shared" si="3"/>
        <v>-1</v>
      </c>
    </row>
    <row r="36" s="257" customFormat="1" spans="1:10">
      <c r="A36" s="298" t="s">
        <v>174</v>
      </c>
      <c r="B36" s="306">
        <f>B37+B40</f>
        <v>11710</v>
      </c>
      <c r="C36" s="306">
        <f>C37+C40</f>
        <v>11710</v>
      </c>
      <c r="D36" s="306">
        <f>D37+D40</f>
        <v>11710</v>
      </c>
      <c r="E36" s="306">
        <f>E37+E40</f>
        <v>11710</v>
      </c>
      <c r="F36" s="306">
        <f>F37+F40</f>
        <v>900</v>
      </c>
      <c r="G36" s="297">
        <f t="shared" si="0"/>
        <v>1</v>
      </c>
      <c r="H36" s="297">
        <f t="shared" si="1"/>
        <v>1</v>
      </c>
      <c r="I36" s="297">
        <f t="shared" si="2"/>
        <v>1</v>
      </c>
      <c r="J36" s="297">
        <f t="shared" si="3"/>
        <v>12.0111111111111</v>
      </c>
    </row>
    <row r="37" s="258" customFormat="1" spans="1:10">
      <c r="A37" s="302" t="s">
        <v>175</v>
      </c>
      <c r="B37" s="306">
        <f>SUM(B38:B39)</f>
        <v>11710</v>
      </c>
      <c r="C37" s="306">
        <f>SUM(C38:C39)</f>
        <v>11710</v>
      </c>
      <c r="D37" s="306">
        <f>SUM(D38:D39)</f>
        <v>11710</v>
      </c>
      <c r="E37" s="306">
        <f>SUM(E38:E39)</f>
        <v>11710</v>
      </c>
      <c r="F37" s="306">
        <f>SUM(F38:F39)</f>
        <v>900</v>
      </c>
      <c r="G37" s="297">
        <f t="shared" si="0"/>
        <v>1</v>
      </c>
      <c r="H37" s="297">
        <f t="shared" si="1"/>
        <v>1</v>
      </c>
      <c r="I37" s="297">
        <f t="shared" si="2"/>
        <v>1</v>
      </c>
      <c r="J37" s="297">
        <f t="shared" si="3"/>
        <v>12.0111111111111</v>
      </c>
    </row>
    <row r="38" s="258" customFormat="1" spans="1:10">
      <c r="A38" s="298" t="s">
        <v>176</v>
      </c>
      <c r="B38" s="306">
        <v>11710</v>
      </c>
      <c r="C38" s="306">
        <v>11710</v>
      </c>
      <c r="D38" s="306">
        <v>11710</v>
      </c>
      <c r="E38" s="306">
        <v>11710</v>
      </c>
      <c r="F38" s="306">
        <v>900</v>
      </c>
      <c r="G38" s="297">
        <f t="shared" si="0"/>
        <v>1</v>
      </c>
      <c r="H38" s="297">
        <f t="shared" si="1"/>
        <v>1</v>
      </c>
      <c r="I38" s="297">
        <f t="shared" si="2"/>
        <v>1</v>
      </c>
      <c r="J38" s="297">
        <f t="shared" si="3"/>
        <v>12.0111111111111</v>
      </c>
    </row>
    <row r="39" s="258" customFormat="1" spans="1:10">
      <c r="A39" s="298" t="s">
        <v>177</v>
      </c>
      <c r="B39" s="306"/>
      <c r="C39" s="306"/>
      <c r="D39" s="306"/>
      <c r="E39" s="306"/>
      <c r="F39" s="306"/>
      <c r="G39" s="297">
        <f t="shared" si="0"/>
        <v>0</v>
      </c>
      <c r="H39" s="297"/>
      <c r="I39" s="297">
        <f t="shared" si="2"/>
        <v>0</v>
      </c>
      <c r="J39" s="297">
        <f t="shared" si="3"/>
        <v>0</v>
      </c>
    </row>
    <row r="40" s="258" customFormat="1" spans="1:10">
      <c r="A40" s="298" t="s">
        <v>178</v>
      </c>
      <c r="B40" s="304">
        <f t="shared" ref="B40:F40" si="4">B41</f>
        <v>0</v>
      </c>
      <c r="C40" s="304">
        <f t="shared" si="4"/>
        <v>0</v>
      </c>
      <c r="D40" s="304">
        <f t="shared" si="4"/>
        <v>0</v>
      </c>
      <c r="E40" s="304">
        <f t="shared" si="4"/>
        <v>0</v>
      </c>
      <c r="F40" s="307">
        <f t="shared" si="4"/>
        <v>0</v>
      </c>
      <c r="G40" s="297">
        <f t="shared" si="0"/>
        <v>0</v>
      </c>
      <c r="H40" s="297"/>
      <c r="I40" s="297">
        <f t="shared" si="2"/>
        <v>0</v>
      </c>
      <c r="J40" s="297">
        <f t="shared" si="3"/>
        <v>0</v>
      </c>
    </row>
    <row r="41" s="258" customFormat="1" spans="1:10">
      <c r="A41" s="298" t="s">
        <v>179</v>
      </c>
      <c r="B41" s="304"/>
      <c r="C41" s="304"/>
      <c r="D41" s="304"/>
      <c r="E41" s="304"/>
      <c r="F41" s="308"/>
      <c r="G41" s="297">
        <f t="shared" si="0"/>
        <v>0</v>
      </c>
      <c r="H41" s="297"/>
      <c r="I41" s="297">
        <f t="shared" si="2"/>
        <v>0</v>
      </c>
      <c r="J41" s="297">
        <f t="shared" si="3"/>
        <v>0</v>
      </c>
    </row>
    <row r="42" s="291" customFormat="1" spans="1:10">
      <c r="A42" s="309" t="s">
        <v>180</v>
      </c>
      <c r="B42" s="304">
        <f>B28+B29+B36</f>
        <v>324680</v>
      </c>
      <c r="C42" s="304">
        <f t="shared" ref="B42:F42" si="5">C28+C29+C36</f>
        <v>363775.94192</v>
      </c>
      <c r="D42" s="304">
        <f t="shared" si="5"/>
        <v>411668</v>
      </c>
      <c r="E42" s="304">
        <f t="shared" si="5"/>
        <v>410828</v>
      </c>
      <c r="F42" s="304">
        <f t="shared" si="5"/>
        <v>310279</v>
      </c>
      <c r="G42" s="305">
        <f t="shared" si="0"/>
        <v>1.12934351246996</v>
      </c>
      <c r="H42" s="305">
        <f t="shared" si="1"/>
        <v>0.99795952077888</v>
      </c>
      <c r="I42" s="305">
        <f t="shared" si="2"/>
        <v>1.26533201921892</v>
      </c>
      <c r="J42" s="305">
        <f t="shared" si="3"/>
        <v>0.32405995894018</v>
      </c>
    </row>
    <row r="43" s="258" customFormat="1" hidden="1"/>
    <row r="44" s="258" customFormat="1" ht="20.25" hidden="1" spans="1:6">
      <c r="A44" s="310" t="s">
        <v>181</v>
      </c>
      <c r="B44" s="311" t="e">
        <f>#REF!/B42</f>
        <v>#REF!</v>
      </c>
      <c r="E44" s="312"/>
      <c r="F44" s="312"/>
    </row>
    <row r="45" s="258" customFormat="1" ht="20.25" hidden="1" spans="1:2">
      <c r="A45" s="310" t="s">
        <v>182</v>
      </c>
      <c r="B45" s="311" t="e">
        <f>#REF!/C42</f>
        <v>#REF!</v>
      </c>
    </row>
    <row r="46" s="258" customFormat="1" hidden="1"/>
    <row r="47" s="258" customFormat="1" hidden="1" spans="5:6">
      <c r="E47" s="258">
        <f>E42-E33</f>
        <v>409490</v>
      </c>
      <c r="F47" s="313">
        <f>E47/B42</f>
        <v>1.26121103856104</v>
      </c>
    </row>
    <row r="48" s="258" customFormat="1" hidden="1" spans="5:6">
      <c r="E48" s="258">
        <v>128859</v>
      </c>
      <c r="F48" s="313">
        <f>E47/C42</f>
        <v>1.12566542426836</v>
      </c>
    </row>
    <row r="49" spans="5:5">
      <c r="E49" s="314"/>
    </row>
    <row r="50" spans="5:5">
      <c r="E50" s="282"/>
    </row>
  </sheetData>
  <autoFilter xmlns:etc="http://www.wps.cn/officeDocument/2017/etCustomData" ref="A4:J42" etc:filterBottomFollowUsedRange="0">
    <extLst/>
  </autoFilter>
  <mergeCells count="1">
    <mergeCell ref="A1:J1"/>
  </mergeCells>
  <pageMargins left="0.747916666666667" right="0.747916666666667" top="0.472222222222222" bottom="0.511805555555556" header="0.354166666666667" footer="0.511805555555556"/>
  <pageSetup paperSize="9" scale="75"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5">
    <tabColor theme="0" tint="-0.25"/>
  </sheetPr>
  <dimension ref="A1:K1389"/>
  <sheetViews>
    <sheetView showZeros="0" workbookViewId="0">
      <pane xSplit="2" ySplit="4" topLeftCell="C1288" activePane="bottomRight" state="frozen"/>
      <selection/>
      <selection pane="topRight"/>
      <selection pane="bottomLeft"/>
      <selection pane="bottomRight" activeCell="J1" sqref="J$1:K$1048576"/>
    </sheetView>
  </sheetViews>
  <sheetFormatPr defaultColWidth="8.75" defaultRowHeight="14.25"/>
  <cols>
    <col min="1" max="1" width="8.8" style="257" customWidth="1"/>
    <col min="2" max="2" width="32.2" style="259" customWidth="1"/>
    <col min="3" max="3" width="10.8" style="260" customWidth="1"/>
    <col min="4" max="4" width="11" style="261" customWidth="1"/>
    <col min="5" max="5" width="9.8" style="260" customWidth="1"/>
    <col min="6" max="6" width="11.1" style="260" customWidth="1"/>
    <col min="7" max="7" width="10" style="260" customWidth="1"/>
    <col min="8" max="9" width="11.9" style="260" customWidth="1"/>
    <col min="10" max="11" width="8.75" style="257" hidden="1" customWidth="1"/>
    <col min="12" max="16384" width="8.75" style="257"/>
  </cols>
  <sheetData>
    <row r="1" s="257" customFormat="1" ht="25" customHeight="1" spans="1:11">
      <c r="A1" s="262" t="s">
        <v>11</v>
      </c>
      <c r="B1" s="263"/>
      <c r="C1" s="264"/>
      <c r="D1" s="265"/>
      <c r="E1" s="264"/>
      <c r="F1" s="264"/>
      <c r="G1" s="264"/>
      <c r="H1" s="266"/>
      <c r="I1" s="266"/>
      <c r="J1" s="281"/>
      <c r="K1" s="282"/>
    </row>
    <row r="2" s="257" customFormat="1" ht="13" customHeight="1" spans="1:11">
      <c r="A2" s="267" t="s">
        <v>183</v>
      </c>
      <c r="B2" s="268"/>
      <c r="C2" s="269"/>
      <c r="D2" s="269"/>
      <c r="E2" s="269"/>
      <c r="F2" s="269"/>
      <c r="G2" s="269"/>
      <c r="H2" s="261" t="s">
        <v>31</v>
      </c>
      <c r="I2" s="261"/>
      <c r="J2" s="267"/>
      <c r="K2" s="267"/>
    </row>
    <row r="3" s="257" customFormat="1" ht="10" customHeight="1" spans="1:11">
      <c r="A3" s="270" t="s">
        <v>184</v>
      </c>
      <c r="B3" s="271"/>
      <c r="C3" s="272" t="s">
        <v>37</v>
      </c>
      <c r="D3" s="272" t="s">
        <v>33</v>
      </c>
      <c r="E3" s="272" t="s">
        <v>34</v>
      </c>
      <c r="F3" s="272" t="s">
        <v>36</v>
      </c>
      <c r="G3" s="272" t="s">
        <v>185</v>
      </c>
      <c r="H3" s="273" t="s">
        <v>186</v>
      </c>
      <c r="I3" s="273" t="s">
        <v>38</v>
      </c>
      <c r="J3" s="283"/>
      <c r="K3" s="267"/>
    </row>
    <row r="4" s="257" customFormat="1" ht="11" customHeight="1" spans="1:11">
      <c r="A4" s="270" t="s">
        <v>1</v>
      </c>
      <c r="B4" s="271" t="s">
        <v>187</v>
      </c>
      <c r="C4" s="272"/>
      <c r="D4" s="272"/>
      <c r="E4" s="272"/>
      <c r="F4" s="272"/>
      <c r="G4" s="272"/>
      <c r="H4" s="273"/>
      <c r="I4" s="273"/>
      <c r="J4" s="283"/>
      <c r="K4" s="267" t="s">
        <v>42</v>
      </c>
    </row>
    <row r="5" s="257" customFormat="1" ht="14" customHeight="1" spans="1:11">
      <c r="A5" s="274">
        <v>201</v>
      </c>
      <c r="B5" s="275" t="s">
        <v>188</v>
      </c>
      <c r="C5" s="276">
        <f>SUM(C6+C18+C27+C38+C50+C61+C72+C84+C93+C106+C116+C125+C136+C150+C157+C165+C171+C178+C185+C192+C199+C205+C213+C219+C225+C231+C250)</f>
        <v>71818</v>
      </c>
      <c r="D5" s="276">
        <f>SUM(D6+D18+D27+D38+D50+D61+D72+D84+D93+D106+D116+D125+D136+D150+D157+D165+D171+D178+D185+D192+D199+D205+D213+D219+D225+D231+D250)</f>
        <v>65576</v>
      </c>
      <c r="E5" s="276">
        <f>SUM(E6+E18+E27+E38+E50+E61+E72+E84+E93+E106+E116+E125+E136+E150+E157+E165+E171+E178+E185+E192+E199+E205+E213+E219+E225+E231+E250)</f>
        <v>98100</v>
      </c>
      <c r="F5" s="276">
        <f>SUM(F6+F18+F27+F38+F50+F61+F72+F84+F93+F106+F116+F125+F136+F150+F157+F165+F171+F178+F185+F192+F199+F205+F213+F219+F225+F231+F250)</f>
        <v>97898</v>
      </c>
      <c r="G5" s="277">
        <f t="shared" ref="G5:G68" si="0">IF(F5&lt;&gt;0,F5/C5-1,)</f>
        <v>0.363140159848506</v>
      </c>
      <c r="H5" s="277">
        <f t="shared" ref="H5:H68" si="1">IF(F5&lt;&gt;0,F5/D5,)</f>
        <v>1.49289374161279</v>
      </c>
      <c r="I5" s="277">
        <f t="shared" ref="I5:I68" si="2">IF(F5&lt;&gt;0,F5/E5,)</f>
        <v>0.997940876656473</v>
      </c>
      <c r="J5" s="284">
        <f t="shared" ref="J5:J68" si="3">LEN(A5)</f>
        <v>3</v>
      </c>
      <c r="K5" s="267">
        <f t="shared" ref="K5:K68" si="4">SUM(C5:F5)</f>
        <v>333392</v>
      </c>
    </row>
    <row r="6" s="257" customFormat="1" ht="14" customHeight="1" spans="1:11">
      <c r="A6" s="278">
        <v>20101</v>
      </c>
      <c r="B6" s="275" t="s">
        <v>189</v>
      </c>
      <c r="C6" s="276">
        <f>SUM(C7:C17)</f>
        <v>950</v>
      </c>
      <c r="D6" s="276">
        <f>SUM(D7:D17)</f>
        <v>1156</v>
      </c>
      <c r="E6" s="276">
        <f>SUM(E7:E17)</f>
        <v>978</v>
      </c>
      <c r="F6" s="276">
        <f>SUM(F7:F17)</f>
        <v>953</v>
      </c>
      <c r="G6" s="277">
        <f t="shared" si="0"/>
        <v>0.00315789473684203</v>
      </c>
      <c r="H6" s="277">
        <f t="shared" si="1"/>
        <v>0.82439446366782</v>
      </c>
      <c r="I6" s="277">
        <f t="shared" si="2"/>
        <v>0.974437627811861</v>
      </c>
      <c r="J6" s="284">
        <f t="shared" si="3"/>
        <v>5</v>
      </c>
      <c r="K6" s="267">
        <f t="shared" si="4"/>
        <v>4037</v>
      </c>
    </row>
    <row r="7" s="257" customFormat="1" ht="14" customHeight="1" spans="1:11">
      <c r="A7" s="278">
        <v>2010101</v>
      </c>
      <c r="B7" s="279" t="s">
        <v>190</v>
      </c>
      <c r="C7" s="276">
        <v>690</v>
      </c>
      <c r="D7" s="276">
        <v>682</v>
      </c>
      <c r="E7" s="276">
        <v>741</v>
      </c>
      <c r="F7" s="276">
        <v>762</v>
      </c>
      <c r="G7" s="277">
        <f t="shared" si="0"/>
        <v>0.104347826086957</v>
      </c>
      <c r="H7" s="277">
        <f t="shared" si="1"/>
        <v>1.11730205278592</v>
      </c>
      <c r="I7" s="277">
        <f t="shared" si="2"/>
        <v>1.02834008097166</v>
      </c>
      <c r="J7" s="284">
        <f t="shared" si="3"/>
        <v>7</v>
      </c>
      <c r="K7" s="267">
        <f t="shared" si="4"/>
        <v>2875</v>
      </c>
    </row>
    <row r="8" s="257" customFormat="1" ht="14" customHeight="1" spans="1:11">
      <c r="A8" s="278">
        <v>2010102</v>
      </c>
      <c r="B8" s="279" t="s">
        <v>191</v>
      </c>
      <c r="C8" s="276">
        <v>20</v>
      </c>
      <c r="D8" s="276">
        <v>21</v>
      </c>
      <c r="E8" s="276">
        <v>24</v>
      </c>
      <c r="F8" s="276">
        <v>33</v>
      </c>
      <c r="G8" s="277">
        <f t="shared" si="0"/>
        <v>0.65</v>
      </c>
      <c r="H8" s="277">
        <f t="shared" si="1"/>
        <v>1.57142857142857</v>
      </c>
      <c r="I8" s="277">
        <f t="shared" si="2"/>
        <v>1.375</v>
      </c>
      <c r="J8" s="284">
        <f t="shared" si="3"/>
        <v>7</v>
      </c>
      <c r="K8" s="267">
        <f t="shared" si="4"/>
        <v>98</v>
      </c>
    </row>
    <row r="9" s="257" customFormat="1" ht="14" hidden="1" customHeight="1" spans="1:11">
      <c r="A9" s="278">
        <v>2010103</v>
      </c>
      <c r="B9" s="279" t="s">
        <v>192</v>
      </c>
      <c r="C9" s="280">
        <v>0</v>
      </c>
      <c r="D9" s="276">
        <v>0</v>
      </c>
      <c r="E9" s="276">
        <v>0</v>
      </c>
      <c r="F9" s="276">
        <v>0</v>
      </c>
      <c r="G9" s="277">
        <f t="shared" si="0"/>
        <v>0</v>
      </c>
      <c r="H9" s="277">
        <f t="shared" si="1"/>
        <v>0</v>
      </c>
      <c r="I9" s="277">
        <f t="shared" si="2"/>
        <v>0</v>
      </c>
      <c r="J9" s="284">
        <f t="shared" si="3"/>
        <v>7</v>
      </c>
      <c r="K9" s="267">
        <f t="shared" si="4"/>
        <v>0</v>
      </c>
    </row>
    <row r="10" s="257" customFormat="1" ht="14" customHeight="1" spans="1:11">
      <c r="A10" s="278">
        <v>2010104</v>
      </c>
      <c r="B10" s="279" t="s">
        <v>193</v>
      </c>
      <c r="C10" s="276">
        <v>111</v>
      </c>
      <c r="D10" s="276">
        <v>74</v>
      </c>
      <c r="E10" s="276">
        <v>38</v>
      </c>
      <c r="F10" s="276">
        <v>50</v>
      </c>
      <c r="G10" s="277">
        <f t="shared" si="0"/>
        <v>-0.549549549549549</v>
      </c>
      <c r="H10" s="277">
        <f t="shared" si="1"/>
        <v>0.675675675675676</v>
      </c>
      <c r="I10" s="277">
        <f t="shared" si="2"/>
        <v>1.31578947368421</v>
      </c>
      <c r="J10" s="284">
        <f t="shared" si="3"/>
        <v>7</v>
      </c>
      <c r="K10" s="267">
        <f t="shared" si="4"/>
        <v>273</v>
      </c>
    </row>
    <row r="11" s="257" customFormat="1" ht="14" hidden="1" customHeight="1" spans="1:11">
      <c r="A11" s="278">
        <v>2010105</v>
      </c>
      <c r="B11" s="279" t="s">
        <v>194</v>
      </c>
      <c r="C11" s="280">
        <v>0</v>
      </c>
      <c r="D11" s="276">
        <v>0</v>
      </c>
      <c r="E11" s="276">
        <v>0</v>
      </c>
      <c r="F11" s="276">
        <v>0</v>
      </c>
      <c r="G11" s="277">
        <f t="shared" si="0"/>
        <v>0</v>
      </c>
      <c r="H11" s="277">
        <f t="shared" si="1"/>
        <v>0</v>
      </c>
      <c r="I11" s="277">
        <f t="shared" si="2"/>
        <v>0</v>
      </c>
      <c r="J11" s="284">
        <f t="shared" si="3"/>
        <v>7</v>
      </c>
      <c r="K11" s="267">
        <f t="shared" si="4"/>
        <v>0</v>
      </c>
    </row>
    <row r="12" s="257" customFormat="1" ht="14" hidden="1" customHeight="1" spans="1:11">
      <c r="A12" s="278">
        <v>2010106</v>
      </c>
      <c r="B12" s="279" t="s">
        <v>195</v>
      </c>
      <c r="C12" s="280">
        <v>0</v>
      </c>
      <c r="D12" s="276">
        <v>0</v>
      </c>
      <c r="E12" s="276">
        <v>0</v>
      </c>
      <c r="F12" s="276">
        <v>0</v>
      </c>
      <c r="G12" s="277">
        <f t="shared" si="0"/>
        <v>0</v>
      </c>
      <c r="H12" s="277">
        <f t="shared" si="1"/>
        <v>0</v>
      </c>
      <c r="I12" s="277">
        <f t="shared" si="2"/>
        <v>0</v>
      </c>
      <c r="J12" s="284">
        <f t="shared" si="3"/>
        <v>7</v>
      </c>
      <c r="K12" s="267">
        <f t="shared" si="4"/>
        <v>0</v>
      </c>
    </row>
    <row r="13" s="257" customFormat="1" ht="14" customHeight="1" spans="1:11">
      <c r="A13" s="278">
        <v>2010107</v>
      </c>
      <c r="B13" s="279" t="s">
        <v>196</v>
      </c>
      <c r="C13" s="276">
        <v>-4</v>
      </c>
      <c r="D13" s="276">
        <v>32</v>
      </c>
      <c r="E13" s="276">
        <v>0</v>
      </c>
      <c r="F13" s="276">
        <v>0</v>
      </c>
      <c r="G13" s="277">
        <f t="shared" si="0"/>
        <v>0</v>
      </c>
      <c r="H13" s="277">
        <f t="shared" si="1"/>
        <v>0</v>
      </c>
      <c r="I13" s="277">
        <f t="shared" si="2"/>
        <v>0</v>
      </c>
      <c r="J13" s="284">
        <f t="shared" si="3"/>
        <v>7</v>
      </c>
      <c r="K13" s="267">
        <f t="shared" si="4"/>
        <v>28</v>
      </c>
    </row>
    <row r="14" s="257" customFormat="1" ht="14" customHeight="1" spans="1:11">
      <c r="A14" s="278">
        <v>2010108</v>
      </c>
      <c r="B14" s="279" t="s">
        <v>197</v>
      </c>
      <c r="C14" s="276">
        <v>75</v>
      </c>
      <c r="D14" s="276">
        <v>88</v>
      </c>
      <c r="E14" s="276">
        <v>71</v>
      </c>
      <c r="F14" s="276">
        <v>34</v>
      </c>
      <c r="G14" s="277">
        <f t="shared" si="0"/>
        <v>-0.546666666666667</v>
      </c>
      <c r="H14" s="277">
        <f t="shared" si="1"/>
        <v>0.386363636363636</v>
      </c>
      <c r="I14" s="277">
        <f t="shared" si="2"/>
        <v>0.47887323943662</v>
      </c>
      <c r="J14" s="284">
        <f t="shared" si="3"/>
        <v>7</v>
      </c>
      <c r="K14" s="267">
        <f t="shared" si="4"/>
        <v>268</v>
      </c>
    </row>
    <row r="15" s="257" customFormat="1" ht="14" hidden="1" customHeight="1" spans="1:11">
      <c r="A15" s="278">
        <v>2010109</v>
      </c>
      <c r="B15" s="279" t="s">
        <v>198</v>
      </c>
      <c r="C15" s="276">
        <v>0</v>
      </c>
      <c r="D15" s="276">
        <v>0</v>
      </c>
      <c r="E15" s="276">
        <v>0</v>
      </c>
      <c r="F15" s="276">
        <v>0</v>
      </c>
      <c r="G15" s="277">
        <f t="shared" si="0"/>
        <v>0</v>
      </c>
      <c r="H15" s="277">
        <f t="shared" si="1"/>
        <v>0</v>
      </c>
      <c r="I15" s="277">
        <f t="shared" si="2"/>
        <v>0</v>
      </c>
      <c r="J15" s="284">
        <f t="shared" si="3"/>
        <v>7</v>
      </c>
      <c r="K15" s="267">
        <f t="shared" si="4"/>
        <v>0</v>
      </c>
    </row>
    <row r="16" s="257" customFormat="1" ht="14" hidden="1" customHeight="1" spans="1:11">
      <c r="A16" s="278">
        <v>2010150</v>
      </c>
      <c r="B16" s="279" t="s">
        <v>199</v>
      </c>
      <c r="C16" s="280">
        <v>0</v>
      </c>
      <c r="D16" s="276">
        <v>0</v>
      </c>
      <c r="E16" s="276">
        <v>0</v>
      </c>
      <c r="F16" s="276">
        <v>0</v>
      </c>
      <c r="G16" s="277">
        <f t="shared" si="0"/>
        <v>0</v>
      </c>
      <c r="H16" s="277">
        <f t="shared" si="1"/>
        <v>0</v>
      </c>
      <c r="I16" s="277">
        <f t="shared" si="2"/>
        <v>0</v>
      </c>
      <c r="J16" s="284">
        <f t="shared" si="3"/>
        <v>7</v>
      </c>
      <c r="K16" s="267">
        <f t="shared" si="4"/>
        <v>0</v>
      </c>
    </row>
    <row r="17" s="257" customFormat="1" ht="14" customHeight="1" spans="1:11">
      <c r="A17" s="278">
        <v>2010199</v>
      </c>
      <c r="B17" s="279" t="s">
        <v>200</v>
      </c>
      <c r="C17" s="276">
        <v>58</v>
      </c>
      <c r="D17" s="276">
        <v>259</v>
      </c>
      <c r="E17" s="276">
        <v>104</v>
      </c>
      <c r="F17" s="276">
        <v>74</v>
      </c>
      <c r="G17" s="277">
        <f t="shared" si="0"/>
        <v>0.275862068965517</v>
      </c>
      <c r="H17" s="277">
        <f t="shared" si="1"/>
        <v>0.285714285714286</v>
      </c>
      <c r="I17" s="277">
        <f t="shared" si="2"/>
        <v>0.711538461538462</v>
      </c>
      <c r="J17" s="284">
        <f t="shared" si="3"/>
        <v>7</v>
      </c>
      <c r="K17" s="267">
        <f t="shared" si="4"/>
        <v>495</v>
      </c>
    </row>
    <row r="18" s="257" customFormat="1" ht="14" customHeight="1" spans="1:11">
      <c r="A18" s="278">
        <v>20102</v>
      </c>
      <c r="B18" s="275" t="s">
        <v>201</v>
      </c>
      <c r="C18" s="276">
        <f>SUM(C19:C26)</f>
        <v>866</v>
      </c>
      <c r="D18" s="276">
        <f>SUM(D19:D26)</f>
        <v>1079</v>
      </c>
      <c r="E18" s="276">
        <f>SUM(E19:E26)</f>
        <v>738</v>
      </c>
      <c r="F18" s="276">
        <f>SUM(F19:F26)</f>
        <v>701</v>
      </c>
      <c r="G18" s="277">
        <f t="shared" si="0"/>
        <v>-0.190531177829099</v>
      </c>
      <c r="H18" s="277">
        <f t="shared" si="1"/>
        <v>0.64967562557924</v>
      </c>
      <c r="I18" s="277">
        <f t="shared" si="2"/>
        <v>0.949864498644986</v>
      </c>
      <c r="J18" s="284">
        <f t="shared" si="3"/>
        <v>5</v>
      </c>
      <c r="K18" s="267">
        <f t="shared" si="4"/>
        <v>3384</v>
      </c>
    </row>
    <row r="19" s="257" customFormat="1" ht="14" customHeight="1" spans="1:11">
      <c r="A19" s="278">
        <v>2010201</v>
      </c>
      <c r="B19" s="279" t="s">
        <v>190</v>
      </c>
      <c r="C19" s="276">
        <v>625</v>
      </c>
      <c r="D19" s="276">
        <v>644</v>
      </c>
      <c r="E19" s="276">
        <v>649</v>
      </c>
      <c r="F19" s="276">
        <v>669</v>
      </c>
      <c r="G19" s="277">
        <f t="shared" si="0"/>
        <v>0.0704</v>
      </c>
      <c r="H19" s="277">
        <f t="shared" si="1"/>
        <v>1.0388198757764</v>
      </c>
      <c r="I19" s="277">
        <f t="shared" si="2"/>
        <v>1.03081664098613</v>
      </c>
      <c r="J19" s="284">
        <f t="shared" si="3"/>
        <v>7</v>
      </c>
      <c r="K19" s="267">
        <f t="shared" si="4"/>
        <v>2587</v>
      </c>
    </row>
    <row r="20" s="257" customFormat="1" ht="14" customHeight="1" spans="1:11">
      <c r="A20" s="278">
        <v>2010202</v>
      </c>
      <c r="B20" s="279" t="s">
        <v>191</v>
      </c>
      <c r="C20" s="276">
        <v>26</v>
      </c>
      <c r="D20" s="276">
        <v>256</v>
      </c>
      <c r="E20" s="276">
        <v>34</v>
      </c>
      <c r="F20" s="276">
        <v>-17</v>
      </c>
      <c r="G20" s="277">
        <f t="shared" si="0"/>
        <v>-1.65384615384615</v>
      </c>
      <c r="H20" s="277">
        <f t="shared" si="1"/>
        <v>-0.06640625</v>
      </c>
      <c r="I20" s="277">
        <f t="shared" si="2"/>
        <v>-0.5</v>
      </c>
      <c r="J20" s="284">
        <f t="shared" si="3"/>
        <v>7</v>
      </c>
      <c r="K20" s="267">
        <f t="shared" si="4"/>
        <v>299</v>
      </c>
    </row>
    <row r="21" s="257" customFormat="1" ht="14" hidden="1" customHeight="1" spans="1:11">
      <c r="A21" s="278">
        <v>2010203</v>
      </c>
      <c r="B21" s="279" t="s">
        <v>192</v>
      </c>
      <c r="C21" s="280">
        <v>0</v>
      </c>
      <c r="D21" s="276">
        <v>0</v>
      </c>
      <c r="E21" s="276">
        <v>0</v>
      </c>
      <c r="F21" s="276">
        <v>0</v>
      </c>
      <c r="G21" s="277">
        <f t="shared" si="0"/>
        <v>0</v>
      </c>
      <c r="H21" s="277">
        <f t="shared" si="1"/>
        <v>0</v>
      </c>
      <c r="I21" s="277">
        <f t="shared" si="2"/>
        <v>0</v>
      </c>
      <c r="J21" s="284">
        <f t="shared" si="3"/>
        <v>7</v>
      </c>
      <c r="K21" s="267">
        <f t="shared" si="4"/>
        <v>0</v>
      </c>
    </row>
    <row r="22" s="257" customFormat="1" ht="14" customHeight="1" spans="1:11">
      <c r="A22" s="278">
        <v>2010204</v>
      </c>
      <c r="B22" s="279" t="s">
        <v>202</v>
      </c>
      <c r="C22" s="276">
        <v>28</v>
      </c>
      <c r="D22" s="276">
        <v>63</v>
      </c>
      <c r="E22" s="276">
        <v>32</v>
      </c>
      <c r="F22" s="276">
        <v>32</v>
      </c>
      <c r="G22" s="277">
        <f t="shared" si="0"/>
        <v>0.142857142857143</v>
      </c>
      <c r="H22" s="277">
        <f t="shared" si="1"/>
        <v>0.507936507936508</v>
      </c>
      <c r="I22" s="277">
        <f t="shared" si="2"/>
        <v>1</v>
      </c>
      <c r="J22" s="284">
        <f t="shared" si="3"/>
        <v>7</v>
      </c>
      <c r="K22" s="267">
        <f t="shared" si="4"/>
        <v>155</v>
      </c>
    </row>
    <row r="23" s="257" customFormat="1" ht="14" customHeight="1" spans="1:11">
      <c r="A23" s="278">
        <v>2010205</v>
      </c>
      <c r="B23" s="279" t="s">
        <v>203</v>
      </c>
      <c r="C23" s="276">
        <v>0</v>
      </c>
      <c r="D23" s="276">
        <v>30</v>
      </c>
      <c r="E23" s="276">
        <v>4</v>
      </c>
      <c r="F23" s="276">
        <v>4</v>
      </c>
      <c r="G23" s="277"/>
      <c r="H23" s="277">
        <f t="shared" si="1"/>
        <v>0.133333333333333</v>
      </c>
      <c r="I23" s="277">
        <f t="shared" si="2"/>
        <v>1</v>
      </c>
      <c r="J23" s="284">
        <f t="shared" si="3"/>
        <v>7</v>
      </c>
      <c r="K23" s="267">
        <f t="shared" si="4"/>
        <v>38</v>
      </c>
    </row>
    <row r="24" s="257" customFormat="1" ht="14" customHeight="1" spans="1:11">
      <c r="A24" s="278">
        <v>2010206</v>
      </c>
      <c r="B24" s="279" t="s">
        <v>204</v>
      </c>
      <c r="C24" s="276">
        <v>5</v>
      </c>
      <c r="D24" s="276">
        <v>0</v>
      </c>
      <c r="E24" s="276">
        <v>0</v>
      </c>
      <c r="F24" s="276">
        <v>0</v>
      </c>
      <c r="G24" s="277">
        <f t="shared" si="0"/>
        <v>0</v>
      </c>
      <c r="H24" s="277">
        <f t="shared" si="1"/>
        <v>0</v>
      </c>
      <c r="I24" s="277">
        <f t="shared" si="2"/>
        <v>0</v>
      </c>
      <c r="J24" s="284">
        <f t="shared" si="3"/>
        <v>7</v>
      </c>
      <c r="K24" s="267">
        <f t="shared" si="4"/>
        <v>5</v>
      </c>
    </row>
    <row r="25" s="257" customFormat="1" ht="14" hidden="1" customHeight="1" spans="1:11">
      <c r="A25" s="278">
        <v>2010250</v>
      </c>
      <c r="B25" s="279" t="s">
        <v>199</v>
      </c>
      <c r="C25" s="280">
        <v>0</v>
      </c>
      <c r="D25" s="276">
        <v>0</v>
      </c>
      <c r="E25" s="276">
        <v>0</v>
      </c>
      <c r="F25" s="276">
        <v>0</v>
      </c>
      <c r="G25" s="277">
        <f t="shared" si="0"/>
        <v>0</v>
      </c>
      <c r="H25" s="277">
        <f t="shared" si="1"/>
        <v>0</v>
      </c>
      <c r="I25" s="277">
        <f t="shared" si="2"/>
        <v>0</v>
      </c>
      <c r="J25" s="284">
        <f t="shared" si="3"/>
        <v>7</v>
      </c>
      <c r="K25" s="267">
        <f t="shared" si="4"/>
        <v>0</v>
      </c>
    </row>
    <row r="26" s="257" customFormat="1" ht="14" customHeight="1" spans="1:11">
      <c r="A26" s="278">
        <v>2010299</v>
      </c>
      <c r="B26" s="279" t="s">
        <v>205</v>
      </c>
      <c r="C26" s="276">
        <v>182</v>
      </c>
      <c r="D26" s="276">
        <v>86</v>
      </c>
      <c r="E26" s="276">
        <v>19</v>
      </c>
      <c r="F26" s="276">
        <v>13</v>
      </c>
      <c r="G26" s="277">
        <f t="shared" si="0"/>
        <v>-0.928571428571429</v>
      </c>
      <c r="H26" s="277">
        <f t="shared" si="1"/>
        <v>0.151162790697674</v>
      </c>
      <c r="I26" s="277">
        <f t="shared" si="2"/>
        <v>0.684210526315789</v>
      </c>
      <c r="J26" s="284">
        <f t="shared" si="3"/>
        <v>7</v>
      </c>
      <c r="K26" s="267">
        <f t="shared" si="4"/>
        <v>300</v>
      </c>
    </row>
    <row r="27" s="257" customFormat="1" ht="14" customHeight="1" spans="1:11">
      <c r="A27" s="278">
        <v>20103</v>
      </c>
      <c r="B27" s="275" t="s">
        <v>206</v>
      </c>
      <c r="C27" s="276">
        <f>SUM(C28:C37)</f>
        <v>13542</v>
      </c>
      <c r="D27" s="276">
        <f>SUM(D28:D37)</f>
        <v>17268</v>
      </c>
      <c r="E27" s="276">
        <f>SUM(E28:E37)</f>
        <v>17079</v>
      </c>
      <c r="F27" s="276">
        <f>SUM(F28:F37)</f>
        <v>17126</v>
      </c>
      <c r="G27" s="277">
        <f t="shared" si="0"/>
        <v>0.264658100723675</v>
      </c>
      <c r="H27" s="277">
        <f t="shared" si="1"/>
        <v>0.991776696780171</v>
      </c>
      <c r="I27" s="277">
        <f t="shared" si="2"/>
        <v>1.00275191755958</v>
      </c>
      <c r="J27" s="284">
        <f t="shared" si="3"/>
        <v>5</v>
      </c>
      <c r="K27" s="267">
        <f t="shared" si="4"/>
        <v>65015</v>
      </c>
    </row>
    <row r="28" s="257" customFormat="1" ht="14" customHeight="1" spans="1:11">
      <c r="A28" s="278">
        <v>2010301</v>
      </c>
      <c r="B28" s="279" t="s">
        <v>190</v>
      </c>
      <c r="C28" s="276">
        <v>14184</v>
      </c>
      <c r="D28" s="276">
        <v>10687</v>
      </c>
      <c r="E28" s="276">
        <v>15531</v>
      </c>
      <c r="F28" s="276">
        <v>15364</v>
      </c>
      <c r="G28" s="277">
        <f t="shared" si="0"/>
        <v>0.0831923293852228</v>
      </c>
      <c r="H28" s="277">
        <f t="shared" si="1"/>
        <v>1.43763450921681</v>
      </c>
      <c r="I28" s="277">
        <f t="shared" si="2"/>
        <v>0.989247311827957</v>
      </c>
      <c r="J28" s="284">
        <f t="shared" si="3"/>
        <v>7</v>
      </c>
      <c r="K28" s="267">
        <f t="shared" si="4"/>
        <v>55766</v>
      </c>
    </row>
    <row r="29" s="257" customFormat="1" ht="14" customHeight="1" spans="1:11">
      <c r="A29" s="278">
        <v>2010302</v>
      </c>
      <c r="B29" s="279" t="s">
        <v>191</v>
      </c>
      <c r="C29" s="276">
        <v>-650</v>
      </c>
      <c r="D29" s="276">
        <v>6580</v>
      </c>
      <c r="E29" s="276">
        <v>1548</v>
      </c>
      <c r="F29" s="276">
        <v>1662</v>
      </c>
      <c r="G29" s="277">
        <f t="shared" si="0"/>
        <v>-3.55692307692308</v>
      </c>
      <c r="H29" s="277">
        <f t="shared" si="1"/>
        <v>0.25258358662614</v>
      </c>
      <c r="I29" s="277">
        <f t="shared" si="2"/>
        <v>1.07364341085271</v>
      </c>
      <c r="J29" s="284">
        <f t="shared" si="3"/>
        <v>7</v>
      </c>
      <c r="K29" s="267">
        <f t="shared" si="4"/>
        <v>9140</v>
      </c>
    </row>
    <row r="30" s="257" customFormat="1" ht="14" hidden="1" customHeight="1" spans="1:11">
      <c r="A30" s="278">
        <v>2010303</v>
      </c>
      <c r="B30" s="279" t="s">
        <v>192</v>
      </c>
      <c r="C30" s="280">
        <v>0</v>
      </c>
      <c r="D30" s="276">
        <v>0</v>
      </c>
      <c r="E30" s="276">
        <v>0</v>
      </c>
      <c r="F30" s="276">
        <v>0</v>
      </c>
      <c r="G30" s="277">
        <f t="shared" si="0"/>
        <v>0</v>
      </c>
      <c r="H30" s="277">
        <f t="shared" si="1"/>
        <v>0</v>
      </c>
      <c r="I30" s="277">
        <f t="shared" si="2"/>
        <v>0</v>
      </c>
      <c r="J30" s="284">
        <f t="shared" si="3"/>
        <v>7</v>
      </c>
      <c r="K30" s="267">
        <f t="shared" si="4"/>
        <v>0</v>
      </c>
    </row>
    <row r="31" s="257" customFormat="1" ht="14" hidden="1" customHeight="1" spans="1:11">
      <c r="A31" s="278">
        <v>2010304</v>
      </c>
      <c r="B31" s="279" t="s">
        <v>207</v>
      </c>
      <c r="C31" s="280">
        <v>0</v>
      </c>
      <c r="D31" s="276">
        <v>0</v>
      </c>
      <c r="E31" s="276">
        <v>0</v>
      </c>
      <c r="F31" s="276">
        <v>0</v>
      </c>
      <c r="G31" s="277">
        <f t="shared" si="0"/>
        <v>0</v>
      </c>
      <c r="H31" s="277">
        <f t="shared" si="1"/>
        <v>0</v>
      </c>
      <c r="I31" s="277">
        <f t="shared" si="2"/>
        <v>0</v>
      </c>
      <c r="J31" s="284">
        <f t="shared" si="3"/>
        <v>7</v>
      </c>
      <c r="K31" s="267">
        <f t="shared" si="4"/>
        <v>0</v>
      </c>
    </row>
    <row r="32" s="257" customFormat="1" ht="14" hidden="1" customHeight="1" spans="1:11">
      <c r="A32" s="278">
        <v>2010305</v>
      </c>
      <c r="B32" s="279" t="s">
        <v>208</v>
      </c>
      <c r="C32" s="280">
        <v>0</v>
      </c>
      <c r="D32" s="276">
        <v>0</v>
      </c>
      <c r="E32" s="276">
        <v>0</v>
      </c>
      <c r="F32" s="276">
        <v>0</v>
      </c>
      <c r="G32" s="277">
        <f t="shared" si="0"/>
        <v>0</v>
      </c>
      <c r="H32" s="277">
        <f t="shared" si="1"/>
        <v>0</v>
      </c>
      <c r="I32" s="277">
        <f t="shared" si="2"/>
        <v>0</v>
      </c>
      <c r="J32" s="284">
        <f t="shared" si="3"/>
        <v>7</v>
      </c>
      <c r="K32" s="267">
        <f t="shared" si="4"/>
        <v>0</v>
      </c>
    </row>
    <row r="33" s="257" customFormat="1" ht="14" hidden="1" customHeight="1" spans="1:11">
      <c r="A33" s="278">
        <v>2010306</v>
      </c>
      <c r="B33" s="279" t="s">
        <v>209</v>
      </c>
      <c r="C33" s="280">
        <v>0</v>
      </c>
      <c r="D33" s="276">
        <v>0</v>
      </c>
      <c r="E33" s="276">
        <v>0</v>
      </c>
      <c r="F33" s="276">
        <v>0</v>
      </c>
      <c r="G33" s="277">
        <f t="shared" si="0"/>
        <v>0</v>
      </c>
      <c r="H33" s="277">
        <f t="shared" si="1"/>
        <v>0</v>
      </c>
      <c r="I33" s="277">
        <f t="shared" si="2"/>
        <v>0</v>
      </c>
      <c r="J33" s="284">
        <f t="shared" si="3"/>
        <v>7</v>
      </c>
      <c r="K33" s="267">
        <f t="shared" si="4"/>
        <v>0</v>
      </c>
    </row>
    <row r="34" s="257" customFormat="1" ht="14" customHeight="1" spans="1:11">
      <c r="A34" s="278">
        <v>2010308</v>
      </c>
      <c r="B34" s="279" t="s">
        <v>210</v>
      </c>
      <c r="C34" s="276">
        <v>-17</v>
      </c>
      <c r="D34" s="276">
        <v>1</v>
      </c>
      <c r="E34" s="276">
        <v>0</v>
      </c>
      <c r="F34" s="276">
        <v>5</v>
      </c>
      <c r="G34" s="277">
        <f t="shared" si="0"/>
        <v>-1.29411764705882</v>
      </c>
      <c r="H34" s="277">
        <f t="shared" si="1"/>
        <v>5</v>
      </c>
      <c r="I34" s="277"/>
      <c r="J34" s="284">
        <f t="shared" si="3"/>
        <v>7</v>
      </c>
      <c r="K34" s="267">
        <f t="shared" si="4"/>
        <v>-11</v>
      </c>
    </row>
    <row r="35" s="257" customFormat="1" ht="14" hidden="1" customHeight="1" spans="1:11">
      <c r="A35" s="278">
        <v>2010309</v>
      </c>
      <c r="B35" s="279" t="s">
        <v>211</v>
      </c>
      <c r="C35" s="280">
        <v>0</v>
      </c>
      <c r="D35" s="276">
        <v>0</v>
      </c>
      <c r="E35" s="276">
        <v>0</v>
      </c>
      <c r="F35" s="276">
        <v>0</v>
      </c>
      <c r="G35" s="277">
        <f t="shared" si="0"/>
        <v>0</v>
      </c>
      <c r="H35" s="277">
        <f t="shared" si="1"/>
        <v>0</v>
      </c>
      <c r="I35" s="277">
        <f t="shared" si="2"/>
        <v>0</v>
      </c>
      <c r="J35" s="284">
        <f t="shared" si="3"/>
        <v>7</v>
      </c>
      <c r="K35" s="267">
        <f t="shared" si="4"/>
        <v>0</v>
      </c>
    </row>
    <row r="36" s="257" customFormat="1" ht="14" hidden="1" customHeight="1" spans="1:11">
      <c r="A36" s="278">
        <v>2010350</v>
      </c>
      <c r="B36" s="279" t="s">
        <v>199</v>
      </c>
      <c r="C36" s="280">
        <v>0</v>
      </c>
      <c r="D36" s="276">
        <v>0</v>
      </c>
      <c r="E36" s="276">
        <v>0</v>
      </c>
      <c r="F36" s="276">
        <v>0</v>
      </c>
      <c r="G36" s="277">
        <f t="shared" si="0"/>
        <v>0</v>
      </c>
      <c r="H36" s="277">
        <f t="shared" si="1"/>
        <v>0</v>
      </c>
      <c r="I36" s="277">
        <f t="shared" si="2"/>
        <v>0</v>
      </c>
      <c r="J36" s="284">
        <f t="shared" si="3"/>
        <v>7</v>
      </c>
      <c r="K36" s="267">
        <f t="shared" si="4"/>
        <v>0</v>
      </c>
    </row>
    <row r="37" s="257" customFormat="1" ht="14" customHeight="1" spans="1:11">
      <c r="A37" s="278">
        <v>2010399</v>
      </c>
      <c r="B37" s="279" t="s">
        <v>212</v>
      </c>
      <c r="C37" s="276">
        <v>25</v>
      </c>
      <c r="D37" s="276">
        <v>0</v>
      </c>
      <c r="E37" s="276">
        <v>0</v>
      </c>
      <c r="F37" s="276">
        <v>95</v>
      </c>
      <c r="G37" s="277">
        <f t="shared" si="0"/>
        <v>2.8</v>
      </c>
      <c r="H37" s="277"/>
      <c r="I37" s="277"/>
      <c r="J37" s="284">
        <f t="shared" si="3"/>
        <v>7</v>
      </c>
      <c r="K37" s="267">
        <f t="shared" si="4"/>
        <v>120</v>
      </c>
    </row>
    <row r="38" s="257" customFormat="1" ht="14" customHeight="1" spans="1:11">
      <c r="A38" s="278">
        <v>20104</v>
      </c>
      <c r="B38" s="275" t="s">
        <v>213</v>
      </c>
      <c r="C38" s="276">
        <f>SUM(C39:C49)</f>
        <v>1216</v>
      </c>
      <c r="D38" s="276">
        <f>SUM(D39:D49)</f>
        <v>1666</v>
      </c>
      <c r="E38" s="276">
        <f>SUM(E39:E49)</f>
        <v>748</v>
      </c>
      <c r="F38" s="276">
        <f>SUM(F39:F49)</f>
        <v>399</v>
      </c>
      <c r="G38" s="277">
        <f t="shared" si="0"/>
        <v>-0.671875</v>
      </c>
      <c r="H38" s="277">
        <f t="shared" si="1"/>
        <v>0.239495798319328</v>
      </c>
      <c r="I38" s="277">
        <f t="shared" si="2"/>
        <v>0.533422459893048</v>
      </c>
      <c r="J38" s="284">
        <f t="shared" si="3"/>
        <v>5</v>
      </c>
      <c r="K38" s="267">
        <f t="shared" si="4"/>
        <v>4029</v>
      </c>
    </row>
    <row r="39" s="257" customFormat="1" ht="14" customHeight="1" spans="1:11">
      <c r="A39" s="278">
        <v>2010401</v>
      </c>
      <c r="B39" s="279" t="s">
        <v>190</v>
      </c>
      <c r="C39" s="276">
        <v>598</v>
      </c>
      <c r="D39" s="276">
        <v>377</v>
      </c>
      <c r="E39" s="276">
        <v>413</v>
      </c>
      <c r="F39" s="276">
        <v>424</v>
      </c>
      <c r="G39" s="277">
        <f t="shared" si="0"/>
        <v>-0.290969899665552</v>
      </c>
      <c r="H39" s="277">
        <f t="shared" si="1"/>
        <v>1.12466843501326</v>
      </c>
      <c r="I39" s="277">
        <f t="shared" si="2"/>
        <v>1.02663438256659</v>
      </c>
      <c r="J39" s="284">
        <f t="shared" si="3"/>
        <v>7</v>
      </c>
      <c r="K39" s="267">
        <f t="shared" si="4"/>
        <v>1812</v>
      </c>
    </row>
    <row r="40" s="257" customFormat="1" ht="14" customHeight="1" spans="1:11">
      <c r="A40" s="278">
        <v>2010402</v>
      </c>
      <c r="B40" s="279" t="s">
        <v>191</v>
      </c>
      <c r="C40" s="276">
        <v>7</v>
      </c>
      <c r="D40" s="276">
        <v>0</v>
      </c>
      <c r="E40" s="276">
        <v>0</v>
      </c>
      <c r="F40" s="276">
        <v>0</v>
      </c>
      <c r="G40" s="277">
        <f t="shared" si="0"/>
        <v>0</v>
      </c>
      <c r="H40" s="277">
        <f t="shared" si="1"/>
        <v>0</v>
      </c>
      <c r="I40" s="277">
        <f t="shared" si="2"/>
        <v>0</v>
      </c>
      <c r="J40" s="284">
        <f t="shared" si="3"/>
        <v>7</v>
      </c>
      <c r="K40" s="267">
        <f t="shared" si="4"/>
        <v>7</v>
      </c>
    </row>
    <row r="41" s="257" customFormat="1" ht="14" hidden="1" customHeight="1" spans="1:11">
      <c r="A41" s="278">
        <v>2010403</v>
      </c>
      <c r="B41" s="279" t="s">
        <v>192</v>
      </c>
      <c r="C41" s="276">
        <v>0</v>
      </c>
      <c r="D41" s="276">
        <v>0</v>
      </c>
      <c r="E41" s="276">
        <v>0</v>
      </c>
      <c r="F41" s="276">
        <v>0</v>
      </c>
      <c r="G41" s="277">
        <f t="shared" si="0"/>
        <v>0</v>
      </c>
      <c r="H41" s="277">
        <f t="shared" si="1"/>
        <v>0</v>
      </c>
      <c r="I41" s="277">
        <f t="shared" si="2"/>
        <v>0</v>
      </c>
      <c r="J41" s="284">
        <f t="shared" si="3"/>
        <v>7</v>
      </c>
      <c r="K41" s="267">
        <f t="shared" si="4"/>
        <v>0</v>
      </c>
    </row>
    <row r="42" s="257" customFormat="1" ht="14" hidden="1" customHeight="1" spans="1:11">
      <c r="A42" s="278">
        <v>2010404</v>
      </c>
      <c r="B42" s="279" t="s">
        <v>214</v>
      </c>
      <c r="C42" s="280">
        <v>0</v>
      </c>
      <c r="D42" s="276">
        <v>0</v>
      </c>
      <c r="E42" s="276">
        <v>0</v>
      </c>
      <c r="F42" s="276">
        <v>0</v>
      </c>
      <c r="G42" s="277">
        <f t="shared" si="0"/>
        <v>0</v>
      </c>
      <c r="H42" s="277">
        <f t="shared" si="1"/>
        <v>0</v>
      </c>
      <c r="I42" s="277">
        <f t="shared" si="2"/>
        <v>0</v>
      </c>
      <c r="J42" s="284">
        <f t="shared" si="3"/>
        <v>7</v>
      </c>
      <c r="K42" s="267">
        <f t="shared" si="4"/>
        <v>0</v>
      </c>
    </row>
    <row r="43" s="257" customFormat="1" ht="14" hidden="1" customHeight="1" spans="1:11">
      <c r="A43" s="278">
        <v>2010405</v>
      </c>
      <c r="B43" s="279" t="s">
        <v>215</v>
      </c>
      <c r="C43" s="280">
        <v>0</v>
      </c>
      <c r="D43" s="276">
        <v>0</v>
      </c>
      <c r="E43" s="276">
        <v>0</v>
      </c>
      <c r="F43" s="276">
        <v>0</v>
      </c>
      <c r="G43" s="277">
        <f t="shared" si="0"/>
        <v>0</v>
      </c>
      <c r="H43" s="277">
        <f t="shared" si="1"/>
        <v>0</v>
      </c>
      <c r="I43" s="277">
        <f t="shared" si="2"/>
        <v>0</v>
      </c>
      <c r="J43" s="284">
        <f t="shared" si="3"/>
        <v>7</v>
      </c>
      <c r="K43" s="267">
        <f t="shared" si="4"/>
        <v>0</v>
      </c>
    </row>
    <row r="44" s="257" customFormat="1" ht="14" hidden="1" customHeight="1" spans="1:11">
      <c r="A44" s="278">
        <v>2010406</v>
      </c>
      <c r="B44" s="279" t="s">
        <v>216</v>
      </c>
      <c r="C44" s="280">
        <v>0</v>
      </c>
      <c r="D44" s="276">
        <v>0</v>
      </c>
      <c r="E44" s="276">
        <v>0</v>
      </c>
      <c r="F44" s="276">
        <v>0</v>
      </c>
      <c r="G44" s="277">
        <f t="shared" si="0"/>
        <v>0</v>
      </c>
      <c r="H44" s="277">
        <f t="shared" si="1"/>
        <v>0</v>
      </c>
      <c r="I44" s="277">
        <f t="shared" si="2"/>
        <v>0</v>
      </c>
      <c r="J44" s="284">
        <f t="shared" si="3"/>
        <v>7</v>
      </c>
      <c r="K44" s="267">
        <f t="shared" si="4"/>
        <v>0</v>
      </c>
    </row>
    <row r="45" s="257" customFormat="1" ht="14" hidden="1" customHeight="1" spans="1:11">
      <c r="A45" s="278">
        <v>2010407</v>
      </c>
      <c r="B45" s="279" t="s">
        <v>217</v>
      </c>
      <c r="C45" s="280">
        <v>0</v>
      </c>
      <c r="D45" s="276">
        <v>0</v>
      </c>
      <c r="E45" s="276">
        <v>0</v>
      </c>
      <c r="F45" s="276">
        <v>0</v>
      </c>
      <c r="G45" s="277">
        <f t="shared" si="0"/>
        <v>0</v>
      </c>
      <c r="H45" s="277">
        <f t="shared" si="1"/>
        <v>0</v>
      </c>
      <c r="I45" s="277">
        <f t="shared" si="2"/>
        <v>0</v>
      </c>
      <c r="J45" s="284">
        <f t="shared" si="3"/>
        <v>7</v>
      </c>
      <c r="K45" s="267">
        <f t="shared" si="4"/>
        <v>0</v>
      </c>
    </row>
    <row r="46" s="257" customFormat="1" ht="14" hidden="1" customHeight="1" spans="1:11">
      <c r="A46" s="278">
        <v>2010408</v>
      </c>
      <c r="B46" s="279" t="s">
        <v>218</v>
      </c>
      <c r="C46" s="280">
        <v>0</v>
      </c>
      <c r="D46" s="276">
        <v>0</v>
      </c>
      <c r="E46" s="276">
        <v>0</v>
      </c>
      <c r="F46" s="276">
        <v>0</v>
      </c>
      <c r="G46" s="277">
        <f t="shared" si="0"/>
        <v>0</v>
      </c>
      <c r="H46" s="277">
        <f t="shared" si="1"/>
        <v>0</v>
      </c>
      <c r="I46" s="277">
        <f t="shared" si="2"/>
        <v>0</v>
      </c>
      <c r="J46" s="284">
        <f t="shared" si="3"/>
        <v>7</v>
      </c>
      <c r="K46" s="267">
        <f t="shared" si="4"/>
        <v>0</v>
      </c>
    </row>
    <row r="47" s="257" customFormat="1" ht="14" hidden="1" customHeight="1" spans="1:11">
      <c r="A47" s="278" t="s">
        <v>219</v>
      </c>
      <c r="B47" s="279" t="s">
        <v>220</v>
      </c>
      <c r="C47" s="276"/>
      <c r="D47" s="276">
        <v>0</v>
      </c>
      <c r="E47" s="276">
        <v>0</v>
      </c>
      <c r="F47" s="276">
        <v>0</v>
      </c>
      <c r="G47" s="277">
        <f t="shared" si="0"/>
        <v>0</v>
      </c>
      <c r="H47" s="277">
        <f t="shared" si="1"/>
        <v>0</v>
      </c>
      <c r="I47" s="277">
        <f t="shared" si="2"/>
        <v>0</v>
      </c>
      <c r="J47" s="284">
        <f t="shared" si="3"/>
        <v>7</v>
      </c>
      <c r="K47" s="267">
        <f t="shared" si="4"/>
        <v>0</v>
      </c>
    </row>
    <row r="48" s="257" customFormat="1" ht="14" hidden="1" customHeight="1" spans="1:11">
      <c r="A48" s="278">
        <v>2010450</v>
      </c>
      <c r="B48" s="279" t="s">
        <v>199</v>
      </c>
      <c r="C48" s="280">
        <v>0</v>
      </c>
      <c r="D48" s="276">
        <v>0</v>
      </c>
      <c r="E48" s="276">
        <v>0</v>
      </c>
      <c r="F48" s="276">
        <v>0</v>
      </c>
      <c r="G48" s="277">
        <f t="shared" si="0"/>
        <v>0</v>
      </c>
      <c r="H48" s="277">
        <f t="shared" si="1"/>
        <v>0</v>
      </c>
      <c r="I48" s="277">
        <f t="shared" si="2"/>
        <v>0</v>
      </c>
      <c r="J48" s="284">
        <f t="shared" si="3"/>
        <v>7</v>
      </c>
      <c r="K48" s="267">
        <f t="shared" si="4"/>
        <v>0</v>
      </c>
    </row>
    <row r="49" s="257" customFormat="1" ht="14" customHeight="1" spans="1:11">
      <c r="A49" s="278">
        <v>2010499</v>
      </c>
      <c r="B49" s="279" t="s">
        <v>221</v>
      </c>
      <c r="C49" s="276">
        <v>611</v>
      </c>
      <c r="D49" s="276">
        <v>1289</v>
      </c>
      <c r="E49" s="276">
        <v>335</v>
      </c>
      <c r="F49" s="276">
        <v>-25</v>
      </c>
      <c r="G49" s="277">
        <f t="shared" si="0"/>
        <v>-1.04091653027823</v>
      </c>
      <c r="H49" s="277">
        <f t="shared" si="1"/>
        <v>-0.0193948797517455</v>
      </c>
      <c r="I49" s="277">
        <f t="shared" si="2"/>
        <v>-0.0746268656716418</v>
      </c>
      <c r="J49" s="284">
        <f t="shared" si="3"/>
        <v>7</v>
      </c>
      <c r="K49" s="267">
        <f t="shared" si="4"/>
        <v>2210</v>
      </c>
    </row>
    <row r="50" s="257" customFormat="1" ht="14" customHeight="1" spans="1:11">
      <c r="A50" s="278">
        <v>20105</v>
      </c>
      <c r="B50" s="275" t="s">
        <v>222</v>
      </c>
      <c r="C50" s="276">
        <f>SUM(C51:C60)</f>
        <v>545</v>
      </c>
      <c r="D50" s="276">
        <f>SUM(D51:D60)</f>
        <v>556</v>
      </c>
      <c r="E50" s="276">
        <f>SUM(E51:E60)</f>
        <v>504</v>
      </c>
      <c r="F50" s="276">
        <f>SUM(F51:F60)</f>
        <v>523</v>
      </c>
      <c r="G50" s="277">
        <f t="shared" si="0"/>
        <v>-0.0403669724770642</v>
      </c>
      <c r="H50" s="277">
        <f t="shared" si="1"/>
        <v>0.940647482014389</v>
      </c>
      <c r="I50" s="277">
        <f t="shared" si="2"/>
        <v>1.03769841269841</v>
      </c>
      <c r="J50" s="284">
        <f t="shared" si="3"/>
        <v>5</v>
      </c>
      <c r="K50" s="267">
        <f t="shared" si="4"/>
        <v>2128</v>
      </c>
    </row>
    <row r="51" s="257" customFormat="1" ht="14" customHeight="1" spans="1:11">
      <c r="A51" s="278">
        <v>2010501</v>
      </c>
      <c r="B51" s="279" t="s">
        <v>190</v>
      </c>
      <c r="C51" s="276">
        <v>329</v>
      </c>
      <c r="D51" s="276">
        <v>327</v>
      </c>
      <c r="E51" s="276">
        <v>340</v>
      </c>
      <c r="F51" s="276">
        <v>341</v>
      </c>
      <c r="G51" s="277">
        <f t="shared" si="0"/>
        <v>0.0364741641337385</v>
      </c>
      <c r="H51" s="277">
        <f t="shared" si="1"/>
        <v>1.04281345565749</v>
      </c>
      <c r="I51" s="277">
        <f t="shared" si="2"/>
        <v>1.00294117647059</v>
      </c>
      <c r="J51" s="284">
        <f t="shared" si="3"/>
        <v>7</v>
      </c>
      <c r="K51" s="267">
        <f t="shared" si="4"/>
        <v>1337</v>
      </c>
    </row>
    <row r="52" s="257" customFormat="1" ht="14" customHeight="1" spans="1:11">
      <c r="A52" s="278">
        <v>2010502</v>
      </c>
      <c r="B52" s="279" t="s">
        <v>191</v>
      </c>
      <c r="C52" s="276">
        <v>42</v>
      </c>
      <c r="D52" s="276">
        <v>21</v>
      </c>
      <c r="E52" s="276">
        <v>18</v>
      </c>
      <c r="F52" s="276">
        <v>51</v>
      </c>
      <c r="G52" s="277">
        <f t="shared" si="0"/>
        <v>0.214285714285714</v>
      </c>
      <c r="H52" s="277">
        <f t="shared" si="1"/>
        <v>2.42857142857143</v>
      </c>
      <c r="I52" s="277">
        <f t="shared" si="2"/>
        <v>2.83333333333333</v>
      </c>
      <c r="J52" s="284">
        <f t="shared" si="3"/>
        <v>7</v>
      </c>
      <c r="K52" s="267">
        <f t="shared" si="4"/>
        <v>132</v>
      </c>
    </row>
    <row r="53" s="257" customFormat="1" ht="14" hidden="1" customHeight="1" spans="1:11">
      <c r="A53" s="278">
        <v>2010503</v>
      </c>
      <c r="B53" s="279" t="s">
        <v>192</v>
      </c>
      <c r="C53" s="280">
        <v>0</v>
      </c>
      <c r="D53" s="276">
        <v>0</v>
      </c>
      <c r="E53" s="276">
        <v>0</v>
      </c>
      <c r="F53" s="276">
        <v>0</v>
      </c>
      <c r="G53" s="277">
        <f t="shared" si="0"/>
        <v>0</v>
      </c>
      <c r="H53" s="277">
        <f t="shared" si="1"/>
        <v>0</v>
      </c>
      <c r="I53" s="277">
        <f t="shared" si="2"/>
        <v>0</v>
      </c>
      <c r="J53" s="284">
        <f t="shared" si="3"/>
        <v>7</v>
      </c>
      <c r="K53" s="267">
        <f t="shared" si="4"/>
        <v>0</v>
      </c>
    </row>
    <row r="54" s="257" customFormat="1" ht="14" hidden="1" customHeight="1" spans="1:11">
      <c r="A54" s="278">
        <v>2010504</v>
      </c>
      <c r="B54" s="279" t="s">
        <v>223</v>
      </c>
      <c r="C54" s="280">
        <v>0</v>
      </c>
      <c r="D54" s="276">
        <v>0</v>
      </c>
      <c r="E54" s="276">
        <v>0</v>
      </c>
      <c r="F54" s="276">
        <v>0</v>
      </c>
      <c r="G54" s="277">
        <f t="shared" si="0"/>
        <v>0</v>
      </c>
      <c r="H54" s="277">
        <f t="shared" si="1"/>
        <v>0</v>
      </c>
      <c r="I54" s="277">
        <f t="shared" si="2"/>
        <v>0</v>
      </c>
      <c r="J54" s="284">
        <f t="shared" si="3"/>
        <v>7</v>
      </c>
      <c r="K54" s="267">
        <f t="shared" si="4"/>
        <v>0</v>
      </c>
    </row>
    <row r="55" s="257" customFormat="1" ht="14" customHeight="1" spans="1:11">
      <c r="A55" s="278">
        <v>2010505</v>
      </c>
      <c r="B55" s="279" t="s">
        <v>224</v>
      </c>
      <c r="C55" s="276">
        <v>55</v>
      </c>
      <c r="D55" s="276">
        <v>50</v>
      </c>
      <c r="E55" s="276">
        <v>50</v>
      </c>
      <c r="F55" s="276">
        <v>50</v>
      </c>
      <c r="G55" s="277">
        <f t="shared" si="0"/>
        <v>-0.0909090909090909</v>
      </c>
      <c r="H55" s="277">
        <f t="shared" si="1"/>
        <v>1</v>
      </c>
      <c r="I55" s="277">
        <f t="shared" si="2"/>
        <v>1</v>
      </c>
      <c r="J55" s="284">
        <f t="shared" si="3"/>
        <v>7</v>
      </c>
      <c r="K55" s="267">
        <f t="shared" si="4"/>
        <v>205</v>
      </c>
    </row>
    <row r="56" s="257" customFormat="1" ht="14" hidden="1" customHeight="1" spans="1:11">
      <c r="A56" s="278">
        <v>2010506</v>
      </c>
      <c r="B56" s="279" t="s">
        <v>225</v>
      </c>
      <c r="C56" s="280">
        <v>0</v>
      </c>
      <c r="D56" s="276">
        <v>0</v>
      </c>
      <c r="E56" s="276">
        <v>0</v>
      </c>
      <c r="F56" s="276">
        <v>0</v>
      </c>
      <c r="G56" s="277">
        <f t="shared" si="0"/>
        <v>0</v>
      </c>
      <c r="H56" s="277">
        <f t="shared" si="1"/>
        <v>0</v>
      </c>
      <c r="I56" s="277">
        <f t="shared" si="2"/>
        <v>0</v>
      </c>
      <c r="J56" s="284">
        <f t="shared" si="3"/>
        <v>7</v>
      </c>
      <c r="K56" s="267">
        <f t="shared" si="4"/>
        <v>0</v>
      </c>
    </row>
    <row r="57" s="257" customFormat="1" ht="14" customHeight="1" spans="1:11">
      <c r="A57" s="278">
        <v>2010507</v>
      </c>
      <c r="B57" s="279" t="s">
        <v>226</v>
      </c>
      <c r="C57" s="276">
        <v>119</v>
      </c>
      <c r="D57" s="276">
        <v>158</v>
      </c>
      <c r="E57" s="276">
        <v>89</v>
      </c>
      <c r="F57" s="276">
        <v>74</v>
      </c>
      <c r="G57" s="277">
        <f t="shared" si="0"/>
        <v>-0.378151260504202</v>
      </c>
      <c r="H57" s="277">
        <f t="shared" si="1"/>
        <v>0.468354430379747</v>
      </c>
      <c r="I57" s="277">
        <f t="shared" si="2"/>
        <v>0.831460674157303</v>
      </c>
      <c r="J57" s="284">
        <f t="shared" si="3"/>
        <v>7</v>
      </c>
      <c r="K57" s="267">
        <f t="shared" si="4"/>
        <v>440</v>
      </c>
    </row>
    <row r="58" s="257" customFormat="1" ht="14" customHeight="1" spans="1:11">
      <c r="A58" s="278">
        <v>2010508</v>
      </c>
      <c r="B58" s="279" t="s">
        <v>227</v>
      </c>
      <c r="C58" s="280">
        <v>0</v>
      </c>
      <c r="D58" s="276">
        <v>0</v>
      </c>
      <c r="E58" s="276">
        <v>7</v>
      </c>
      <c r="F58" s="276">
        <v>7</v>
      </c>
      <c r="G58" s="277"/>
      <c r="H58" s="277"/>
      <c r="I58" s="277">
        <f t="shared" si="2"/>
        <v>1</v>
      </c>
      <c r="J58" s="284">
        <f t="shared" si="3"/>
        <v>7</v>
      </c>
      <c r="K58" s="267">
        <f t="shared" si="4"/>
        <v>14</v>
      </c>
    </row>
    <row r="59" s="257" customFormat="1" ht="14" hidden="1" customHeight="1" spans="1:11">
      <c r="A59" s="278">
        <v>2010550</v>
      </c>
      <c r="B59" s="279" t="s">
        <v>199</v>
      </c>
      <c r="C59" s="280">
        <v>0</v>
      </c>
      <c r="D59" s="276">
        <v>0</v>
      </c>
      <c r="E59" s="276">
        <v>0</v>
      </c>
      <c r="F59" s="276">
        <v>0</v>
      </c>
      <c r="G59" s="277">
        <f t="shared" si="0"/>
        <v>0</v>
      </c>
      <c r="H59" s="277">
        <f t="shared" si="1"/>
        <v>0</v>
      </c>
      <c r="I59" s="277">
        <f t="shared" si="2"/>
        <v>0</v>
      </c>
      <c r="J59" s="284">
        <f t="shared" si="3"/>
        <v>7</v>
      </c>
      <c r="K59" s="267">
        <f t="shared" si="4"/>
        <v>0</v>
      </c>
    </row>
    <row r="60" s="257" customFormat="1" ht="14" hidden="1" customHeight="1" spans="1:11">
      <c r="A60" s="278">
        <v>2010599</v>
      </c>
      <c r="B60" s="279" t="s">
        <v>228</v>
      </c>
      <c r="C60" s="280">
        <v>0</v>
      </c>
      <c r="D60" s="276">
        <v>0</v>
      </c>
      <c r="E60" s="276">
        <v>0</v>
      </c>
      <c r="F60" s="276">
        <v>0</v>
      </c>
      <c r="G60" s="277">
        <f t="shared" si="0"/>
        <v>0</v>
      </c>
      <c r="H60" s="277">
        <f t="shared" si="1"/>
        <v>0</v>
      </c>
      <c r="I60" s="277">
        <f t="shared" si="2"/>
        <v>0</v>
      </c>
      <c r="J60" s="284">
        <f t="shared" si="3"/>
        <v>7</v>
      </c>
      <c r="K60" s="267">
        <f t="shared" si="4"/>
        <v>0</v>
      </c>
    </row>
    <row r="61" s="257" customFormat="1" ht="14" customHeight="1" spans="1:11">
      <c r="A61" s="278">
        <v>20106</v>
      </c>
      <c r="B61" s="275" t="s">
        <v>229</v>
      </c>
      <c r="C61" s="276">
        <f>SUM(C62:C71)</f>
        <v>1338</v>
      </c>
      <c r="D61" s="276">
        <f>SUM(D62:D71)</f>
        <v>1076</v>
      </c>
      <c r="E61" s="276">
        <f>SUM(E62:E71)</f>
        <v>1418</v>
      </c>
      <c r="F61" s="276">
        <f>SUM(F62:F71)</f>
        <v>1355</v>
      </c>
      <c r="G61" s="277">
        <f t="shared" si="0"/>
        <v>0.0127055306427504</v>
      </c>
      <c r="H61" s="277">
        <f t="shared" si="1"/>
        <v>1.2592936802974</v>
      </c>
      <c r="I61" s="277">
        <f t="shared" si="2"/>
        <v>0.955571227080395</v>
      </c>
      <c r="J61" s="284">
        <f t="shared" si="3"/>
        <v>5</v>
      </c>
      <c r="K61" s="267">
        <f t="shared" si="4"/>
        <v>5187</v>
      </c>
    </row>
    <row r="62" s="257" customFormat="1" ht="14" customHeight="1" spans="1:11">
      <c r="A62" s="278">
        <v>2010601</v>
      </c>
      <c r="B62" s="279" t="s">
        <v>190</v>
      </c>
      <c r="C62" s="276">
        <v>1211</v>
      </c>
      <c r="D62" s="276">
        <v>1027</v>
      </c>
      <c r="E62" s="276">
        <v>1412</v>
      </c>
      <c r="F62" s="276">
        <v>1399</v>
      </c>
      <c r="G62" s="277">
        <f t="shared" si="0"/>
        <v>0.155243600330305</v>
      </c>
      <c r="H62" s="277">
        <f t="shared" si="1"/>
        <v>1.36222005842259</v>
      </c>
      <c r="I62" s="277">
        <f t="shared" si="2"/>
        <v>0.990793201133145</v>
      </c>
      <c r="J62" s="284">
        <f t="shared" si="3"/>
        <v>7</v>
      </c>
      <c r="K62" s="267">
        <f t="shared" si="4"/>
        <v>5049</v>
      </c>
    </row>
    <row r="63" s="257" customFormat="1" ht="14" customHeight="1" spans="1:11">
      <c r="A63" s="278">
        <v>2010602</v>
      </c>
      <c r="B63" s="279" t="s">
        <v>191</v>
      </c>
      <c r="C63" s="276">
        <v>74</v>
      </c>
      <c r="D63" s="276">
        <v>47</v>
      </c>
      <c r="E63" s="276">
        <v>0</v>
      </c>
      <c r="F63" s="276">
        <v>0</v>
      </c>
      <c r="G63" s="277">
        <f t="shared" si="0"/>
        <v>0</v>
      </c>
      <c r="H63" s="277">
        <f t="shared" si="1"/>
        <v>0</v>
      </c>
      <c r="I63" s="277">
        <f t="shared" si="2"/>
        <v>0</v>
      </c>
      <c r="J63" s="284">
        <f t="shared" si="3"/>
        <v>7</v>
      </c>
      <c r="K63" s="267">
        <f t="shared" si="4"/>
        <v>121</v>
      </c>
    </row>
    <row r="64" s="257" customFormat="1" ht="14" hidden="1" customHeight="1" spans="1:11">
      <c r="A64" s="278">
        <v>2010603</v>
      </c>
      <c r="B64" s="279" t="s">
        <v>192</v>
      </c>
      <c r="C64" s="280">
        <v>0</v>
      </c>
      <c r="D64" s="276">
        <v>0</v>
      </c>
      <c r="E64" s="276">
        <v>0</v>
      </c>
      <c r="F64" s="276">
        <v>0</v>
      </c>
      <c r="G64" s="277">
        <f t="shared" si="0"/>
        <v>0</v>
      </c>
      <c r="H64" s="277">
        <f t="shared" si="1"/>
        <v>0</v>
      </c>
      <c r="I64" s="277">
        <f t="shared" si="2"/>
        <v>0</v>
      </c>
      <c r="J64" s="284">
        <f t="shared" si="3"/>
        <v>7</v>
      </c>
      <c r="K64" s="267">
        <f t="shared" si="4"/>
        <v>0</v>
      </c>
    </row>
    <row r="65" s="257" customFormat="1" ht="14" hidden="1" customHeight="1" spans="1:11">
      <c r="A65" s="278">
        <v>2010604</v>
      </c>
      <c r="B65" s="279" t="s">
        <v>230</v>
      </c>
      <c r="C65" s="280">
        <v>0</v>
      </c>
      <c r="D65" s="276">
        <v>0</v>
      </c>
      <c r="E65" s="276">
        <v>0</v>
      </c>
      <c r="F65" s="276">
        <v>0</v>
      </c>
      <c r="G65" s="277">
        <f t="shared" si="0"/>
        <v>0</v>
      </c>
      <c r="H65" s="277">
        <f t="shared" si="1"/>
        <v>0</v>
      </c>
      <c r="I65" s="277">
        <f t="shared" si="2"/>
        <v>0</v>
      </c>
      <c r="J65" s="284">
        <f t="shared" si="3"/>
        <v>7</v>
      </c>
      <c r="K65" s="267">
        <f t="shared" si="4"/>
        <v>0</v>
      </c>
    </row>
    <row r="66" s="257" customFormat="1" ht="14" hidden="1" customHeight="1" spans="1:11">
      <c r="A66" s="278">
        <v>2010605</v>
      </c>
      <c r="B66" s="279" t="s">
        <v>231</v>
      </c>
      <c r="C66" s="276">
        <v>0</v>
      </c>
      <c r="D66" s="276">
        <v>0</v>
      </c>
      <c r="E66" s="276">
        <v>0</v>
      </c>
      <c r="F66" s="276">
        <v>0</v>
      </c>
      <c r="G66" s="277">
        <f t="shared" si="0"/>
        <v>0</v>
      </c>
      <c r="H66" s="277">
        <f t="shared" si="1"/>
        <v>0</v>
      </c>
      <c r="I66" s="277">
        <f t="shared" si="2"/>
        <v>0</v>
      </c>
      <c r="J66" s="284">
        <f t="shared" si="3"/>
        <v>7</v>
      </c>
      <c r="K66" s="267">
        <f t="shared" si="4"/>
        <v>0</v>
      </c>
    </row>
    <row r="67" s="257" customFormat="1" ht="14" hidden="1" customHeight="1" spans="1:11">
      <c r="A67" s="278">
        <v>2010606</v>
      </c>
      <c r="B67" s="279" t="s">
        <v>232</v>
      </c>
      <c r="C67" s="280">
        <v>0</v>
      </c>
      <c r="D67" s="276">
        <v>0</v>
      </c>
      <c r="E67" s="276">
        <v>0</v>
      </c>
      <c r="F67" s="276">
        <v>0</v>
      </c>
      <c r="G67" s="277">
        <f t="shared" si="0"/>
        <v>0</v>
      </c>
      <c r="H67" s="277">
        <f t="shared" si="1"/>
        <v>0</v>
      </c>
      <c r="I67" s="277">
        <f t="shared" si="2"/>
        <v>0</v>
      </c>
      <c r="J67" s="284">
        <f t="shared" si="3"/>
        <v>7</v>
      </c>
      <c r="K67" s="267">
        <f t="shared" si="4"/>
        <v>0</v>
      </c>
    </row>
    <row r="68" s="257" customFormat="1" ht="14" customHeight="1" spans="1:11">
      <c r="A68" s="278">
        <v>2010607</v>
      </c>
      <c r="B68" s="279" t="s">
        <v>233</v>
      </c>
      <c r="C68" s="276">
        <v>2</v>
      </c>
      <c r="D68" s="276">
        <v>2</v>
      </c>
      <c r="E68" s="276">
        <v>2</v>
      </c>
      <c r="F68" s="276">
        <v>2</v>
      </c>
      <c r="G68" s="277">
        <f t="shared" si="0"/>
        <v>0</v>
      </c>
      <c r="H68" s="277">
        <f t="shared" si="1"/>
        <v>1</v>
      </c>
      <c r="I68" s="277">
        <f t="shared" si="2"/>
        <v>1</v>
      </c>
      <c r="J68" s="284">
        <f t="shared" si="3"/>
        <v>7</v>
      </c>
      <c r="K68" s="267">
        <f t="shared" si="4"/>
        <v>8</v>
      </c>
    </row>
    <row r="69" s="257" customFormat="1" ht="14" hidden="1" customHeight="1" spans="1:11">
      <c r="A69" s="278">
        <v>2010608</v>
      </c>
      <c r="B69" s="279" t="s">
        <v>234</v>
      </c>
      <c r="C69" s="280">
        <v>0</v>
      </c>
      <c r="D69" s="276">
        <v>0</v>
      </c>
      <c r="E69" s="276">
        <v>0</v>
      </c>
      <c r="F69" s="276">
        <v>0</v>
      </c>
      <c r="G69" s="277">
        <f t="shared" ref="G69:G132" si="5">IF(F69&lt;&gt;0,F69/C69-1,)</f>
        <v>0</v>
      </c>
      <c r="H69" s="277">
        <f t="shared" ref="H69:H132" si="6">IF(F69&lt;&gt;0,F69/D69,)</f>
        <v>0</v>
      </c>
      <c r="I69" s="277">
        <f t="shared" ref="I69:I132" si="7">IF(F69&lt;&gt;0,F69/E69,)</f>
        <v>0</v>
      </c>
      <c r="J69" s="284">
        <f t="shared" ref="J69:J132" si="8">LEN(A69)</f>
        <v>7</v>
      </c>
      <c r="K69" s="267">
        <f t="shared" ref="K69:K132" si="9">SUM(C69:F69)</f>
        <v>0</v>
      </c>
    </row>
    <row r="70" s="257" customFormat="1" ht="14" hidden="1" customHeight="1" spans="1:11">
      <c r="A70" s="278">
        <v>2010650</v>
      </c>
      <c r="B70" s="279" t="s">
        <v>199</v>
      </c>
      <c r="C70" s="280">
        <v>0</v>
      </c>
      <c r="D70" s="276">
        <v>0</v>
      </c>
      <c r="E70" s="276">
        <v>0</v>
      </c>
      <c r="F70" s="276">
        <v>0</v>
      </c>
      <c r="G70" s="277">
        <f t="shared" si="5"/>
        <v>0</v>
      </c>
      <c r="H70" s="277">
        <f t="shared" si="6"/>
        <v>0</v>
      </c>
      <c r="I70" s="277">
        <f t="shared" si="7"/>
        <v>0</v>
      </c>
      <c r="J70" s="284">
        <f t="shared" si="8"/>
        <v>7</v>
      </c>
      <c r="K70" s="267">
        <f t="shared" si="9"/>
        <v>0</v>
      </c>
    </row>
    <row r="71" s="257" customFormat="1" ht="14" customHeight="1" spans="1:11">
      <c r="A71" s="278">
        <v>2010699</v>
      </c>
      <c r="B71" s="279" t="s">
        <v>235</v>
      </c>
      <c r="C71" s="276">
        <v>51</v>
      </c>
      <c r="D71" s="276">
        <v>0</v>
      </c>
      <c r="E71" s="276">
        <v>4</v>
      </c>
      <c r="F71" s="276">
        <v>-46</v>
      </c>
      <c r="G71" s="277">
        <f t="shared" si="5"/>
        <v>-1.90196078431373</v>
      </c>
      <c r="H71" s="277"/>
      <c r="I71" s="277">
        <f t="shared" si="7"/>
        <v>-11.5</v>
      </c>
      <c r="J71" s="284">
        <f t="shared" si="8"/>
        <v>7</v>
      </c>
      <c r="K71" s="267">
        <f t="shared" si="9"/>
        <v>9</v>
      </c>
    </row>
    <row r="72" s="257" customFormat="1" ht="14" customHeight="1" spans="1:11">
      <c r="A72" s="278">
        <v>20107</v>
      </c>
      <c r="B72" s="275" t="s">
        <v>236</v>
      </c>
      <c r="C72" s="276">
        <f>SUM(C73:C83)</f>
        <v>536</v>
      </c>
      <c r="D72" s="276">
        <f>SUM(D73:D83)</f>
        <v>651</v>
      </c>
      <c r="E72" s="276">
        <f>SUM(E73:E83)</f>
        <v>555</v>
      </c>
      <c r="F72" s="276">
        <f>SUM(F73:F83)</f>
        <v>524</v>
      </c>
      <c r="G72" s="277">
        <f t="shared" si="5"/>
        <v>-0.0223880597014925</v>
      </c>
      <c r="H72" s="277">
        <f t="shared" si="6"/>
        <v>0.804915514592934</v>
      </c>
      <c r="I72" s="277">
        <f t="shared" si="7"/>
        <v>0.944144144144144</v>
      </c>
      <c r="J72" s="284">
        <f t="shared" si="8"/>
        <v>5</v>
      </c>
      <c r="K72" s="267">
        <f t="shared" si="9"/>
        <v>2266</v>
      </c>
    </row>
    <row r="73" s="257" customFormat="1" ht="14" hidden="1" customHeight="1" spans="1:11">
      <c r="A73" s="278">
        <v>2010701</v>
      </c>
      <c r="B73" s="279" t="s">
        <v>190</v>
      </c>
      <c r="C73" s="276">
        <v>0</v>
      </c>
      <c r="D73" s="276">
        <v>0</v>
      </c>
      <c r="E73" s="276">
        <v>0</v>
      </c>
      <c r="F73" s="276">
        <v>0</v>
      </c>
      <c r="G73" s="277">
        <f t="shared" si="5"/>
        <v>0</v>
      </c>
      <c r="H73" s="277">
        <f t="shared" si="6"/>
        <v>0</v>
      </c>
      <c r="I73" s="277">
        <f t="shared" si="7"/>
        <v>0</v>
      </c>
      <c r="J73" s="284">
        <f t="shared" si="8"/>
        <v>7</v>
      </c>
      <c r="K73" s="267">
        <f t="shared" si="9"/>
        <v>0</v>
      </c>
    </row>
    <row r="74" s="257" customFormat="1" ht="14" hidden="1" customHeight="1" spans="1:11">
      <c r="A74" s="278">
        <v>2010702</v>
      </c>
      <c r="B74" s="279" t="s">
        <v>191</v>
      </c>
      <c r="C74" s="280">
        <v>0</v>
      </c>
      <c r="D74" s="276">
        <v>0</v>
      </c>
      <c r="E74" s="276">
        <v>0</v>
      </c>
      <c r="F74" s="276">
        <v>0</v>
      </c>
      <c r="G74" s="277">
        <f t="shared" si="5"/>
        <v>0</v>
      </c>
      <c r="H74" s="277">
        <f t="shared" si="6"/>
        <v>0</v>
      </c>
      <c r="I74" s="277">
        <f t="shared" si="7"/>
        <v>0</v>
      </c>
      <c r="J74" s="284">
        <f t="shared" si="8"/>
        <v>7</v>
      </c>
      <c r="K74" s="267">
        <f t="shared" si="9"/>
        <v>0</v>
      </c>
    </row>
    <row r="75" s="257" customFormat="1" ht="14" hidden="1" customHeight="1" spans="1:11">
      <c r="A75" s="278">
        <v>2010703</v>
      </c>
      <c r="B75" s="279" t="s">
        <v>192</v>
      </c>
      <c r="C75" s="280">
        <v>0</v>
      </c>
      <c r="D75" s="276">
        <v>0</v>
      </c>
      <c r="E75" s="276">
        <v>0</v>
      </c>
      <c r="F75" s="276">
        <v>0</v>
      </c>
      <c r="G75" s="277">
        <f t="shared" si="5"/>
        <v>0</v>
      </c>
      <c r="H75" s="277">
        <f t="shared" si="6"/>
        <v>0</v>
      </c>
      <c r="I75" s="277">
        <f t="shared" si="7"/>
        <v>0</v>
      </c>
      <c r="J75" s="284">
        <f t="shared" si="8"/>
        <v>7</v>
      </c>
      <c r="K75" s="267">
        <f t="shared" si="9"/>
        <v>0</v>
      </c>
    </row>
    <row r="76" s="257" customFormat="1" ht="14" hidden="1" customHeight="1" spans="1:11">
      <c r="A76" s="278">
        <v>2010704</v>
      </c>
      <c r="B76" s="279" t="s">
        <v>237</v>
      </c>
      <c r="C76" s="280">
        <v>0</v>
      </c>
      <c r="D76" s="276">
        <v>0</v>
      </c>
      <c r="E76" s="276">
        <v>0</v>
      </c>
      <c r="F76" s="276">
        <v>0</v>
      </c>
      <c r="G76" s="277">
        <f t="shared" si="5"/>
        <v>0</v>
      </c>
      <c r="H76" s="277">
        <f t="shared" si="6"/>
        <v>0</v>
      </c>
      <c r="I76" s="277">
        <f t="shared" si="7"/>
        <v>0</v>
      </c>
      <c r="J76" s="284">
        <f t="shared" si="8"/>
        <v>7</v>
      </c>
      <c r="K76" s="267">
        <f t="shared" si="9"/>
        <v>0</v>
      </c>
    </row>
    <row r="77" s="257" customFormat="1" ht="14" hidden="1" customHeight="1" spans="1:11">
      <c r="A77" s="278">
        <v>2010705</v>
      </c>
      <c r="B77" s="279" t="s">
        <v>238</v>
      </c>
      <c r="C77" s="280">
        <v>0</v>
      </c>
      <c r="D77" s="276">
        <v>0</v>
      </c>
      <c r="E77" s="276">
        <v>0</v>
      </c>
      <c r="F77" s="276">
        <v>0</v>
      </c>
      <c r="G77" s="277">
        <f t="shared" si="5"/>
        <v>0</v>
      </c>
      <c r="H77" s="277">
        <f t="shared" si="6"/>
        <v>0</v>
      </c>
      <c r="I77" s="277">
        <f t="shared" si="7"/>
        <v>0</v>
      </c>
      <c r="J77" s="284">
        <f t="shared" si="8"/>
        <v>7</v>
      </c>
      <c r="K77" s="267">
        <f t="shared" si="9"/>
        <v>0</v>
      </c>
    </row>
    <row r="78" s="257" customFormat="1" ht="14" hidden="1" customHeight="1" spans="1:11">
      <c r="A78" s="278">
        <v>2010706</v>
      </c>
      <c r="B78" s="279" t="s">
        <v>239</v>
      </c>
      <c r="C78" s="280">
        <v>0</v>
      </c>
      <c r="D78" s="276">
        <v>0</v>
      </c>
      <c r="E78" s="276">
        <v>0</v>
      </c>
      <c r="F78" s="276">
        <v>0</v>
      </c>
      <c r="G78" s="277">
        <f t="shared" si="5"/>
        <v>0</v>
      </c>
      <c r="H78" s="277">
        <f t="shared" si="6"/>
        <v>0</v>
      </c>
      <c r="I78" s="277">
        <f t="shared" si="7"/>
        <v>0</v>
      </c>
      <c r="J78" s="284">
        <f t="shared" si="8"/>
        <v>7</v>
      </c>
      <c r="K78" s="267">
        <f t="shared" si="9"/>
        <v>0</v>
      </c>
    </row>
    <row r="79" s="257" customFormat="1" ht="14" hidden="1" customHeight="1" spans="1:11">
      <c r="A79" s="278">
        <v>2010707</v>
      </c>
      <c r="B79" s="279" t="s">
        <v>240</v>
      </c>
      <c r="C79" s="280">
        <v>0</v>
      </c>
      <c r="D79" s="276">
        <v>0</v>
      </c>
      <c r="E79" s="276">
        <v>0</v>
      </c>
      <c r="F79" s="276">
        <v>0</v>
      </c>
      <c r="G79" s="277">
        <f t="shared" si="5"/>
        <v>0</v>
      </c>
      <c r="H79" s="277">
        <f t="shared" si="6"/>
        <v>0</v>
      </c>
      <c r="I79" s="277">
        <f t="shared" si="7"/>
        <v>0</v>
      </c>
      <c r="J79" s="284">
        <f t="shared" si="8"/>
        <v>7</v>
      </c>
      <c r="K79" s="267">
        <f t="shared" si="9"/>
        <v>0</v>
      </c>
    </row>
    <row r="80" s="257" customFormat="1" ht="14" hidden="1" customHeight="1" spans="1:11">
      <c r="A80" s="278">
        <v>2010708</v>
      </c>
      <c r="B80" s="279" t="s">
        <v>241</v>
      </c>
      <c r="C80" s="280">
        <v>0</v>
      </c>
      <c r="D80" s="276">
        <v>0</v>
      </c>
      <c r="E80" s="276">
        <v>0</v>
      </c>
      <c r="F80" s="276">
        <v>0</v>
      </c>
      <c r="G80" s="277">
        <f t="shared" si="5"/>
        <v>0</v>
      </c>
      <c r="H80" s="277">
        <f t="shared" si="6"/>
        <v>0</v>
      </c>
      <c r="I80" s="277">
        <f t="shared" si="7"/>
        <v>0</v>
      </c>
      <c r="J80" s="284">
        <f t="shared" si="8"/>
        <v>7</v>
      </c>
      <c r="K80" s="267">
        <f t="shared" si="9"/>
        <v>0</v>
      </c>
    </row>
    <row r="81" s="257" customFormat="1" ht="14" hidden="1" customHeight="1" spans="1:11">
      <c r="A81" s="278">
        <v>2010709</v>
      </c>
      <c r="B81" s="279" t="s">
        <v>233</v>
      </c>
      <c r="C81" s="280">
        <v>0</v>
      </c>
      <c r="D81" s="276">
        <v>0</v>
      </c>
      <c r="E81" s="276">
        <v>0</v>
      </c>
      <c r="F81" s="276">
        <v>0</v>
      </c>
      <c r="G81" s="277">
        <f t="shared" si="5"/>
        <v>0</v>
      </c>
      <c r="H81" s="277">
        <f t="shared" si="6"/>
        <v>0</v>
      </c>
      <c r="I81" s="277">
        <f t="shared" si="7"/>
        <v>0</v>
      </c>
      <c r="J81" s="284">
        <f t="shared" si="8"/>
        <v>7</v>
      </c>
      <c r="K81" s="267">
        <f t="shared" si="9"/>
        <v>0</v>
      </c>
    </row>
    <row r="82" s="257" customFormat="1" ht="14" hidden="1" customHeight="1" spans="1:11">
      <c r="A82" s="278">
        <v>2010750</v>
      </c>
      <c r="B82" s="279" t="s">
        <v>199</v>
      </c>
      <c r="C82" s="280">
        <v>0</v>
      </c>
      <c r="D82" s="276">
        <v>0</v>
      </c>
      <c r="E82" s="276">
        <v>0</v>
      </c>
      <c r="F82" s="276">
        <v>0</v>
      </c>
      <c r="G82" s="277">
        <f t="shared" si="5"/>
        <v>0</v>
      </c>
      <c r="H82" s="277">
        <f t="shared" si="6"/>
        <v>0</v>
      </c>
      <c r="I82" s="277">
        <f t="shared" si="7"/>
        <v>0</v>
      </c>
      <c r="J82" s="284">
        <f t="shared" si="8"/>
        <v>7</v>
      </c>
      <c r="K82" s="267">
        <f t="shared" si="9"/>
        <v>0</v>
      </c>
    </row>
    <row r="83" s="257" customFormat="1" ht="14" customHeight="1" spans="1:11">
      <c r="A83" s="278">
        <v>2010799</v>
      </c>
      <c r="B83" s="279" t="s">
        <v>242</v>
      </c>
      <c r="C83" s="276">
        <v>536</v>
      </c>
      <c r="D83" s="276">
        <v>651</v>
      </c>
      <c r="E83" s="276">
        <v>555</v>
      </c>
      <c r="F83" s="276">
        <v>524</v>
      </c>
      <c r="G83" s="277">
        <f t="shared" si="5"/>
        <v>-0.0223880597014925</v>
      </c>
      <c r="H83" s="277">
        <f t="shared" si="6"/>
        <v>0.804915514592934</v>
      </c>
      <c r="I83" s="277">
        <f t="shared" si="7"/>
        <v>0.944144144144144</v>
      </c>
      <c r="J83" s="284">
        <f t="shared" si="8"/>
        <v>7</v>
      </c>
      <c r="K83" s="267">
        <f t="shared" si="9"/>
        <v>2266</v>
      </c>
    </row>
    <row r="84" s="257" customFormat="1" ht="14" customHeight="1" spans="1:11">
      <c r="A84" s="278">
        <v>20108</v>
      </c>
      <c r="B84" s="275" t="s">
        <v>243</v>
      </c>
      <c r="C84" s="276">
        <f>SUM(C85:C92)</f>
        <v>70</v>
      </c>
      <c r="D84" s="276">
        <f>SUM(D85:D92)</f>
        <v>70</v>
      </c>
      <c r="E84" s="276">
        <f>SUM(E85:E92)</f>
        <v>57</v>
      </c>
      <c r="F84" s="276">
        <f>SUM(F85:F92)</f>
        <v>56</v>
      </c>
      <c r="G84" s="277">
        <f t="shared" si="5"/>
        <v>-0.2</v>
      </c>
      <c r="H84" s="277">
        <f t="shared" si="6"/>
        <v>0.8</v>
      </c>
      <c r="I84" s="277">
        <f t="shared" si="7"/>
        <v>0.982456140350877</v>
      </c>
      <c r="J84" s="284">
        <f t="shared" si="8"/>
        <v>5</v>
      </c>
      <c r="K84" s="267">
        <f t="shared" si="9"/>
        <v>253</v>
      </c>
    </row>
    <row r="85" s="257" customFormat="1" ht="14" customHeight="1" spans="1:11">
      <c r="A85" s="278">
        <v>2010801</v>
      </c>
      <c r="B85" s="279" t="s">
        <v>190</v>
      </c>
      <c r="C85" s="276">
        <v>0</v>
      </c>
      <c r="D85" s="276">
        <v>0</v>
      </c>
      <c r="E85" s="276">
        <v>39</v>
      </c>
      <c r="F85" s="276">
        <v>37</v>
      </c>
      <c r="G85" s="277"/>
      <c r="H85" s="277"/>
      <c r="I85" s="277">
        <f t="shared" si="7"/>
        <v>0.948717948717949</v>
      </c>
      <c r="J85" s="284">
        <f t="shared" si="8"/>
        <v>7</v>
      </c>
      <c r="K85" s="267">
        <f t="shared" si="9"/>
        <v>76</v>
      </c>
    </row>
    <row r="86" s="257" customFormat="1" ht="14" hidden="1" customHeight="1" spans="1:11">
      <c r="A86" s="278">
        <v>2010802</v>
      </c>
      <c r="B86" s="279" t="s">
        <v>191</v>
      </c>
      <c r="C86" s="280">
        <v>0</v>
      </c>
      <c r="D86" s="276">
        <v>0</v>
      </c>
      <c r="E86" s="276">
        <v>0</v>
      </c>
      <c r="F86" s="276">
        <v>0</v>
      </c>
      <c r="G86" s="277">
        <f t="shared" si="5"/>
        <v>0</v>
      </c>
      <c r="H86" s="277">
        <f t="shared" si="6"/>
        <v>0</v>
      </c>
      <c r="I86" s="277">
        <f t="shared" si="7"/>
        <v>0</v>
      </c>
      <c r="J86" s="284">
        <f t="shared" si="8"/>
        <v>7</v>
      </c>
      <c r="K86" s="267">
        <f t="shared" si="9"/>
        <v>0</v>
      </c>
    </row>
    <row r="87" s="257" customFormat="1" ht="14" hidden="1" customHeight="1" spans="1:11">
      <c r="A87" s="278">
        <v>2010803</v>
      </c>
      <c r="B87" s="279" t="s">
        <v>192</v>
      </c>
      <c r="C87" s="280">
        <v>0</v>
      </c>
      <c r="D87" s="276">
        <v>0</v>
      </c>
      <c r="E87" s="276">
        <v>0</v>
      </c>
      <c r="F87" s="276">
        <v>0</v>
      </c>
      <c r="G87" s="277">
        <f t="shared" si="5"/>
        <v>0</v>
      </c>
      <c r="H87" s="277">
        <f t="shared" si="6"/>
        <v>0</v>
      </c>
      <c r="I87" s="277">
        <f t="shared" si="7"/>
        <v>0</v>
      </c>
      <c r="J87" s="284">
        <f t="shared" si="8"/>
        <v>7</v>
      </c>
      <c r="K87" s="267">
        <f t="shared" si="9"/>
        <v>0</v>
      </c>
    </row>
    <row r="88" s="257" customFormat="1" ht="14" customHeight="1" spans="1:11">
      <c r="A88" s="278">
        <v>2010804</v>
      </c>
      <c r="B88" s="279" t="s">
        <v>244</v>
      </c>
      <c r="C88" s="276">
        <v>70</v>
      </c>
      <c r="D88" s="276">
        <v>70</v>
      </c>
      <c r="E88" s="276">
        <v>18</v>
      </c>
      <c r="F88" s="276">
        <v>19</v>
      </c>
      <c r="G88" s="277">
        <f t="shared" si="5"/>
        <v>-0.728571428571429</v>
      </c>
      <c r="H88" s="277">
        <f t="shared" si="6"/>
        <v>0.271428571428571</v>
      </c>
      <c r="I88" s="277">
        <f t="shared" si="7"/>
        <v>1.05555555555556</v>
      </c>
      <c r="J88" s="284">
        <f t="shared" si="8"/>
        <v>7</v>
      </c>
      <c r="K88" s="267">
        <f t="shared" si="9"/>
        <v>177</v>
      </c>
    </row>
    <row r="89" s="257" customFormat="1" ht="14" hidden="1" customHeight="1" spans="1:11">
      <c r="A89" s="278">
        <v>2010805</v>
      </c>
      <c r="B89" s="279" t="s">
        <v>245</v>
      </c>
      <c r="C89" s="280">
        <v>0</v>
      </c>
      <c r="D89" s="276">
        <v>0</v>
      </c>
      <c r="E89" s="276">
        <v>0</v>
      </c>
      <c r="F89" s="276">
        <v>0</v>
      </c>
      <c r="G89" s="277">
        <f t="shared" si="5"/>
        <v>0</v>
      </c>
      <c r="H89" s="277">
        <f t="shared" si="6"/>
        <v>0</v>
      </c>
      <c r="I89" s="277">
        <f t="shared" si="7"/>
        <v>0</v>
      </c>
      <c r="J89" s="284">
        <f t="shared" si="8"/>
        <v>7</v>
      </c>
      <c r="K89" s="267">
        <f t="shared" si="9"/>
        <v>0</v>
      </c>
    </row>
    <row r="90" s="257" customFormat="1" ht="14" hidden="1" customHeight="1" spans="1:11">
      <c r="A90" s="278">
        <v>2010806</v>
      </c>
      <c r="B90" s="279" t="s">
        <v>233</v>
      </c>
      <c r="C90" s="280">
        <v>0</v>
      </c>
      <c r="D90" s="276">
        <v>0</v>
      </c>
      <c r="E90" s="276">
        <v>0</v>
      </c>
      <c r="F90" s="276">
        <v>0</v>
      </c>
      <c r="G90" s="277">
        <f t="shared" si="5"/>
        <v>0</v>
      </c>
      <c r="H90" s="277">
        <f t="shared" si="6"/>
        <v>0</v>
      </c>
      <c r="I90" s="277">
        <f t="shared" si="7"/>
        <v>0</v>
      </c>
      <c r="J90" s="284">
        <f t="shared" si="8"/>
        <v>7</v>
      </c>
      <c r="K90" s="267">
        <f t="shared" si="9"/>
        <v>0</v>
      </c>
    </row>
    <row r="91" s="257" customFormat="1" ht="14" hidden="1" customHeight="1" spans="1:11">
      <c r="A91" s="278">
        <v>2010850</v>
      </c>
      <c r="B91" s="279" t="s">
        <v>199</v>
      </c>
      <c r="C91" s="280">
        <v>0</v>
      </c>
      <c r="D91" s="276">
        <v>0</v>
      </c>
      <c r="E91" s="276">
        <v>0</v>
      </c>
      <c r="F91" s="276">
        <v>0</v>
      </c>
      <c r="G91" s="277">
        <f t="shared" si="5"/>
        <v>0</v>
      </c>
      <c r="H91" s="277">
        <f t="shared" si="6"/>
        <v>0</v>
      </c>
      <c r="I91" s="277">
        <f t="shared" si="7"/>
        <v>0</v>
      </c>
      <c r="J91" s="284">
        <f t="shared" si="8"/>
        <v>7</v>
      </c>
      <c r="K91" s="267">
        <f t="shared" si="9"/>
        <v>0</v>
      </c>
    </row>
    <row r="92" s="257" customFormat="1" ht="14" hidden="1" customHeight="1" spans="1:11">
      <c r="A92" s="278">
        <v>2010899</v>
      </c>
      <c r="B92" s="279" t="s">
        <v>246</v>
      </c>
      <c r="C92" s="280">
        <v>0</v>
      </c>
      <c r="D92" s="276">
        <v>0</v>
      </c>
      <c r="E92" s="276">
        <v>0</v>
      </c>
      <c r="F92" s="276">
        <v>0</v>
      </c>
      <c r="G92" s="277">
        <f t="shared" si="5"/>
        <v>0</v>
      </c>
      <c r="H92" s="277">
        <f t="shared" si="6"/>
        <v>0</v>
      </c>
      <c r="I92" s="277">
        <f t="shared" si="7"/>
        <v>0</v>
      </c>
      <c r="J92" s="284">
        <f t="shared" si="8"/>
        <v>7</v>
      </c>
      <c r="K92" s="267">
        <f t="shared" si="9"/>
        <v>0</v>
      </c>
    </row>
    <row r="93" s="257" customFormat="1" ht="14" customHeight="1" spans="1:11">
      <c r="A93" s="278">
        <v>20109</v>
      </c>
      <c r="B93" s="275" t="s">
        <v>247</v>
      </c>
      <c r="C93" s="276">
        <f>SUM(C94:C105)</f>
        <v>374</v>
      </c>
      <c r="D93" s="276">
        <f>SUM(D94:D105)</f>
        <v>2</v>
      </c>
      <c r="E93" s="276">
        <f>SUM(E94:E105)</f>
        <v>0</v>
      </c>
      <c r="F93" s="276">
        <f>SUM(F94:F105)</f>
        <v>9</v>
      </c>
      <c r="G93" s="277">
        <f t="shared" si="5"/>
        <v>-0.975935828877005</v>
      </c>
      <c r="H93" s="277">
        <f t="shared" si="6"/>
        <v>4.5</v>
      </c>
      <c r="I93" s="277"/>
      <c r="J93" s="284">
        <f t="shared" si="8"/>
        <v>5</v>
      </c>
      <c r="K93" s="267">
        <f t="shared" si="9"/>
        <v>385</v>
      </c>
    </row>
    <row r="94" s="257" customFormat="1" ht="14" customHeight="1" spans="1:11">
      <c r="A94" s="278">
        <v>2010901</v>
      </c>
      <c r="B94" s="279" t="s">
        <v>190</v>
      </c>
      <c r="C94" s="276">
        <v>374</v>
      </c>
      <c r="D94" s="276">
        <v>0</v>
      </c>
      <c r="E94" s="276">
        <v>0</v>
      </c>
      <c r="F94" s="276">
        <v>7</v>
      </c>
      <c r="G94" s="277">
        <f t="shared" si="5"/>
        <v>-0.981283422459893</v>
      </c>
      <c r="H94" s="277"/>
      <c r="I94" s="277"/>
      <c r="J94" s="284">
        <f t="shared" si="8"/>
        <v>7</v>
      </c>
      <c r="K94" s="267">
        <f t="shared" si="9"/>
        <v>381</v>
      </c>
    </row>
    <row r="95" s="257" customFormat="1" ht="14" hidden="1" customHeight="1" spans="1:11">
      <c r="A95" s="278">
        <v>2010902</v>
      </c>
      <c r="B95" s="279" t="s">
        <v>191</v>
      </c>
      <c r="C95" s="280">
        <v>0</v>
      </c>
      <c r="D95" s="276">
        <v>0</v>
      </c>
      <c r="E95" s="276">
        <v>0</v>
      </c>
      <c r="F95" s="276">
        <v>0</v>
      </c>
      <c r="G95" s="277">
        <f t="shared" si="5"/>
        <v>0</v>
      </c>
      <c r="H95" s="277">
        <f t="shared" si="6"/>
        <v>0</v>
      </c>
      <c r="I95" s="277">
        <f t="shared" si="7"/>
        <v>0</v>
      </c>
      <c r="J95" s="284">
        <f t="shared" si="8"/>
        <v>7</v>
      </c>
      <c r="K95" s="267">
        <f t="shared" si="9"/>
        <v>0</v>
      </c>
    </row>
    <row r="96" s="257" customFormat="1" ht="14" hidden="1" customHeight="1" spans="1:11">
      <c r="A96" s="278">
        <v>2010903</v>
      </c>
      <c r="B96" s="279" t="s">
        <v>192</v>
      </c>
      <c r="C96" s="280">
        <v>0</v>
      </c>
      <c r="D96" s="276">
        <v>0</v>
      </c>
      <c r="E96" s="276">
        <v>0</v>
      </c>
      <c r="F96" s="276">
        <v>0</v>
      </c>
      <c r="G96" s="277">
        <f t="shared" si="5"/>
        <v>0</v>
      </c>
      <c r="H96" s="277">
        <f t="shared" si="6"/>
        <v>0</v>
      </c>
      <c r="I96" s="277">
        <f t="shared" si="7"/>
        <v>0</v>
      </c>
      <c r="J96" s="284">
        <f t="shared" si="8"/>
        <v>7</v>
      </c>
      <c r="K96" s="267">
        <f t="shared" si="9"/>
        <v>0</v>
      </c>
    </row>
    <row r="97" s="257" customFormat="1" ht="14" hidden="1" customHeight="1" spans="1:11">
      <c r="A97" s="278">
        <v>2010905</v>
      </c>
      <c r="B97" s="279" t="s">
        <v>248</v>
      </c>
      <c r="C97" s="280">
        <v>0</v>
      </c>
      <c r="D97" s="276">
        <v>0</v>
      </c>
      <c r="E97" s="276">
        <v>0</v>
      </c>
      <c r="F97" s="276">
        <v>0</v>
      </c>
      <c r="G97" s="277">
        <f t="shared" si="5"/>
        <v>0</v>
      </c>
      <c r="H97" s="277">
        <f t="shared" si="6"/>
        <v>0</v>
      </c>
      <c r="I97" s="277">
        <f t="shared" si="7"/>
        <v>0</v>
      </c>
      <c r="J97" s="284">
        <f t="shared" si="8"/>
        <v>7</v>
      </c>
      <c r="K97" s="267">
        <f t="shared" si="9"/>
        <v>0</v>
      </c>
    </row>
    <row r="98" s="257" customFormat="1" ht="14" hidden="1" customHeight="1" spans="1:11">
      <c r="A98" s="278">
        <v>2010907</v>
      </c>
      <c r="B98" s="279" t="s">
        <v>249</v>
      </c>
      <c r="C98" s="280">
        <v>0</v>
      </c>
      <c r="D98" s="276">
        <v>0</v>
      </c>
      <c r="E98" s="276">
        <v>0</v>
      </c>
      <c r="F98" s="276">
        <v>0</v>
      </c>
      <c r="G98" s="277">
        <f t="shared" si="5"/>
        <v>0</v>
      </c>
      <c r="H98" s="277">
        <f t="shared" si="6"/>
        <v>0</v>
      </c>
      <c r="I98" s="277">
        <f t="shared" si="7"/>
        <v>0</v>
      </c>
      <c r="J98" s="284">
        <f t="shared" si="8"/>
        <v>7</v>
      </c>
      <c r="K98" s="267">
        <f t="shared" si="9"/>
        <v>0</v>
      </c>
    </row>
    <row r="99" s="257" customFormat="1" ht="14" hidden="1" customHeight="1" spans="1:11">
      <c r="A99" s="278">
        <v>2010908</v>
      </c>
      <c r="B99" s="279" t="s">
        <v>233</v>
      </c>
      <c r="C99" s="280">
        <v>0</v>
      </c>
      <c r="D99" s="276">
        <v>0</v>
      </c>
      <c r="E99" s="276">
        <v>0</v>
      </c>
      <c r="F99" s="276">
        <v>0</v>
      </c>
      <c r="G99" s="277">
        <f t="shared" si="5"/>
        <v>0</v>
      </c>
      <c r="H99" s="277">
        <f t="shared" si="6"/>
        <v>0</v>
      </c>
      <c r="I99" s="277">
        <f t="shared" si="7"/>
        <v>0</v>
      </c>
      <c r="J99" s="284">
        <f t="shared" si="8"/>
        <v>7</v>
      </c>
      <c r="K99" s="267">
        <f t="shared" si="9"/>
        <v>0</v>
      </c>
    </row>
    <row r="100" s="257" customFormat="1" ht="14" hidden="1" customHeight="1" spans="1:11">
      <c r="A100" s="278">
        <v>2010909</v>
      </c>
      <c r="B100" s="279" t="s">
        <v>250</v>
      </c>
      <c r="C100" s="280">
        <v>0</v>
      </c>
      <c r="D100" s="276">
        <v>0</v>
      </c>
      <c r="E100" s="276">
        <v>0</v>
      </c>
      <c r="F100" s="276">
        <v>0</v>
      </c>
      <c r="G100" s="277">
        <f t="shared" si="5"/>
        <v>0</v>
      </c>
      <c r="H100" s="277">
        <f t="shared" si="6"/>
        <v>0</v>
      </c>
      <c r="I100" s="277">
        <f t="shared" si="7"/>
        <v>0</v>
      </c>
      <c r="J100" s="284">
        <f t="shared" si="8"/>
        <v>7</v>
      </c>
      <c r="K100" s="267">
        <f t="shared" si="9"/>
        <v>0</v>
      </c>
    </row>
    <row r="101" s="257" customFormat="1" ht="14" hidden="1" customHeight="1" spans="1:11">
      <c r="A101" s="278">
        <v>2010910</v>
      </c>
      <c r="B101" s="279" t="s">
        <v>251</v>
      </c>
      <c r="C101" s="280">
        <v>0</v>
      </c>
      <c r="D101" s="276">
        <v>0</v>
      </c>
      <c r="E101" s="276">
        <v>0</v>
      </c>
      <c r="F101" s="276">
        <v>0</v>
      </c>
      <c r="G101" s="277">
        <f t="shared" si="5"/>
        <v>0</v>
      </c>
      <c r="H101" s="277">
        <f t="shared" si="6"/>
        <v>0</v>
      </c>
      <c r="I101" s="277">
        <f t="shared" si="7"/>
        <v>0</v>
      </c>
      <c r="J101" s="284">
        <f t="shared" si="8"/>
        <v>7</v>
      </c>
      <c r="K101" s="267">
        <f t="shared" si="9"/>
        <v>0</v>
      </c>
    </row>
    <row r="102" s="257" customFormat="1" ht="14" hidden="1" customHeight="1" spans="1:11">
      <c r="A102" s="278">
        <v>2010911</v>
      </c>
      <c r="B102" s="279" t="s">
        <v>252</v>
      </c>
      <c r="C102" s="280">
        <v>0</v>
      </c>
      <c r="D102" s="276">
        <v>0</v>
      </c>
      <c r="E102" s="276">
        <v>0</v>
      </c>
      <c r="F102" s="276">
        <v>0</v>
      </c>
      <c r="G102" s="277">
        <f t="shared" si="5"/>
        <v>0</v>
      </c>
      <c r="H102" s="277">
        <f t="shared" si="6"/>
        <v>0</v>
      </c>
      <c r="I102" s="277">
        <f t="shared" si="7"/>
        <v>0</v>
      </c>
      <c r="J102" s="284">
        <f t="shared" si="8"/>
        <v>7</v>
      </c>
      <c r="K102" s="267">
        <f t="shared" si="9"/>
        <v>0</v>
      </c>
    </row>
    <row r="103" s="257" customFormat="1" ht="14" hidden="1" customHeight="1" spans="1:11">
      <c r="A103" s="278">
        <v>2010912</v>
      </c>
      <c r="B103" s="279" t="s">
        <v>253</v>
      </c>
      <c r="C103" s="280">
        <v>0</v>
      </c>
      <c r="D103" s="276">
        <v>0</v>
      </c>
      <c r="E103" s="276">
        <v>0</v>
      </c>
      <c r="F103" s="276">
        <v>0</v>
      </c>
      <c r="G103" s="277">
        <f t="shared" si="5"/>
        <v>0</v>
      </c>
      <c r="H103" s="277">
        <f t="shared" si="6"/>
        <v>0</v>
      </c>
      <c r="I103" s="277">
        <f t="shared" si="7"/>
        <v>0</v>
      </c>
      <c r="J103" s="284">
        <f t="shared" si="8"/>
        <v>7</v>
      </c>
      <c r="K103" s="267">
        <f t="shared" si="9"/>
        <v>0</v>
      </c>
    </row>
    <row r="104" s="257" customFormat="1" ht="14" hidden="1" customHeight="1" spans="1:11">
      <c r="A104" s="278">
        <v>2010950</v>
      </c>
      <c r="B104" s="279" t="s">
        <v>199</v>
      </c>
      <c r="C104" s="280">
        <v>0</v>
      </c>
      <c r="D104" s="276">
        <v>0</v>
      </c>
      <c r="E104" s="276">
        <v>0</v>
      </c>
      <c r="F104" s="276">
        <v>0</v>
      </c>
      <c r="G104" s="277">
        <f t="shared" si="5"/>
        <v>0</v>
      </c>
      <c r="H104" s="277">
        <f t="shared" si="6"/>
        <v>0</v>
      </c>
      <c r="I104" s="277">
        <f t="shared" si="7"/>
        <v>0</v>
      </c>
      <c r="J104" s="284">
        <f t="shared" si="8"/>
        <v>7</v>
      </c>
      <c r="K104" s="267">
        <f t="shared" si="9"/>
        <v>0</v>
      </c>
    </row>
    <row r="105" s="257" customFormat="1" ht="14" customHeight="1" spans="1:11">
      <c r="A105" s="278">
        <v>2010999</v>
      </c>
      <c r="B105" s="279" t="s">
        <v>254</v>
      </c>
      <c r="C105" s="280">
        <v>0</v>
      </c>
      <c r="D105" s="276">
        <v>2</v>
      </c>
      <c r="E105" s="276">
        <v>0</v>
      </c>
      <c r="F105" s="276">
        <v>2</v>
      </c>
      <c r="G105" s="277"/>
      <c r="H105" s="277">
        <f t="shared" si="6"/>
        <v>1</v>
      </c>
      <c r="I105" s="277"/>
      <c r="J105" s="284">
        <f t="shared" si="8"/>
        <v>7</v>
      </c>
      <c r="K105" s="267">
        <f t="shared" si="9"/>
        <v>4</v>
      </c>
    </row>
    <row r="106" s="257" customFormat="1" ht="14" customHeight="1" spans="1:11">
      <c r="A106" s="278">
        <v>20110</v>
      </c>
      <c r="B106" s="275" t="s">
        <v>255</v>
      </c>
      <c r="C106" s="276">
        <f>SUM(C107:C115)</f>
        <v>25</v>
      </c>
      <c r="D106" s="276">
        <f>SUM(D107:D115)</f>
        <v>40</v>
      </c>
      <c r="E106" s="276">
        <f>SUM(E107:E115)</f>
        <v>57</v>
      </c>
      <c r="F106" s="276">
        <f>SUM(F107:F115)</f>
        <v>57</v>
      </c>
      <c r="G106" s="277">
        <f t="shared" si="5"/>
        <v>1.28</v>
      </c>
      <c r="H106" s="277">
        <f t="shared" si="6"/>
        <v>1.425</v>
      </c>
      <c r="I106" s="277">
        <f t="shared" si="7"/>
        <v>1</v>
      </c>
      <c r="J106" s="284">
        <f t="shared" si="8"/>
        <v>5</v>
      </c>
      <c r="K106" s="267">
        <f t="shared" si="9"/>
        <v>179</v>
      </c>
    </row>
    <row r="107" s="257" customFormat="1" ht="14" hidden="1" customHeight="1" spans="1:11">
      <c r="A107" s="278">
        <v>2011001</v>
      </c>
      <c r="B107" s="279" t="s">
        <v>190</v>
      </c>
      <c r="C107" s="280">
        <v>0</v>
      </c>
      <c r="D107" s="276">
        <v>0</v>
      </c>
      <c r="E107" s="276">
        <v>0</v>
      </c>
      <c r="F107" s="276">
        <v>0</v>
      </c>
      <c r="G107" s="277">
        <f t="shared" si="5"/>
        <v>0</v>
      </c>
      <c r="H107" s="277">
        <f t="shared" si="6"/>
        <v>0</v>
      </c>
      <c r="I107" s="277">
        <f t="shared" si="7"/>
        <v>0</v>
      </c>
      <c r="J107" s="284">
        <f t="shared" si="8"/>
        <v>7</v>
      </c>
      <c r="K107" s="267">
        <f t="shared" si="9"/>
        <v>0</v>
      </c>
    </row>
    <row r="108" s="257" customFormat="1" ht="14" hidden="1" customHeight="1" spans="1:11">
      <c r="A108" s="278">
        <v>2011002</v>
      </c>
      <c r="B108" s="279" t="s">
        <v>191</v>
      </c>
      <c r="C108" s="280">
        <v>0</v>
      </c>
      <c r="D108" s="276">
        <v>0</v>
      </c>
      <c r="E108" s="276">
        <v>0</v>
      </c>
      <c r="F108" s="276">
        <v>0</v>
      </c>
      <c r="G108" s="277">
        <f t="shared" si="5"/>
        <v>0</v>
      </c>
      <c r="H108" s="277">
        <f t="shared" si="6"/>
        <v>0</v>
      </c>
      <c r="I108" s="277">
        <f t="shared" si="7"/>
        <v>0</v>
      </c>
      <c r="J108" s="284">
        <f t="shared" si="8"/>
        <v>7</v>
      </c>
      <c r="K108" s="267">
        <f t="shared" si="9"/>
        <v>0</v>
      </c>
    </row>
    <row r="109" s="257" customFormat="1" ht="14" hidden="1" customHeight="1" spans="1:11">
      <c r="A109" s="278">
        <v>2011003</v>
      </c>
      <c r="B109" s="279" t="s">
        <v>192</v>
      </c>
      <c r="C109" s="280">
        <v>0</v>
      </c>
      <c r="D109" s="276">
        <v>0</v>
      </c>
      <c r="E109" s="276">
        <v>0</v>
      </c>
      <c r="F109" s="276">
        <v>0</v>
      </c>
      <c r="G109" s="277">
        <f t="shared" si="5"/>
        <v>0</v>
      </c>
      <c r="H109" s="277">
        <f t="shared" si="6"/>
        <v>0</v>
      </c>
      <c r="I109" s="277">
        <f t="shared" si="7"/>
        <v>0</v>
      </c>
      <c r="J109" s="284">
        <f t="shared" si="8"/>
        <v>7</v>
      </c>
      <c r="K109" s="267">
        <f t="shared" si="9"/>
        <v>0</v>
      </c>
    </row>
    <row r="110" s="257" customFormat="1" ht="14" hidden="1" customHeight="1" spans="1:11">
      <c r="A110" s="278">
        <v>2011004</v>
      </c>
      <c r="B110" s="279" t="s">
        <v>256</v>
      </c>
      <c r="C110" s="280">
        <v>0</v>
      </c>
      <c r="D110" s="276">
        <v>0</v>
      </c>
      <c r="E110" s="276">
        <v>0</v>
      </c>
      <c r="F110" s="276">
        <v>0</v>
      </c>
      <c r="G110" s="277">
        <f t="shared" si="5"/>
        <v>0</v>
      </c>
      <c r="H110" s="277">
        <f t="shared" si="6"/>
        <v>0</v>
      </c>
      <c r="I110" s="277">
        <f t="shared" si="7"/>
        <v>0</v>
      </c>
      <c r="J110" s="284">
        <f t="shared" si="8"/>
        <v>7</v>
      </c>
      <c r="K110" s="267">
        <f t="shared" si="9"/>
        <v>0</v>
      </c>
    </row>
    <row r="111" s="257" customFormat="1" ht="14" hidden="1" customHeight="1" spans="1:11">
      <c r="A111" s="278">
        <v>2011005</v>
      </c>
      <c r="B111" s="279" t="s">
        <v>257</v>
      </c>
      <c r="C111" s="280">
        <v>0</v>
      </c>
      <c r="D111" s="276">
        <v>0</v>
      </c>
      <c r="E111" s="276">
        <v>0</v>
      </c>
      <c r="F111" s="276">
        <v>0</v>
      </c>
      <c r="G111" s="277">
        <f t="shared" si="5"/>
        <v>0</v>
      </c>
      <c r="H111" s="277">
        <f t="shared" si="6"/>
        <v>0</v>
      </c>
      <c r="I111" s="277">
        <f t="shared" si="7"/>
        <v>0</v>
      </c>
      <c r="J111" s="284">
        <f t="shared" si="8"/>
        <v>7</v>
      </c>
      <c r="K111" s="267">
        <f t="shared" si="9"/>
        <v>0</v>
      </c>
    </row>
    <row r="112" s="257" customFormat="1" ht="14" hidden="1" customHeight="1" spans="1:11">
      <c r="A112" s="278">
        <v>2011007</v>
      </c>
      <c r="B112" s="279" t="s">
        <v>258</v>
      </c>
      <c r="C112" s="280">
        <v>0</v>
      </c>
      <c r="D112" s="276">
        <v>0</v>
      </c>
      <c r="E112" s="276">
        <v>0</v>
      </c>
      <c r="F112" s="276">
        <v>0</v>
      </c>
      <c r="G112" s="277">
        <f t="shared" si="5"/>
        <v>0</v>
      </c>
      <c r="H112" s="277">
        <f t="shared" si="6"/>
        <v>0</v>
      </c>
      <c r="I112" s="277">
        <f t="shared" si="7"/>
        <v>0</v>
      </c>
      <c r="J112" s="284">
        <f t="shared" si="8"/>
        <v>7</v>
      </c>
      <c r="K112" s="267">
        <f t="shared" si="9"/>
        <v>0</v>
      </c>
    </row>
    <row r="113" s="257" customFormat="1" ht="14" hidden="1" customHeight="1" spans="1:11">
      <c r="A113" s="278">
        <v>2011008</v>
      </c>
      <c r="B113" s="279" t="s">
        <v>259</v>
      </c>
      <c r="C113" s="280">
        <v>0</v>
      </c>
      <c r="D113" s="276">
        <v>0</v>
      </c>
      <c r="E113" s="276">
        <v>0</v>
      </c>
      <c r="F113" s="276">
        <v>0</v>
      </c>
      <c r="G113" s="277">
        <f t="shared" si="5"/>
        <v>0</v>
      </c>
      <c r="H113" s="277">
        <f t="shared" si="6"/>
        <v>0</v>
      </c>
      <c r="I113" s="277">
        <f t="shared" si="7"/>
        <v>0</v>
      </c>
      <c r="J113" s="284">
        <f t="shared" si="8"/>
        <v>7</v>
      </c>
      <c r="K113" s="267">
        <f t="shared" si="9"/>
        <v>0</v>
      </c>
    </row>
    <row r="114" s="257" customFormat="1" ht="14" hidden="1" customHeight="1" spans="1:11">
      <c r="A114" s="278">
        <v>2011050</v>
      </c>
      <c r="B114" s="279" t="s">
        <v>199</v>
      </c>
      <c r="C114" s="280">
        <v>0</v>
      </c>
      <c r="D114" s="276">
        <v>0</v>
      </c>
      <c r="E114" s="276">
        <v>0</v>
      </c>
      <c r="F114" s="276">
        <v>0</v>
      </c>
      <c r="G114" s="277">
        <f t="shared" si="5"/>
        <v>0</v>
      </c>
      <c r="H114" s="277">
        <f t="shared" si="6"/>
        <v>0</v>
      </c>
      <c r="I114" s="277">
        <f t="shared" si="7"/>
        <v>0</v>
      </c>
      <c r="J114" s="284">
        <f t="shared" si="8"/>
        <v>7</v>
      </c>
      <c r="K114" s="267">
        <f t="shared" si="9"/>
        <v>0</v>
      </c>
    </row>
    <row r="115" s="257" customFormat="1" ht="14" customHeight="1" spans="1:11">
      <c r="A115" s="278">
        <v>2011099</v>
      </c>
      <c r="B115" s="279" t="s">
        <v>260</v>
      </c>
      <c r="C115" s="276">
        <v>25</v>
      </c>
      <c r="D115" s="276">
        <v>40</v>
      </c>
      <c r="E115" s="276">
        <v>57</v>
      </c>
      <c r="F115" s="276">
        <v>57</v>
      </c>
      <c r="G115" s="277">
        <f t="shared" si="5"/>
        <v>1.28</v>
      </c>
      <c r="H115" s="277">
        <f t="shared" si="6"/>
        <v>1.425</v>
      </c>
      <c r="I115" s="277">
        <f t="shared" si="7"/>
        <v>1</v>
      </c>
      <c r="J115" s="284">
        <f t="shared" si="8"/>
        <v>7</v>
      </c>
      <c r="K115" s="267">
        <f t="shared" si="9"/>
        <v>179</v>
      </c>
    </row>
    <row r="116" s="257" customFormat="1" ht="14" customHeight="1" spans="1:11">
      <c r="A116" s="278">
        <v>20111</v>
      </c>
      <c r="B116" s="275" t="s">
        <v>261</v>
      </c>
      <c r="C116" s="276">
        <f>SUM(C117:C124)</f>
        <v>1245</v>
      </c>
      <c r="D116" s="276">
        <f>SUM(D117:D124)</f>
        <v>1506</v>
      </c>
      <c r="E116" s="276">
        <f>SUM(E117:E124)</f>
        <v>1771</v>
      </c>
      <c r="F116" s="276">
        <f>SUM(F117:F124)</f>
        <v>1934</v>
      </c>
      <c r="G116" s="277">
        <f t="shared" si="5"/>
        <v>0.553413654618474</v>
      </c>
      <c r="H116" s="277">
        <f t="shared" si="6"/>
        <v>1.28419654714475</v>
      </c>
      <c r="I116" s="277">
        <f t="shared" si="7"/>
        <v>1.09203839638622</v>
      </c>
      <c r="J116" s="284">
        <f t="shared" si="8"/>
        <v>5</v>
      </c>
      <c r="K116" s="267">
        <f t="shared" si="9"/>
        <v>6456</v>
      </c>
    </row>
    <row r="117" s="257" customFormat="1" ht="14" customHeight="1" spans="1:11">
      <c r="A117" s="278">
        <v>2011101</v>
      </c>
      <c r="B117" s="279" t="s">
        <v>190</v>
      </c>
      <c r="C117" s="276">
        <v>1076</v>
      </c>
      <c r="D117" s="276">
        <v>1268</v>
      </c>
      <c r="E117" s="276">
        <v>1662</v>
      </c>
      <c r="F117" s="276">
        <v>1694</v>
      </c>
      <c r="G117" s="277">
        <f t="shared" si="5"/>
        <v>0.574349442379182</v>
      </c>
      <c r="H117" s="277">
        <f t="shared" si="6"/>
        <v>1.33596214511041</v>
      </c>
      <c r="I117" s="277">
        <f t="shared" si="7"/>
        <v>1.01925391095066</v>
      </c>
      <c r="J117" s="284">
        <f t="shared" si="8"/>
        <v>7</v>
      </c>
      <c r="K117" s="267">
        <f t="shared" si="9"/>
        <v>5700</v>
      </c>
    </row>
    <row r="118" s="257" customFormat="1" ht="14" customHeight="1" spans="1:11">
      <c r="A118" s="278">
        <v>2011102</v>
      </c>
      <c r="B118" s="279" t="s">
        <v>191</v>
      </c>
      <c r="C118" s="276">
        <v>117</v>
      </c>
      <c r="D118" s="276">
        <v>183</v>
      </c>
      <c r="E118" s="276">
        <v>93</v>
      </c>
      <c r="F118" s="276">
        <v>234</v>
      </c>
      <c r="G118" s="277">
        <f t="shared" si="5"/>
        <v>1</v>
      </c>
      <c r="H118" s="277">
        <f t="shared" si="6"/>
        <v>1.27868852459016</v>
      </c>
      <c r="I118" s="277">
        <f t="shared" si="7"/>
        <v>2.51612903225806</v>
      </c>
      <c r="J118" s="284">
        <f t="shared" si="8"/>
        <v>7</v>
      </c>
      <c r="K118" s="267">
        <f t="shared" si="9"/>
        <v>627</v>
      </c>
    </row>
    <row r="119" s="257" customFormat="1" ht="14" hidden="1" customHeight="1" spans="1:11">
      <c r="A119" s="278">
        <v>2011103</v>
      </c>
      <c r="B119" s="279" t="s">
        <v>192</v>
      </c>
      <c r="C119" s="280">
        <v>0</v>
      </c>
      <c r="D119" s="276">
        <v>0</v>
      </c>
      <c r="E119" s="276">
        <v>0</v>
      </c>
      <c r="F119" s="276">
        <v>0</v>
      </c>
      <c r="G119" s="277">
        <f t="shared" si="5"/>
        <v>0</v>
      </c>
      <c r="H119" s="277">
        <f t="shared" si="6"/>
        <v>0</v>
      </c>
      <c r="I119" s="277">
        <f t="shared" si="7"/>
        <v>0</v>
      </c>
      <c r="J119" s="284">
        <f t="shared" si="8"/>
        <v>7</v>
      </c>
      <c r="K119" s="267">
        <f t="shared" si="9"/>
        <v>0</v>
      </c>
    </row>
    <row r="120" s="257" customFormat="1" ht="14" hidden="1" customHeight="1" spans="1:11">
      <c r="A120" s="278">
        <v>2011104</v>
      </c>
      <c r="B120" s="279" t="s">
        <v>262</v>
      </c>
      <c r="C120" s="280">
        <v>0</v>
      </c>
      <c r="D120" s="276">
        <v>0</v>
      </c>
      <c r="E120" s="276">
        <v>0</v>
      </c>
      <c r="F120" s="276">
        <v>0</v>
      </c>
      <c r="G120" s="277">
        <f t="shared" si="5"/>
        <v>0</v>
      </c>
      <c r="H120" s="277">
        <f t="shared" si="6"/>
        <v>0</v>
      </c>
      <c r="I120" s="277">
        <f t="shared" si="7"/>
        <v>0</v>
      </c>
      <c r="J120" s="284">
        <f t="shared" si="8"/>
        <v>7</v>
      </c>
      <c r="K120" s="267">
        <f t="shared" si="9"/>
        <v>0</v>
      </c>
    </row>
    <row r="121" s="257" customFormat="1" ht="14" hidden="1" customHeight="1" spans="1:11">
      <c r="A121" s="278">
        <v>2011105</v>
      </c>
      <c r="B121" s="279" t="s">
        <v>263</v>
      </c>
      <c r="C121" s="280">
        <v>0</v>
      </c>
      <c r="D121" s="276">
        <v>0</v>
      </c>
      <c r="E121" s="276">
        <v>0</v>
      </c>
      <c r="F121" s="276">
        <v>0</v>
      </c>
      <c r="G121" s="277">
        <f t="shared" si="5"/>
        <v>0</v>
      </c>
      <c r="H121" s="277">
        <f t="shared" si="6"/>
        <v>0</v>
      </c>
      <c r="I121" s="277">
        <f t="shared" si="7"/>
        <v>0</v>
      </c>
      <c r="J121" s="284">
        <f t="shared" si="8"/>
        <v>7</v>
      </c>
      <c r="K121" s="267">
        <f t="shared" si="9"/>
        <v>0</v>
      </c>
    </row>
    <row r="122" s="257" customFormat="1" ht="14" hidden="1" customHeight="1" spans="1:11">
      <c r="A122" s="278">
        <v>2011106</v>
      </c>
      <c r="B122" s="279" t="s">
        <v>264</v>
      </c>
      <c r="C122" s="280">
        <v>0</v>
      </c>
      <c r="D122" s="276">
        <v>0</v>
      </c>
      <c r="E122" s="276">
        <v>0</v>
      </c>
      <c r="F122" s="276">
        <v>0</v>
      </c>
      <c r="G122" s="277">
        <f t="shared" si="5"/>
        <v>0</v>
      </c>
      <c r="H122" s="277">
        <f t="shared" si="6"/>
        <v>0</v>
      </c>
      <c r="I122" s="277">
        <f t="shared" si="7"/>
        <v>0</v>
      </c>
      <c r="J122" s="284">
        <f t="shared" si="8"/>
        <v>7</v>
      </c>
      <c r="K122" s="267">
        <f t="shared" si="9"/>
        <v>0</v>
      </c>
    </row>
    <row r="123" s="257" customFormat="1" ht="14" hidden="1" customHeight="1" spans="1:11">
      <c r="A123" s="278">
        <v>2011150</v>
      </c>
      <c r="B123" s="279" t="s">
        <v>199</v>
      </c>
      <c r="C123" s="280">
        <v>0</v>
      </c>
      <c r="D123" s="276">
        <v>0</v>
      </c>
      <c r="E123" s="276">
        <v>0</v>
      </c>
      <c r="F123" s="276">
        <v>0</v>
      </c>
      <c r="G123" s="277">
        <f t="shared" si="5"/>
        <v>0</v>
      </c>
      <c r="H123" s="277">
        <f t="shared" si="6"/>
        <v>0</v>
      </c>
      <c r="I123" s="277">
        <f t="shared" si="7"/>
        <v>0</v>
      </c>
      <c r="J123" s="284">
        <f t="shared" si="8"/>
        <v>7</v>
      </c>
      <c r="K123" s="267">
        <f t="shared" si="9"/>
        <v>0</v>
      </c>
    </row>
    <row r="124" s="257" customFormat="1" ht="14" customHeight="1" spans="1:11">
      <c r="A124" s="278">
        <v>2011199</v>
      </c>
      <c r="B124" s="279" t="s">
        <v>265</v>
      </c>
      <c r="C124" s="276">
        <v>52</v>
      </c>
      <c r="D124" s="276">
        <v>55</v>
      </c>
      <c r="E124" s="276">
        <v>16</v>
      </c>
      <c r="F124" s="276">
        <v>6</v>
      </c>
      <c r="G124" s="277">
        <f t="shared" si="5"/>
        <v>-0.884615384615385</v>
      </c>
      <c r="H124" s="277">
        <f t="shared" si="6"/>
        <v>0.109090909090909</v>
      </c>
      <c r="I124" s="277">
        <f t="shared" si="7"/>
        <v>0.375</v>
      </c>
      <c r="J124" s="284">
        <f t="shared" si="8"/>
        <v>7</v>
      </c>
      <c r="K124" s="267">
        <f t="shared" si="9"/>
        <v>129</v>
      </c>
    </row>
    <row r="125" s="257" customFormat="1" ht="14" customHeight="1" spans="1:11">
      <c r="A125" s="278">
        <v>20113</v>
      </c>
      <c r="B125" s="275" t="s">
        <v>266</v>
      </c>
      <c r="C125" s="276">
        <f>SUM(C126:C135)</f>
        <v>3951</v>
      </c>
      <c r="D125" s="276">
        <f>SUM(D126:D135)</f>
        <v>2001</v>
      </c>
      <c r="E125" s="276">
        <f>SUM(E126:E135)</f>
        <v>2062</v>
      </c>
      <c r="F125" s="276">
        <f>SUM(F126:F135)</f>
        <v>2175</v>
      </c>
      <c r="G125" s="277">
        <f t="shared" si="5"/>
        <v>-0.449506454062263</v>
      </c>
      <c r="H125" s="277">
        <f t="shared" si="6"/>
        <v>1.08695652173913</v>
      </c>
      <c r="I125" s="277">
        <f t="shared" si="7"/>
        <v>1.05480116391853</v>
      </c>
      <c r="J125" s="284">
        <f t="shared" si="8"/>
        <v>5</v>
      </c>
      <c r="K125" s="267">
        <f t="shared" si="9"/>
        <v>10189</v>
      </c>
    </row>
    <row r="126" s="257" customFormat="1" ht="14" customHeight="1" spans="1:11">
      <c r="A126" s="278">
        <v>2011301</v>
      </c>
      <c r="B126" s="279" t="s">
        <v>190</v>
      </c>
      <c r="C126" s="276">
        <v>3748</v>
      </c>
      <c r="D126" s="276">
        <v>724</v>
      </c>
      <c r="E126" s="276">
        <v>801</v>
      </c>
      <c r="F126" s="276">
        <v>769</v>
      </c>
      <c r="G126" s="277">
        <f t="shared" si="5"/>
        <v>-0.794823906083244</v>
      </c>
      <c r="H126" s="277">
        <f t="shared" si="6"/>
        <v>1.0621546961326</v>
      </c>
      <c r="I126" s="277">
        <f t="shared" si="7"/>
        <v>0.960049937578027</v>
      </c>
      <c r="J126" s="284">
        <f t="shared" si="8"/>
        <v>7</v>
      </c>
      <c r="K126" s="267">
        <f t="shared" si="9"/>
        <v>6042</v>
      </c>
    </row>
    <row r="127" s="257" customFormat="1" ht="14" customHeight="1" spans="1:11">
      <c r="A127" s="278">
        <v>2011302</v>
      </c>
      <c r="B127" s="279" t="s">
        <v>191</v>
      </c>
      <c r="C127" s="276">
        <v>478</v>
      </c>
      <c r="D127" s="276">
        <v>1168</v>
      </c>
      <c r="E127" s="276">
        <v>1167</v>
      </c>
      <c r="F127" s="276">
        <v>1166</v>
      </c>
      <c r="G127" s="277">
        <f t="shared" si="5"/>
        <v>1.43933054393305</v>
      </c>
      <c r="H127" s="277">
        <f t="shared" si="6"/>
        <v>0.998287671232877</v>
      </c>
      <c r="I127" s="277">
        <f t="shared" si="7"/>
        <v>0.999143101970865</v>
      </c>
      <c r="J127" s="284">
        <f t="shared" si="8"/>
        <v>7</v>
      </c>
      <c r="K127" s="267">
        <f t="shared" si="9"/>
        <v>3979</v>
      </c>
    </row>
    <row r="128" s="257" customFormat="1" ht="14" hidden="1" customHeight="1" spans="1:11">
      <c r="A128" s="278">
        <v>2011303</v>
      </c>
      <c r="B128" s="279" t="s">
        <v>192</v>
      </c>
      <c r="C128" s="280">
        <v>0</v>
      </c>
      <c r="D128" s="276">
        <v>0</v>
      </c>
      <c r="E128" s="276">
        <v>0</v>
      </c>
      <c r="F128" s="276">
        <v>0</v>
      </c>
      <c r="G128" s="277">
        <f t="shared" si="5"/>
        <v>0</v>
      </c>
      <c r="H128" s="277">
        <f t="shared" si="6"/>
        <v>0</v>
      </c>
      <c r="I128" s="277">
        <f t="shared" si="7"/>
        <v>0</v>
      </c>
      <c r="J128" s="284">
        <f t="shared" si="8"/>
        <v>7</v>
      </c>
      <c r="K128" s="267">
        <f t="shared" si="9"/>
        <v>0</v>
      </c>
    </row>
    <row r="129" s="257" customFormat="1" ht="14" hidden="1" customHeight="1" spans="1:11">
      <c r="A129" s="278">
        <v>2011304</v>
      </c>
      <c r="B129" s="279" t="s">
        <v>267</v>
      </c>
      <c r="C129" s="280">
        <v>0</v>
      </c>
      <c r="D129" s="276">
        <v>0</v>
      </c>
      <c r="E129" s="276">
        <v>0</v>
      </c>
      <c r="F129" s="276">
        <v>0</v>
      </c>
      <c r="G129" s="277">
        <f t="shared" si="5"/>
        <v>0</v>
      </c>
      <c r="H129" s="277">
        <f t="shared" si="6"/>
        <v>0</v>
      </c>
      <c r="I129" s="277">
        <f t="shared" si="7"/>
        <v>0</v>
      </c>
      <c r="J129" s="284">
        <f t="shared" si="8"/>
        <v>7</v>
      </c>
      <c r="K129" s="267">
        <f t="shared" si="9"/>
        <v>0</v>
      </c>
    </row>
    <row r="130" s="257" customFormat="1" ht="14" hidden="1" customHeight="1" spans="1:11">
      <c r="A130" s="278">
        <v>2011305</v>
      </c>
      <c r="B130" s="279" t="s">
        <v>268</v>
      </c>
      <c r="C130" s="280">
        <v>0</v>
      </c>
      <c r="D130" s="276">
        <v>0</v>
      </c>
      <c r="E130" s="276">
        <v>0</v>
      </c>
      <c r="F130" s="276">
        <v>0</v>
      </c>
      <c r="G130" s="277">
        <f t="shared" si="5"/>
        <v>0</v>
      </c>
      <c r="H130" s="277">
        <f t="shared" si="6"/>
        <v>0</v>
      </c>
      <c r="I130" s="277">
        <f t="shared" si="7"/>
        <v>0</v>
      </c>
      <c r="J130" s="284">
        <f t="shared" si="8"/>
        <v>7</v>
      </c>
      <c r="K130" s="267">
        <f t="shared" si="9"/>
        <v>0</v>
      </c>
    </row>
    <row r="131" s="257" customFormat="1" ht="14" customHeight="1" spans="1:11">
      <c r="A131" s="278">
        <v>2011306</v>
      </c>
      <c r="B131" s="279" t="s">
        <v>269</v>
      </c>
      <c r="C131" s="276">
        <v>24</v>
      </c>
      <c r="D131" s="276">
        <v>0</v>
      </c>
      <c r="E131" s="276">
        <v>0</v>
      </c>
      <c r="F131" s="276">
        <v>-2</v>
      </c>
      <c r="G131" s="277">
        <f t="shared" si="5"/>
        <v>-1.08333333333333</v>
      </c>
      <c r="H131" s="277"/>
      <c r="I131" s="277"/>
      <c r="J131" s="284">
        <f t="shared" si="8"/>
        <v>7</v>
      </c>
      <c r="K131" s="267">
        <f t="shared" si="9"/>
        <v>22</v>
      </c>
    </row>
    <row r="132" s="257" customFormat="1" ht="14" hidden="1" customHeight="1" spans="1:11">
      <c r="A132" s="278">
        <v>2011307</v>
      </c>
      <c r="B132" s="279" t="s">
        <v>270</v>
      </c>
      <c r="C132" s="280">
        <v>0</v>
      </c>
      <c r="D132" s="276">
        <v>0</v>
      </c>
      <c r="E132" s="276">
        <v>0</v>
      </c>
      <c r="F132" s="276">
        <v>0</v>
      </c>
      <c r="G132" s="277">
        <f t="shared" si="5"/>
        <v>0</v>
      </c>
      <c r="H132" s="277">
        <f t="shared" si="6"/>
        <v>0</v>
      </c>
      <c r="I132" s="277">
        <f t="shared" si="7"/>
        <v>0</v>
      </c>
      <c r="J132" s="284">
        <f t="shared" si="8"/>
        <v>7</v>
      </c>
      <c r="K132" s="267">
        <f t="shared" si="9"/>
        <v>0</v>
      </c>
    </row>
    <row r="133" s="257" customFormat="1" ht="14" hidden="1" customHeight="1" spans="1:11">
      <c r="A133" s="278">
        <v>2011308</v>
      </c>
      <c r="B133" s="279" t="s">
        <v>271</v>
      </c>
      <c r="C133" s="276">
        <v>4</v>
      </c>
      <c r="D133" s="276">
        <v>0</v>
      </c>
      <c r="E133" s="276">
        <v>2</v>
      </c>
      <c r="F133" s="276">
        <v>-6</v>
      </c>
      <c r="G133" s="277">
        <f t="shared" ref="G133:G196" si="10">IF(F133&lt;&gt;0,F133/C133-1,)</f>
        <v>-2.5</v>
      </c>
      <c r="H133" s="277"/>
      <c r="I133" s="277">
        <f t="shared" ref="I133:I196" si="11">IF(F133&lt;&gt;0,F133/E133,)</f>
        <v>-3</v>
      </c>
      <c r="J133" s="284">
        <f t="shared" ref="J133:J196" si="12">LEN(A133)</f>
        <v>7</v>
      </c>
      <c r="K133" s="267">
        <f t="shared" ref="K133:K196" si="13">SUM(C133:F133)</f>
        <v>0</v>
      </c>
    </row>
    <row r="134" s="257" customFormat="1" ht="14" customHeight="1" spans="1:11">
      <c r="A134" s="278">
        <v>2011350</v>
      </c>
      <c r="B134" s="279" t="s">
        <v>199</v>
      </c>
      <c r="C134" s="276">
        <v>25</v>
      </c>
      <c r="D134" s="276">
        <v>63</v>
      </c>
      <c r="E134" s="276">
        <v>92</v>
      </c>
      <c r="F134" s="276">
        <v>90</v>
      </c>
      <c r="G134" s="277">
        <f t="shared" si="10"/>
        <v>2.6</v>
      </c>
      <c r="H134" s="277">
        <f t="shared" ref="H133:H196" si="14">IF(F134&lt;&gt;0,F134/D134,)</f>
        <v>1.42857142857143</v>
      </c>
      <c r="I134" s="277">
        <f t="shared" si="11"/>
        <v>0.978260869565217</v>
      </c>
      <c r="J134" s="284">
        <f t="shared" si="12"/>
        <v>7</v>
      </c>
      <c r="K134" s="267">
        <f t="shared" si="13"/>
        <v>270</v>
      </c>
    </row>
    <row r="135" s="257" customFormat="1" ht="14" customHeight="1" spans="1:11">
      <c r="A135" s="278">
        <v>2011399</v>
      </c>
      <c r="B135" s="279" t="s">
        <v>272</v>
      </c>
      <c r="C135" s="276">
        <v>-328</v>
      </c>
      <c r="D135" s="276">
        <v>46</v>
      </c>
      <c r="E135" s="276">
        <v>0</v>
      </c>
      <c r="F135" s="276">
        <v>158</v>
      </c>
      <c r="G135" s="277">
        <f t="shared" si="10"/>
        <v>-1.48170731707317</v>
      </c>
      <c r="H135" s="277">
        <f t="shared" si="14"/>
        <v>3.43478260869565</v>
      </c>
      <c r="I135" s="277"/>
      <c r="J135" s="284">
        <f t="shared" si="12"/>
        <v>7</v>
      </c>
      <c r="K135" s="267">
        <f t="shared" si="13"/>
        <v>-124</v>
      </c>
    </row>
    <row r="136" s="257" customFormat="1" ht="14" hidden="1" customHeight="1" spans="1:11">
      <c r="A136" s="278">
        <v>20114</v>
      </c>
      <c r="B136" s="275" t="s">
        <v>273</v>
      </c>
      <c r="C136" s="280">
        <f>SUM(C137:C149)</f>
        <v>0</v>
      </c>
      <c r="D136" s="280">
        <f>SUM(D137:D149)</f>
        <v>0</v>
      </c>
      <c r="E136" s="280">
        <f>SUM(E137:E149)</f>
        <v>0</v>
      </c>
      <c r="F136" s="280">
        <f>SUM(F137:F149)</f>
        <v>0</v>
      </c>
      <c r="G136" s="277">
        <f t="shared" si="10"/>
        <v>0</v>
      </c>
      <c r="H136" s="277">
        <f t="shared" si="14"/>
        <v>0</v>
      </c>
      <c r="I136" s="277">
        <f t="shared" si="11"/>
        <v>0</v>
      </c>
      <c r="J136" s="284">
        <f t="shared" si="12"/>
        <v>5</v>
      </c>
      <c r="K136" s="267">
        <f t="shared" si="13"/>
        <v>0</v>
      </c>
    </row>
    <row r="137" s="257" customFormat="1" ht="14" hidden="1" customHeight="1" spans="1:11">
      <c r="A137" s="278">
        <v>2011401</v>
      </c>
      <c r="B137" s="279" t="s">
        <v>190</v>
      </c>
      <c r="C137" s="280">
        <v>0</v>
      </c>
      <c r="D137" s="276">
        <v>0</v>
      </c>
      <c r="E137" s="276">
        <v>0</v>
      </c>
      <c r="F137" s="276">
        <v>0</v>
      </c>
      <c r="G137" s="277">
        <f t="shared" si="10"/>
        <v>0</v>
      </c>
      <c r="H137" s="277">
        <f t="shared" si="14"/>
        <v>0</v>
      </c>
      <c r="I137" s="277">
        <f t="shared" si="11"/>
        <v>0</v>
      </c>
      <c r="J137" s="284">
        <f t="shared" si="12"/>
        <v>7</v>
      </c>
      <c r="K137" s="267">
        <f t="shared" si="13"/>
        <v>0</v>
      </c>
    </row>
    <row r="138" s="257" customFormat="1" ht="14" hidden="1" customHeight="1" spans="1:11">
      <c r="A138" s="278">
        <v>2011402</v>
      </c>
      <c r="B138" s="279" t="s">
        <v>191</v>
      </c>
      <c r="C138" s="280">
        <v>0</v>
      </c>
      <c r="D138" s="276">
        <v>0</v>
      </c>
      <c r="E138" s="276">
        <v>0</v>
      </c>
      <c r="F138" s="276">
        <v>0</v>
      </c>
      <c r="G138" s="277">
        <f t="shared" si="10"/>
        <v>0</v>
      </c>
      <c r="H138" s="277">
        <f t="shared" si="14"/>
        <v>0</v>
      </c>
      <c r="I138" s="277">
        <f t="shared" si="11"/>
        <v>0</v>
      </c>
      <c r="J138" s="284">
        <f t="shared" si="12"/>
        <v>7</v>
      </c>
      <c r="K138" s="267">
        <f t="shared" si="13"/>
        <v>0</v>
      </c>
    </row>
    <row r="139" s="257" customFormat="1" ht="14" hidden="1" customHeight="1" spans="1:11">
      <c r="A139" s="278">
        <v>2011403</v>
      </c>
      <c r="B139" s="279" t="s">
        <v>192</v>
      </c>
      <c r="C139" s="280">
        <v>0</v>
      </c>
      <c r="D139" s="276">
        <v>0</v>
      </c>
      <c r="E139" s="276">
        <v>0</v>
      </c>
      <c r="F139" s="276">
        <v>0</v>
      </c>
      <c r="G139" s="277">
        <f t="shared" si="10"/>
        <v>0</v>
      </c>
      <c r="H139" s="277">
        <f t="shared" si="14"/>
        <v>0</v>
      </c>
      <c r="I139" s="277">
        <f t="shared" si="11"/>
        <v>0</v>
      </c>
      <c r="J139" s="284">
        <f t="shared" si="12"/>
        <v>7</v>
      </c>
      <c r="K139" s="267">
        <f t="shared" si="13"/>
        <v>0</v>
      </c>
    </row>
    <row r="140" s="257" customFormat="1" ht="14" hidden="1" customHeight="1" spans="1:11">
      <c r="A140" s="278">
        <v>2011404</v>
      </c>
      <c r="B140" s="279" t="s">
        <v>274</v>
      </c>
      <c r="C140" s="280">
        <v>0</v>
      </c>
      <c r="D140" s="276">
        <v>0</v>
      </c>
      <c r="E140" s="276">
        <v>0</v>
      </c>
      <c r="F140" s="276">
        <v>0</v>
      </c>
      <c r="G140" s="277">
        <f t="shared" si="10"/>
        <v>0</v>
      </c>
      <c r="H140" s="277">
        <f t="shared" si="14"/>
        <v>0</v>
      </c>
      <c r="I140" s="277">
        <f t="shared" si="11"/>
        <v>0</v>
      </c>
      <c r="J140" s="284">
        <f t="shared" si="12"/>
        <v>7</v>
      </c>
      <c r="K140" s="267">
        <f t="shared" si="13"/>
        <v>0</v>
      </c>
    </row>
    <row r="141" s="257" customFormat="1" ht="14" hidden="1" customHeight="1" spans="1:11">
      <c r="A141" s="278">
        <v>2011405</v>
      </c>
      <c r="B141" s="279" t="s">
        <v>275</v>
      </c>
      <c r="C141" s="280">
        <v>0</v>
      </c>
      <c r="D141" s="276">
        <v>0</v>
      </c>
      <c r="E141" s="276">
        <v>0</v>
      </c>
      <c r="F141" s="276">
        <v>0</v>
      </c>
      <c r="G141" s="277">
        <f t="shared" si="10"/>
        <v>0</v>
      </c>
      <c r="H141" s="277">
        <f t="shared" si="14"/>
        <v>0</v>
      </c>
      <c r="I141" s="277">
        <f t="shared" si="11"/>
        <v>0</v>
      </c>
      <c r="J141" s="284">
        <f t="shared" si="12"/>
        <v>7</v>
      </c>
      <c r="K141" s="267">
        <f t="shared" si="13"/>
        <v>0</v>
      </c>
    </row>
    <row r="142" s="257" customFormat="1" ht="14" hidden="1" customHeight="1" spans="1:11">
      <c r="A142" s="278">
        <v>2011406</v>
      </c>
      <c r="B142" s="279" t="s">
        <v>276</v>
      </c>
      <c r="C142" s="280">
        <v>0</v>
      </c>
      <c r="D142" s="276">
        <v>0</v>
      </c>
      <c r="E142" s="276">
        <v>0</v>
      </c>
      <c r="F142" s="276">
        <v>0</v>
      </c>
      <c r="G142" s="277">
        <f t="shared" si="10"/>
        <v>0</v>
      </c>
      <c r="H142" s="277">
        <f t="shared" si="14"/>
        <v>0</v>
      </c>
      <c r="I142" s="277">
        <f t="shared" si="11"/>
        <v>0</v>
      </c>
      <c r="J142" s="284">
        <f t="shared" si="12"/>
        <v>7</v>
      </c>
      <c r="K142" s="267">
        <f t="shared" si="13"/>
        <v>0</v>
      </c>
    </row>
    <row r="143" s="257" customFormat="1" ht="14" hidden="1" customHeight="1" spans="1:11">
      <c r="A143" s="278">
        <v>2011407</v>
      </c>
      <c r="B143" s="279" t="s">
        <v>277</v>
      </c>
      <c r="C143" s="280">
        <v>0</v>
      </c>
      <c r="D143" s="276">
        <v>0</v>
      </c>
      <c r="E143" s="276">
        <v>0</v>
      </c>
      <c r="F143" s="276">
        <v>0</v>
      </c>
      <c r="G143" s="277">
        <f t="shared" si="10"/>
        <v>0</v>
      </c>
      <c r="H143" s="277">
        <f t="shared" si="14"/>
        <v>0</v>
      </c>
      <c r="I143" s="277">
        <f t="shared" si="11"/>
        <v>0</v>
      </c>
      <c r="J143" s="284">
        <f t="shared" si="12"/>
        <v>7</v>
      </c>
      <c r="K143" s="267">
        <f t="shared" si="13"/>
        <v>0</v>
      </c>
    </row>
    <row r="144" s="257" customFormat="1" ht="14" hidden="1" customHeight="1" spans="1:11">
      <c r="A144" s="278">
        <v>2011408</v>
      </c>
      <c r="B144" s="279" t="s">
        <v>278</v>
      </c>
      <c r="C144" s="280">
        <v>0</v>
      </c>
      <c r="D144" s="276">
        <v>0</v>
      </c>
      <c r="E144" s="276">
        <v>0</v>
      </c>
      <c r="F144" s="276">
        <v>0</v>
      </c>
      <c r="G144" s="277">
        <f t="shared" si="10"/>
        <v>0</v>
      </c>
      <c r="H144" s="277">
        <f t="shared" si="14"/>
        <v>0</v>
      </c>
      <c r="I144" s="277">
        <f t="shared" si="11"/>
        <v>0</v>
      </c>
      <c r="J144" s="284">
        <f t="shared" si="12"/>
        <v>7</v>
      </c>
      <c r="K144" s="267">
        <f t="shared" si="13"/>
        <v>0</v>
      </c>
    </row>
    <row r="145" s="257" customFormat="1" ht="14" hidden="1" customHeight="1" spans="1:11">
      <c r="A145" s="278">
        <v>2011409</v>
      </c>
      <c r="B145" s="279" t="s">
        <v>279</v>
      </c>
      <c r="C145" s="280">
        <v>0</v>
      </c>
      <c r="D145" s="276">
        <v>0</v>
      </c>
      <c r="E145" s="276">
        <v>0</v>
      </c>
      <c r="F145" s="276">
        <v>0</v>
      </c>
      <c r="G145" s="277">
        <f t="shared" si="10"/>
        <v>0</v>
      </c>
      <c r="H145" s="277">
        <f t="shared" si="14"/>
        <v>0</v>
      </c>
      <c r="I145" s="277">
        <f t="shared" si="11"/>
        <v>0</v>
      </c>
      <c r="J145" s="284">
        <f t="shared" si="12"/>
        <v>7</v>
      </c>
      <c r="K145" s="267">
        <f t="shared" si="13"/>
        <v>0</v>
      </c>
    </row>
    <row r="146" s="257" customFormat="1" ht="14" hidden="1" customHeight="1" spans="1:11">
      <c r="A146" s="278">
        <v>2011410</v>
      </c>
      <c r="B146" s="279" t="s">
        <v>280</v>
      </c>
      <c r="C146" s="280">
        <v>0</v>
      </c>
      <c r="D146" s="276">
        <v>0</v>
      </c>
      <c r="E146" s="276">
        <v>0</v>
      </c>
      <c r="F146" s="276">
        <v>0</v>
      </c>
      <c r="G146" s="277">
        <f t="shared" si="10"/>
        <v>0</v>
      </c>
      <c r="H146" s="277">
        <f t="shared" si="14"/>
        <v>0</v>
      </c>
      <c r="I146" s="277">
        <f t="shared" si="11"/>
        <v>0</v>
      </c>
      <c r="J146" s="284">
        <f t="shared" si="12"/>
        <v>7</v>
      </c>
      <c r="K146" s="267">
        <f t="shared" si="13"/>
        <v>0</v>
      </c>
    </row>
    <row r="147" s="257" customFormat="1" ht="14" hidden="1" customHeight="1" spans="1:11">
      <c r="A147" s="278">
        <v>2011411</v>
      </c>
      <c r="B147" s="279" t="s">
        <v>281</v>
      </c>
      <c r="C147" s="280">
        <v>0</v>
      </c>
      <c r="D147" s="276">
        <v>0</v>
      </c>
      <c r="E147" s="276">
        <v>0</v>
      </c>
      <c r="F147" s="276">
        <v>0</v>
      </c>
      <c r="G147" s="277">
        <f t="shared" si="10"/>
        <v>0</v>
      </c>
      <c r="H147" s="277">
        <f t="shared" si="14"/>
        <v>0</v>
      </c>
      <c r="I147" s="277">
        <f t="shared" si="11"/>
        <v>0</v>
      </c>
      <c r="J147" s="284">
        <f t="shared" si="12"/>
        <v>7</v>
      </c>
      <c r="K147" s="267">
        <f t="shared" si="13"/>
        <v>0</v>
      </c>
    </row>
    <row r="148" s="257" customFormat="1" ht="14" hidden="1" customHeight="1" spans="1:11">
      <c r="A148" s="278">
        <v>2011450</v>
      </c>
      <c r="B148" s="279" t="s">
        <v>199</v>
      </c>
      <c r="C148" s="280">
        <v>0</v>
      </c>
      <c r="D148" s="276">
        <v>0</v>
      </c>
      <c r="E148" s="276">
        <v>0</v>
      </c>
      <c r="F148" s="276">
        <v>0</v>
      </c>
      <c r="G148" s="277">
        <f t="shared" si="10"/>
        <v>0</v>
      </c>
      <c r="H148" s="277">
        <f t="shared" si="14"/>
        <v>0</v>
      </c>
      <c r="I148" s="277">
        <f t="shared" si="11"/>
        <v>0</v>
      </c>
      <c r="J148" s="284">
        <f t="shared" si="12"/>
        <v>7</v>
      </c>
      <c r="K148" s="267">
        <f t="shared" si="13"/>
        <v>0</v>
      </c>
    </row>
    <row r="149" s="257" customFormat="1" ht="14" hidden="1" customHeight="1" spans="1:11">
      <c r="A149" s="278">
        <v>2011499</v>
      </c>
      <c r="B149" s="279" t="s">
        <v>282</v>
      </c>
      <c r="C149" s="280">
        <v>0</v>
      </c>
      <c r="D149" s="276">
        <v>0</v>
      </c>
      <c r="E149" s="276">
        <v>0</v>
      </c>
      <c r="F149" s="276">
        <v>0</v>
      </c>
      <c r="G149" s="277">
        <f t="shared" si="10"/>
        <v>0</v>
      </c>
      <c r="H149" s="277">
        <f t="shared" si="14"/>
        <v>0</v>
      </c>
      <c r="I149" s="277">
        <f t="shared" si="11"/>
        <v>0</v>
      </c>
      <c r="J149" s="284">
        <f t="shared" si="12"/>
        <v>7</v>
      </c>
      <c r="K149" s="267">
        <f t="shared" si="13"/>
        <v>0</v>
      </c>
    </row>
    <row r="150" s="257" customFormat="1" ht="14" customHeight="1" spans="1:11">
      <c r="A150" s="278">
        <v>20123</v>
      </c>
      <c r="B150" s="275" t="s">
        <v>283</v>
      </c>
      <c r="C150" s="276">
        <f>SUM(C151:C156)</f>
        <v>339</v>
      </c>
      <c r="D150" s="276">
        <f>SUM(D151:D156)</f>
        <v>446</v>
      </c>
      <c r="E150" s="276">
        <f>SUM(E151:E156)</f>
        <v>644</v>
      </c>
      <c r="F150" s="276">
        <f>SUM(F151:F156)</f>
        <v>683</v>
      </c>
      <c r="G150" s="277">
        <f t="shared" si="10"/>
        <v>1.01474926253687</v>
      </c>
      <c r="H150" s="277">
        <f t="shared" si="14"/>
        <v>1.53139013452915</v>
      </c>
      <c r="I150" s="277">
        <f t="shared" si="11"/>
        <v>1.06055900621118</v>
      </c>
      <c r="J150" s="284">
        <f t="shared" si="12"/>
        <v>5</v>
      </c>
      <c r="K150" s="267">
        <f t="shared" si="13"/>
        <v>2112</v>
      </c>
    </row>
    <row r="151" s="257" customFormat="1" ht="14" customHeight="1" spans="1:11">
      <c r="A151" s="278">
        <v>2012301</v>
      </c>
      <c r="B151" s="279" t="s">
        <v>190</v>
      </c>
      <c r="C151" s="276">
        <v>304</v>
      </c>
      <c r="D151" s="276">
        <v>296</v>
      </c>
      <c r="E151" s="276">
        <v>352</v>
      </c>
      <c r="F151" s="276">
        <v>352</v>
      </c>
      <c r="G151" s="277">
        <f t="shared" si="10"/>
        <v>0.157894736842105</v>
      </c>
      <c r="H151" s="277">
        <f t="shared" si="14"/>
        <v>1.18918918918919</v>
      </c>
      <c r="I151" s="277">
        <f t="shared" si="11"/>
        <v>1</v>
      </c>
      <c r="J151" s="284">
        <f t="shared" si="12"/>
        <v>7</v>
      </c>
      <c r="K151" s="267">
        <f t="shared" si="13"/>
        <v>1304</v>
      </c>
    </row>
    <row r="152" s="257" customFormat="1" ht="14" customHeight="1" spans="1:11">
      <c r="A152" s="278">
        <v>2012302</v>
      </c>
      <c r="B152" s="279" t="s">
        <v>191</v>
      </c>
      <c r="C152" s="276">
        <v>-11</v>
      </c>
      <c r="D152" s="276">
        <v>0</v>
      </c>
      <c r="E152" s="276">
        <v>6</v>
      </c>
      <c r="F152" s="276">
        <v>6</v>
      </c>
      <c r="G152" s="277">
        <f t="shared" si="10"/>
        <v>-1.54545454545455</v>
      </c>
      <c r="H152" s="277"/>
      <c r="I152" s="277">
        <f t="shared" si="11"/>
        <v>1</v>
      </c>
      <c r="J152" s="284">
        <f t="shared" si="12"/>
        <v>7</v>
      </c>
      <c r="K152" s="267">
        <f t="shared" si="13"/>
        <v>1</v>
      </c>
    </row>
    <row r="153" s="257" customFormat="1" ht="14" hidden="1" customHeight="1" spans="1:11">
      <c r="A153" s="278">
        <v>2012303</v>
      </c>
      <c r="B153" s="279" t="s">
        <v>192</v>
      </c>
      <c r="C153" s="280">
        <v>0</v>
      </c>
      <c r="D153" s="276">
        <v>0</v>
      </c>
      <c r="E153" s="276">
        <v>0</v>
      </c>
      <c r="F153" s="276">
        <v>0</v>
      </c>
      <c r="G153" s="277">
        <f t="shared" si="10"/>
        <v>0</v>
      </c>
      <c r="H153" s="277">
        <f t="shared" si="14"/>
        <v>0</v>
      </c>
      <c r="I153" s="277">
        <f t="shared" si="11"/>
        <v>0</v>
      </c>
      <c r="J153" s="284">
        <f t="shared" si="12"/>
        <v>7</v>
      </c>
      <c r="K153" s="267">
        <f t="shared" si="13"/>
        <v>0</v>
      </c>
    </row>
    <row r="154" s="257" customFormat="1" ht="14" customHeight="1" spans="1:11">
      <c r="A154" s="278">
        <v>2012304</v>
      </c>
      <c r="B154" s="279" t="s">
        <v>284</v>
      </c>
      <c r="C154" s="276">
        <v>-204</v>
      </c>
      <c r="D154" s="276">
        <v>107</v>
      </c>
      <c r="E154" s="276">
        <v>80</v>
      </c>
      <c r="F154" s="276">
        <v>107</v>
      </c>
      <c r="G154" s="277">
        <f t="shared" si="10"/>
        <v>-1.52450980392157</v>
      </c>
      <c r="H154" s="277">
        <f t="shared" si="14"/>
        <v>1</v>
      </c>
      <c r="I154" s="277">
        <f t="shared" si="11"/>
        <v>1.3375</v>
      </c>
      <c r="J154" s="284">
        <f t="shared" si="12"/>
        <v>7</v>
      </c>
      <c r="K154" s="267">
        <f t="shared" si="13"/>
        <v>90</v>
      </c>
    </row>
    <row r="155" s="257" customFormat="1" ht="14" hidden="1" customHeight="1" spans="1:11">
      <c r="A155" s="278">
        <v>2012350</v>
      </c>
      <c r="B155" s="279" t="s">
        <v>199</v>
      </c>
      <c r="C155" s="280">
        <v>0</v>
      </c>
      <c r="D155" s="276">
        <v>0</v>
      </c>
      <c r="E155" s="276">
        <v>0</v>
      </c>
      <c r="F155" s="276">
        <v>0</v>
      </c>
      <c r="G155" s="277">
        <f t="shared" si="10"/>
        <v>0</v>
      </c>
      <c r="H155" s="277">
        <f t="shared" si="14"/>
        <v>0</v>
      </c>
      <c r="I155" s="277">
        <f t="shared" si="11"/>
        <v>0</v>
      </c>
      <c r="J155" s="284">
        <f t="shared" si="12"/>
        <v>7</v>
      </c>
      <c r="K155" s="267">
        <f t="shared" si="13"/>
        <v>0</v>
      </c>
    </row>
    <row r="156" s="257" customFormat="1" ht="14" customHeight="1" spans="1:11">
      <c r="A156" s="278">
        <v>2012399</v>
      </c>
      <c r="B156" s="279" t="s">
        <v>285</v>
      </c>
      <c r="C156" s="276">
        <v>250</v>
      </c>
      <c r="D156" s="276">
        <v>43</v>
      </c>
      <c r="E156" s="276">
        <v>206</v>
      </c>
      <c r="F156" s="276">
        <v>218</v>
      </c>
      <c r="G156" s="277">
        <f t="shared" si="10"/>
        <v>-0.128</v>
      </c>
      <c r="H156" s="277">
        <f t="shared" si="14"/>
        <v>5.06976744186047</v>
      </c>
      <c r="I156" s="277">
        <f t="shared" si="11"/>
        <v>1.05825242718447</v>
      </c>
      <c r="J156" s="284">
        <f t="shared" si="12"/>
        <v>7</v>
      </c>
      <c r="K156" s="267">
        <f t="shared" si="13"/>
        <v>717</v>
      </c>
    </row>
    <row r="157" s="257" customFormat="1" ht="14" hidden="1" customHeight="1" spans="1:11">
      <c r="A157" s="278">
        <v>20125</v>
      </c>
      <c r="B157" s="275" t="s">
        <v>286</v>
      </c>
      <c r="C157" s="276">
        <f>SUM(C158:C164)</f>
        <v>0</v>
      </c>
      <c r="D157" s="276">
        <f>SUM(D158:D164)</f>
        <v>0</v>
      </c>
      <c r="E157" s="276">
        <f>SUM(E158:E164)</f>
        <v>0</v>
      </c>
      <c r="F157" s="276">
        <f>SUM(F158:F164)</f>
        <v>0</v>
      </c>
      <c r="G157" s="277">
        <f t="shared" si="10"/>
        <v>0</v>
      </c>
      <c r="H157" s="277">
        <f t="shared" si="14"/>
        <v>0</v>
      </c>
      <c r="I157" s="277">
        <f t="shared" si="11"/>
        <v>0</v>
      </c>
      <c r="J157" s="284">
        <f t="shared" si="12"/>
        <v>5</v>
      </c>
      <c r="K157" s="267">
        <f t="shared" si="13"/>
        <v>0</v>
      </c>
    </row>
    <row r="158" s="257" customFormat="1" ht="14" hidden="1" customHeight="1" spans="1:11">
      <c r="A158" s="278">
        <v>2012501</v>
      </c>
      <c r="B158" s="279" t="s">
        <v>190</v>
      </c>
      <c r="C158" s="280">
        <v>0</v>
      </c>
      <c r="D158" s="276">
        <v>0</v>
      </c>
      <c r="E158" s="276">
        <v>0</v>
      </c>
      <c r="F158" s="276">
        <v>0</v>
      </c>
      <c r="G158" s="277">
        <f t="shared" si="10"/>
        <v>0</v>
      </c>
      <c r="H158" s="277">
        <f t="shared" si="14"/>
        <v>0</v>
      </c>
      <c r="I158" s="277">
        <f t="shared" si="11"/>
        <v>0</v>
      </c>
      <c r="J158" s="284">
        <f t="shared" si="12"/>
        <v>7</v>
      </c>
      <c r="K158" s="267">
        <f t="shared" si="13"/>
        <v>0</v>
      </c>
    </row>
    <row r="159" s="257" customFormat="1" ht="14" hidden="1" customHeight="1" spans="1:11">
      <c r="A159" s="278">
        <v>2012502</v>
      </c>
      <c r="B159" s="279" t="s">
        <v>191</v>
      </c>
      <c r="C159" s="276">
        <v>0</v>
      </c>
      <c r="D159" s="276">
        <v>0</v>
      </c>
      <c r="E159" s="276">
        <v>0</v>
      </c>
      <c r="F159" s="276">
        <v>0</v>
      </c>
      <c r="G159" s="277">
        <f t="shared" si="10"/>
        <v>0</v>
      </c>
      <c r="H159" s="277">
        <f t="shared" si="14"/>
        <v>0</v>
      </c>
      <c r="I159" s="277">
        <f t="shared" si="11"/>
        <v>0</v>
      </c>
      <c r="J159" s="284">
        <f t="shared" si="12"/>
        <v>7</v>
      </c>
      <c r="K159" s="267">
        <f t="shared" si="13"/>
        <v>0</v>
      </c>
    </row>
    <row r="160" s="257" customFormat="1" ht="14" hidden="1" customHeight="1" spans="1:11">
      <c r="A160" s="278">
        <v>2012503</v>
      </c>
      <c r="B160" s="279" t="s">
        <v>192</v>
      </c>
      <c r="C160" s="280">
        <v>0</v>
      </c>
      <c r="D160" s="276">
        <v>0</v>
      </c>
      <c r="E160" s="276">
        <v>0</v>
      </c>
      <c r="F160" s="276">
        <v>0</v>
      </c>
      <c r="G160" s="277">
        <f t="shared" si="10"/>
        <v>0</v>
      </c>
      <c r="H160" s="277">
        <f t="shared" si="14"/>
        <v>0</v>
      </c>
      <c r="I160" s="277">
        <f t="shared" si="11"/>
        <v>0</v>
      </c>
      <c r="J160" s="284">
        <f t="shared" si="12"/>
        <v>7</v>
      </c>
      <c r="K160" s="267">
        <f t="shared" si="13"/>
        <v>0</v>
      </c>
    </row>
    <row r="161" s="257" customFormat="1" ht="14" hidden="1" customHeight="1" spans="1:11">
      <c r="A161" s="278">
        <v>2012504</v>
      </c>
      <c r="B161" s="279" t="s">
        <v>287</v>
      </c>
      <c r="C161" s="280">
        <v>0</v>
      </c>
      <c r="D161" s="276">
        <v>0</v>
      </c>
      <c r="E161" s="276">
        <v>0</v>
      </c>
      <c r="F161" s="276">
        <v>0</v>
      </c>
      <c r="G161" s="277">
        <f t="shared" si="10"/>
        <v>0</v>
      </c>
      <c r="H161" s="277">
        <f t="shared" si="14"/>
        <v>0</v>
      </c>
      <c r="I161" s="277">
        <f t="shared" si="11"/>
        <v>0</v>
      </c>
      <c r="J161" s="284">
        <f t="shared" si="12"/>
        <v>7</v>
      </c>
      <c r="K161" s="267">
        <f t="shared" si="13"/>
        <v>0</v>
      </c>
    </row>
    <row r="162" s="257" customFormat="1" ht="14" hidden="1" customHeight="1" spans="1:11">
      <c r="A162" s="278">
        <v>2012505</v>
      </c>
      <c r="B162" s="279" t="s">
        <v>288</v>
      </c>
      <c r="C162" s="280">
        <v>0</v>
      </c>
      <c r="D162" s="276">
        <v>0</v>
      </c>
      <c r="E162" s="276">
        <v>0</v>
      </c>
      <c r="F162" s="276">
        <v>0</v>
      </c>
      <c r="G162" s="277">
        <f t="shared" si="10"/>
        <v>0</v>
      </c>
      <c r="H162" s="277">
        <f t="shared" si="14"/>
        <v>0</v>
      </c>
      <c r="I162" s="277">
        <f t="shared" si="11"/>
        <v>0</v>
      </c>
      <c r="J162" s="284">
        <f t="shared" si="12"/>
        <v>7</v>
      </c>
      <c r="K162" s="267">
        <f t="shared" si="13"/>
        <v>0</v>
      </c>
    </row>
    <row r="163" s="257" customFormat="1" ht="14" hidden="1" customHeight="1" spans="1:11">
      <c r="A163" s="278">
        <v>2012550</v>
      </c>
      <c r="B163" s="279" t="s">
        <v>199</v>
      </c>
      <c r="C163" s="280">
        <v>0</v>
      </c>
      <c r="D163" s="276">
        <v>0</v>
      </c>
      <c r="E163" s="276">
        <v>0</v>
      </c>
      <c r="F163" s="276">
        <v>0</v>
      </c>
      <c r="G163" s="277">
        <f t="shared" si="10"/>
        <v>0</v>
      </c>
      <c r="H163" s="277">
        <f t="shared" si="14"/>
        <v>0</v>
      </c>
      <c r="I163" s="277">
        <f t="shared" si="11"/>
        <v>0</v>
      </c>
      <c r="J163" s="284">
        <f t="shared" si="12"/>
        <v>7</v>
      </c>
      <c r="K163" s="267">
        <f t="shared" si="13"/>
        <v>0</v>
      </c>
    </row>
    <row r="164" s="257" customFormat="1" ht="14" hidden="1" customHeight="1" spans="1:11">
      <c r="A164" s="278">
        <v>2012599</v>
      </c>
      <c r="B164" s="279" t="s">
        <v>289</v>
      </c>
      <c r="C164" s="280">
        <v>0</v>
      </c>
      <c r="D164" s="276">
        <v>0</v>
      </c>
      <c r="E164" s="276">
        <v>0</v>
      </c>
      <c r="F164" s="276">
        <v>0</v>
      </c>
      <c r="G164" s="277">
        <f t="shared" si="10"/>
        <v>0</v>
      </c>
      <c r="H164" s="277">
        <f t="shared" si="14"/>
        <v>0</v>
      </c>
      <c r="I164" s="277">
        <f t="shared" si="11"/>
        <v>0</v>
      </c>
      <c r="J164" s="284">
        <f t="shared" si="12"/>
        <v>7</v>
      </c>
      <c r="K164" s="267">
        <f t="shared" si="13"/>
        <v>0</v>
      </c>
    </row>
    <row r="165" s="257" customFormat="1" ht="14" customHeight="1" spans="1:11">
      <c r="A165" s="278">
        <v>20126</v>
      </c>
      <c r="B165" s="275" t="s">
        <v>290</v>
      </c>
      <c r="C165" s="276">
        <f>SUM(C166:C170)</f>
        <v>73</v>
      </c>
      <c r="D165" s="276">
        <f>SUM(D166:D170)</f>
        <v>12</v>
      </c>
      <c r="E165" s="276">
        <f>SUM(E166:E170)</f>
        <v>43</v>
      </c>
      <c r="F165" s="276">
        <f>SUM(F166:F170)</f>
        <v>42</v>
      </c>
      <c r="G165" s="277">
        <f t="shared" si="10"/>
        <v>-0.424657534246575</v>
      </c>
      <c r="H165" s="277">
        <f t="shared" si="14"/>
        <v>3.5</v>
      </c>
      <c r="I165" s="277">
        <f t="shared" si="11"/>
        <v>0.976744186046512</v>
      </c>
      <c r="J165" s="284">
        <f t="shared" si="12"/>
        <v>5</v>
      </c>
      <c r="K165" s="267">
        <f t="shared" si="13"/>
        <v>170</v>
      </c>
    </row>
    <row r="166" s="257" customFormat="1" ht="14" hidden="1" customHeight="1" spans="1:11">
      <c r="A166" s="278">
        <v>2012601</v>
      </c>
      <c r="B166" s="279" t="s">
        <v>190</v>
      </c>
      <c r="C166" s="276">
        <v>0</v>
      </c>
      <c r="D166" s="276">
        <v>0</v>
      </c>
      <c r="E166" s="276">
        <v>0</v>
      </c>
      <c r="F166" s="276">
        <v>0</v>
      </c>
      <c r="G166" s="277">
        <f t="shared" si="10"/>
        <v>0</v>
      </c>
      <c r="H166" s="277">
        <f t="shared" si="14"/>
        <v>0</v>
      </c>
      <c r="I166" s="277">
        <f t="shared" si="11"/>
        <v>0</v>
      </c>
      <c r="J166" s="284">
        <f t="shared" si="12"/>
        <v>7</v>
      </c>
      <c r="K166" s="267">
        <f t="shared" si="13"/>
        <v>0</v>
      </c>
    </row>
    <row r="167" s="257" customFormat="1" ht="14" hidden="1" customHeight="1" spans="1:11">
      <c r="A167" s="278">
        <v>2012602</v>
      </c>
      <c r="B167" s="279" t="s">
        <v>191</v>
      </c>
      <c r="C167" s="280">
        <v>0</v>
      </c>
      <c r="D167" s="276">
        <v>0</v>
      </c>
      <c r="E167" s="276">
        <v>0</v>
      </c>
      <c r="F167" s="276">
        <v>0</v>
      </c>
      <c r="G167" s="277">
        <f t="shared" si="10"/>
        <v>0</v>
      </c>
      <c r="H167" s="277">
        <f t="shared" si="14"/>
        <v>0</v>
      </c>
      <c r="I167" s="277">
        <f t="shared" si="11"/>
        <v>0</v>
      </c>
      <c r="J167" s="284">
        <f t="shared" si="12"/>
        <v>7</v>
      </c>
      <c r="K167" s="267">
        <f t="shared" si="13"/>
        <v>0</v>
      </c>
    </row>
    <row r="168" s="257" customFormat="1" ht="14" hidden="1" customHeight="1" spans="1:11">
      <c r="A168" s="278">
        <v>2012603</v>
      </c>
      <c r="B168" s="279" t="s">
        <v>192</v>
      </c>
      <c r="C168" s="280">
        <v>0</v>
      </c>
      <c r="D168" s="276">
        <v>0</v>
      </c>
      <c r="E168" s="276">
        <v>0</v>
      </c>
      <c r="F168" s="276">
        <v>0</v>
      </c>
      <c r="G168" s="277">
        <f t="shared" si="10"/>
        <v>0</v>
      </c>
      <c r="H168" s="277">
        <f t="shared" si="14"/>
        <v>0</v>
      </c>
      <c r="I168" s="277">
        <f t="shared" si="11"/>
        <v>0</v>
      </c>
      <c r="J168" s="284">
        <f t="shared" si="12"/>
        <v>7</v>
      </c>
      <c r="K168" s="267">
        <f t="shared" si="13"/>
        <v>0</v>
      </c>
    </row>
    <row r="169" s="257" customFormat="1" ht="14" customHeight="1" spans="1:11">
      <c r="A169" s="278">
        <v>2012604</v>
      </c>
      <c r="B169" s="279" t="s">
        <v>291</v>
      </c>
      <c r="C169" s="276">
        <v>73</v>
      </c>
      <c r="D169" s="276">
        <v>12</v>
      </c>
      <c r="E169" s="276">
        <v>43</v>
      </c>
      <c r="F169" s="276">
        <v>42</v>
      </c>
      <c r="G169" s="277">
        <f t="shared" si="10"/>
        <v>-0.424657534246575</v>
      </c>
      <c r="H169" s="277">
        <f t="shared" si="14"/>
        <v>3.5</v>
      </c>
      <c r="I169" s="277">
        <f t="shared" si="11"/>
        <v>0.976744186046512</v>
      </c>
      <c r="J169" s="284">
        <f t="shared" si="12"/>
        <v>7</v>
      </c>
      <c r="K169" s="267">
        <f t="shared" si="13"/>
        <v>170</v>
      </c>
    </row>
    <row r="170" s="257" customFormat="1" ht="14" hidden="1" customHeight="1" spans="1:11">
      <c r="A170" s="278">
        <v>2012699</v>
      </c>
      <c r="B170" s="279" t="s">
        <v>292</v>
      </c>
      <c r="C170" s="280">
        <v>0</v>
      </c>
      <c r="D170" s="276">
        <v>0</v>
      </c>
      <c r="E170" s="276">
        <v>0</v>
      </c>
      <c r="F170" s="276">
        <v>0</v>
      </c>
      <c r="G170" s="277">
        <f t="shared" si="10"/>
        <v>0</v>
      </c>
      <c r="H170" s="277">
        <f t="shared" si="14"/>
        <v>0</v>
      </c>
      <c r="I170" s="277">
        <f t="shared" si="11"/>
        <v>0</v>
      </c>
      <c r="J170" s="284">
        <f t="shared" si="12"/>
        <v>7</v>
      </c>
      <c r="K170" s="267">
        <f t="shared" si="13"/>
        <v>0</v>
      </c>
    </row>
    <row r="171" s="257" customFormat="1" ht="14" customHeight="1" spans="1:11">
      <c r="A171" s="278">
        <v>20128</v>
      </c>
      <c r="B171" s="275" t="s">
        <v>293</v>
      </c>
      <c r="C171" s="276">
        <f>SUM(C172:C177)</f>
        <v>249</v>
      </c>
      <c r="D171" s="276">
        <f>SUM(D172:D177)</f>
        <v>111</v>
      </c>
      <c r="E171" s="276">
        <f>SUM(E172:E177)</f>
        <v>167</v>
      </c>
      <c r="F171" s="276">
        <f>SUM(F172:F177)</f>
        <v>66</v>
      </c>
      <c r="G171" s="277">
        <f t="shared" si="10"/>
        <v>-0.734939759036145</v>
      </c>
      <c r="H171" s="277">
        <f t="shared" si="14"/>
        <v>0.594594594594595</v>
      </c>
      <c r="I171" s="277">
        <f t="shared" si="11"/>
        <v>0.395209580838323</v>
      </c>
      <c r="J171" s="284">
        <f t="shared" si="12"/>
        <v>5</v>
      </c>
      <c r="K171" s="267">
        <f t="shared" si="13"/>
        <v>593</v>
      </c>
    </row>
    <row r="172" s="257" customFormat="1" ht="14" customHeight="1" spans="1:11">
      <c r="A172" s="278">
        <v>2012801</v>
      </c>
      <c r="B172" s="279" t="s">
        <v>190</v>
      </c>
      <c r="C172" s="276">
        <v>115</v>
      </c>
      <c r="D172" s="276">
        <v>105</v>
      </c>
      <c r="E172" s="276">
        <v>159</v>
      </c>
      <c r="F172" s="276">
        <v>158</v>
      </c>
      <c r="G172" s="277">
        <f t="shared" si="10"/>
        <v>0.373913043478261</v>
      </c>
      <c r="H172" s="277">
        <f t="shared" si="14"/>
        <v>1.5047619047619</v>
      </c>
      <c r="I172" s="277">
        <f t="shared" si="11"/>
        <v>0.993710691823899</v>
      </c>
      <c r="J172" s="284">
        <f t="shared" si="12"/>
        <v>7</v>
      </c>
      <c r="K172" s="267">
        <f t="shared" si="13"/>
        <v>537</v>
      </c>
    </row>
    <row r="173" s="257" customFormat="1" ht="14" customHeight="1" spans="1:11">
      <c r="A173" s="278">
        <v>2012802</v>
      </c>
      <c r="B173" s="279" t="s">
        <v>191</v>
      </c>
      <c r="C173" s="276">
        <v>34</v>
      </c>
      <c r="D173" s="276">
        <v>5</v>
      </c>
      <c r="E173" s="276">
        <v>0</v>
      </c>
      <c r="F173" s="276">
        <v>0</v>
      </c>
      <c r="G173" s="277">
        <f t="shared" si="10"/>
        <v>0</v>
      </c>
      <c r="H173" s="277">
        <f t="shared" si="14"/>
        <v>0</v>
      </c>
      <c r="I173" s="277">
        <f t="shared" si="11"/>
        <v>0</v>
      </c>
      <c r="J173" s="284">
        <f t="shared" si="12"/>
        <v>7</v>
      </c>
      <c r="K173" s="267">
        <f t="shared" si="13"/>
        <v>39</v>
      </c>
    </row>
    <row r="174" s="257" customFormat="1" ht="14" hidden="1" customHeight="1" spans="1:11">
      <c r="A174" s="278">
        <v>2012803</v>
      </c>
      <c r="B174" s="279" t="s">
        <v>192</v>
      </c>
      <c r="C174" s="280">
        <v>0</v>
      </c>
      <c r="D174" s="276">
        <v>0</v>
      </c>
      <c r="E174" s="276">
        <v>0</v>
      </c>
      <c r="F174" s="276">
        <v>0</v>
      </c>
      <c r="G174" s="277">
        <f t="shared" si="10"/>
        <v>0</v>
      </c>
      <c r="H174" s="277">
        <f t="shared" si="14"/>
        <v>0</v>
      </c>
      <c r="I174" s="277">
        <f t="shared" si="11"/>
        <v>0</v>
      </c>
      <c r="J174" s="284">
        <f t="shared" si="12"/>
        <v>7</v>
      </c>
      <c r="K174" s="267">
        <f t="shared" si="13"/>
        <v>0</v>
      </c>
    </row>
    <row r="175" s="257" customFormat="1" ht="14" hidden="1" customHeight="1" spans="1:11">
      <c r="A175" s="278">
        <v>2012804</v>
      </c>
      <c r="B175" s="279" t="s">
        <v>204</v>
      </c>
      <c r="C175" s="280">
        <v>0</v>
      </c>
      <c r="D175" s="276">
        <v>0</v>
      </c>
      <c r="E175" s="276">
        <v>0</v>
      </c>
      <c r="F175" s="276">
        <v>0</v>
      </c>
      <c r="G175" s="277">
        <f t="shared" si="10"/>
        <v>0</v>
      </c>
      <c r="H175" s="277">
        <f t="shared" si="14"/>
        <v>0</v>
      </c>
      <c r="I175" s="277">
        <f t="shared" si="11"/>
        <v>0</v>
      </c>
      <c r="J175" s="284">
        <f t="shared" si="12"/>
        <v>7</v>
      </c>
      <c r="K175" s="267">
        <f t="shared" si="13"/>
        <v>0</v>
      </c>
    </row>
    <row r="176" s="257" customFormat="1" ht="14" hidden="1" customHeight="1" spans="1:11">
      <c r="A176" s="278">
        <v>2012850</v>
      </c>
      <c r="B176" s="279" t="s">
        <v>199</v>
      </c>
      <c r="C176" s="280">
        <v>0</v>
      </c>
      <c r="D176" s="276">
        <v>0</v>
      </c>
      <c r="E176" s="276">
        <v>0</v>
      </c>
      <c r="F176" s="276">
        <v>0</v>
      </c>
      <c r="G176" s="277">
        <f t="shared" si="10"/>
        <v>0</v>
      </c>
      <c r="H176" s="277">
        <f t="shared" si="14"/>
        <v>0</v>
      </c>
      <c r="I176" s="277">
        <f t="shared" si="11"/>
        <v>0</v>
      </c>
      <c r="J176" s="284">
        <f t="shared" si="12"/>
        <v>7</v>
      </c>
      <c r="K176" s="267">
        <f t="shared" si="13"/>
        <v>0</v>
      </c>
    </row>
    <row r="177" s="257" customFormat="1" ht="14" customHeight="1" spans="1:11">
      <c r="A177" s="278">
        <v>2012899</v>
      </c>
      <c r="B177" s="279" t="s">
        <v>294</v>
      </c>
      <c r="C177" s="276">
        <v>100</v>
      </c>
      <c r="D177" s="276">
        <v>1</v>
      </c>
      <c r="E177" s="276">
        <v>8</v>
      </c>
      <c r="F177" s="276">
        <v>-92</v>
      </c>
      <c r="G177" s="277">
        <f t="shared" si="10"/>
        <v>-1.92</v>
      </c>
      <c r="H177" s="277">
        <f t="shared" si="14"/>
        <v>-92</v>
      </c>
      <c r="I177" s="277">
        <f t="shared" si="11"/>
        <v>-11.5</v>
      </c>
      <c r="J177" s="284">
        <f t="shared" si="12"/>
        <v>7</v>
      </c>
      <c r="K177" s="267">
        <f t="shared" si="13"/>
        <v>17</v>
      </c>
    </row>
    <row r="178" s="257" customFormat="1" ht="14" customHeight="1" spans="1:11">
      <c r="A178" s="278">
        <v>20129</v>
      </c>
      <c r="B178" s="275" t="s">
        <v>295</v>
      </c>
      <c r="C178" s="276">
        <f>SUM(C179:C184)</f>
        <v>855</v>
      </c>
      <c r="D178" s="276">
        <f>SUM(D179:D184)</f>
        <v>1064</v>
      </c>
      <c r="E178" s="276">
        <f>SUM(E179:E184)</f>
        <v>940</v>
      </c>
      <c r="F178" s="276">
        <f>SUM(F179:F184)</f>
        <v>921</v>
      </c>
      <c r="G178" s="277">
        <f t="shared" si="10"/>
        <v>0.0771929824561404</v>
      </c>
      <c r="H178" s="277">
        <f t="shared" si="14"/>
        <v>0.865601503759398</v>
      </c>
      <c r="I178" s="277">
        <f t="shared" si="11"/>
        <v>0.979787234042553</v>
      </c>
      <c r="J178" s="284">
        <f t="shared" si="12"/>
        <v>5</v>
      </c>
      <c r="K178" s="267">
        <f t="shared" si="13"/>
        <v>3780</v>
      </c>
    </row>
    <row r="179" s="257" customFormat="1" ht="14" customHeight="1" spans="1:11">
      <c r="A179" s="278">
        <v>2012901</v>
      </c>
      <c r="B179" s="279" t="s">
        <v>190</v>
      </c>
      <c r="C179" s="276">
        <v>635</v>
      </c>
      <c r="D179" s="276">
        <v>810</v>
      </c>
      <c r="E179" s="276">
        <v>787</v>
      </c>
      <c r="F179" s="276">
        <v>757</v>
      </c>
      <c r="G179" s="277">
        <f t="shared" si="10"/>
        <v>0.192125984251968</v>
      </c>
      <c r="H179" s="277">
        <f t="shared" si="14"/>
        <v>0.934567901234568</v>
      </c>
      <c r="I179" s="277">
        <f t="shared" si="11"/>
        <v>0.961880559085133</v>
      </c>
      <c r="J179" s="284">
        <f t="shared" si="12"/>
        <v>7</v>
      </c>
      <c r="K179" s="267">
        <f t="shared" si="13"/>
        <v>2989</v>
      </c>
    </row>
    <row r="180" s="257" customFormat="1" ht="14" customHeight="1" spans="1:11">
      <c r="A180" s="278">
        <v>2012902</v>
      </c>
      <c r="B180" s="279" t="s">
        <v>191</v>
      </c>
      <c r="C180" s="276">
        <v>156</v>
      </c>
      <c r="D180" s="276">
        <v>189</v>
      </c>
      <c r="E180" s="276">
        <v>39</v>
      </c>
      <c r="F180" s="276">
        <v>51</v>
      </c>
      <c r="G180" s="277">
        <f t="shared" si="10"/>
        <v>-0.673076923076923</v>
      </c>
      <c r="H180" s="277">
        <f t="shared" si="14"/>
        <v>0.26984126984127</v>
      </c>
      <c r="I180" s="277">
        <f t="shared" si="11"/>
        <v>1.30769230769231</v>
      </c>
      <c r="J180" s="284">
        <f t="shared" si="12"/>
        <v>7</v>
      </c>
      <c r="K180" s="267">
        <f t="shared" si="13"/>
        <v>435</v>
      </c>
    </row>
    <row r="181" s="257" customFormat="1" ht="14" hidden="1" customHeight="1" spans="1:11">
      <c r="A181" s="278">
        <v>2012903</v>
      </c>
      <c r="B181" s="279" t="s">
        <v>192</v>
      </c>
      <c r="C181" s="280">
        <v>0</v>
      </c>
      <c r="D181" s="276">
        <v>0</v>
      </c>
      <c r="E181" s="276">
        <v>0</v>
      </c>
      <c r="F181" s="276">
        <v>0</v>
      </c>
      <c r="G181" s="277">
        <f t="shared" si="10"/>
        <v>0</v>
      </c>
      <c r="H181" s="277">
        <f t="shared" si="14"/>
        <v>0</v>
      </c>
      <c r="I181" s="277">
        <f t="shared" si="11"/>
        <v>0</v>
      </c>
      <c r="J181" s="284">
        <f t="shared" si="12"/>
        <v>7</v>
      </c>
      <c r="K181" s="267">
        <f t="shared" si="13"/>
        <v>0</v>
      </c>
    </row>
    <row r="182" s="257" customFormat="1" ht="14" customHeight="1" spans="1:11">
      <c r="A182" s="278">
        <v>2012906</v>
      </c>
      <c r="B182" s="279" t="s">
        <v>296</v>
      </c>
      <c r="C182" s="280">
        <v>0</v>
      </c>
      <c r="D182" s="276">
        <v>35</v>
      </c>
      <c r="E182" s="276">
        <v>1</v>
      </c>
      <c r="F182" s="276">
        <v>1</v>
      </c>
      <c r="G182" s="277"/>
      <c r="H182" s="277">
        <f t="shared" si="14"/>
        <v>0.0285714285714286</v>
      </c>
      <c r="I182" s="277">
        <f t="shared" si="11"/>
        <v>1</v>
      </c>
      <c r="J182" s="284">
        <f t="shared" si="12"/>
        <v>7</v>
      </c>
      <c r="K182" s="267">
        <f t="shared" si="13"/>
        <v>37</v>
      </c>
    </row>
    <row r="183" s="257" customFormat="1" ht="14" hidden="1" customHeight="1" spans="1:11">
      <c r="A183" s="278">
        <v>2012950</v>
      </c>
      <c r="B183" s="279" t="s">
        <v>199</v>
      </c>
      <c r="C183" s="280">
        <v>0</v>
      </c>
      <c r="D183" s="276">
        <v>0</v>
      </c>
      <c r="E183" s="276">
        <v>0</v>
      </c>
      <c r="F183" s="276">
        <v>0</v>
      </c>
      <c r="G183" s="277">
        <f t="shared" si="10"/>
        <v>0</v>
      </c>
      <c r="H183" s="277">
        <f t="shared" si="14"/>
        <v>0</v>
      </c>
      <c r="I183" s="277">
        <f t="shared" si="11"/>
        <v>0</v>
      </c>
      <c r="J183" s="284">
        <f t="shared" si="12"/>
        <v>7</v>
      </c>
      <c r="K183" s="267">
        <f t="shared" si="13"/>
        <v>0</v>
      </c>
    </row>
    <row r="184" s="257" customFormat="1" ht="14" customHeight="1" spans="1:11">
      <c r="A184" s="278">
        <v>2012999</v>
      </c>
      <c r="B184" s="279" t="s">
        <v>297</v>
      </c>
      <c r="C184" s="276">
        <v>64</v>
      </c>
      <c r="D184" s="276">
        <v>30</v>
      </c>
      <c r="E184" s="276">
        <v>113</v>
      </c>
      <c r="F184" s="276">
        <v>112</v>
      </c>
      <c r="G184" s="277">
        <f t="shared" si="10"/>
        <v>0.75</v>
      </c>
      <c r="H184" s="277">
        <f t="shared" si="14"/>
        <v>3.73333333333333</v>
      </c>
      <c r="I184" s="277">
        <f t="shared" si="11"/>
        <v>0.991150442477876</v>
      </c>
      <c r="J184" s="284">
        <f t="shared" si="12"/>
        <v>7</v>
      </c>
      <c r="K184" s="267">
        <f t="shared" si="13"/>
        <v>319</v>
      </c>
    </row>
    <row r="185" s="257" customFormat="1" ht="14" customHeight="1" spans="1:11">
      <c r="A185" s="278">
        <v>20131</v>
      </c>
      <c r="B185" s="275" t="s">
        <v>298</v>
      </c>
      <c r="C185" s="276">
        <f>SUM(C186:C191)</f>
        <v>13082</v>
      </c>
      <c r="D185" s="276">
        <f>SUM(D186:D191)</f>
        <v>6878</v>
      </c>
      <c r="E185" s="276">
        <f>SUM(E186:E191)</f>
        <v>5629</v>
      </c>
      <c r="F185" s="276">
        <f>SUM(F186:F191)</f>
        <v>5151</v>
      </c>
      <c r="G185" s="277">
        <f t="shared" si="10"/>
        <v>-0.606252866534169</v>
      </c>
      <c r="H185" s="277">
        <f t="shared" si="14"/>
        <v>0.748909566734516</v>
      </c>
      <c r="I185" s="277">
        <f t="shared" si="11"/>
        <v>0.915082607923255</v>
      </c>
      <c r="J185" s="284">
        <f t="shared" si="12"/>
        <v>5</v>
      </c>
      <c r="K185" s="267">
        <f t="shared" si="13"/>
        <v>30740</v>
      </c>
    </row>
    <row r="186" s="257" customFormat="1" ht="14" customHeight="1" spans="1:11">
      <c r="A186" s="278">
        <v>2013101</v>
      </c>
      <c r="B186" s="279" t="s">
        <v>190</v>
      </c>
      <c r="C186" s="276">
        <v>3693</v>
      </c>
      <c r="D186" s="276">
        <v>3631</v>
      </c>
      <c r="E186" s="276">
        <v>4159</v>
      </c>
      <c r="F186" s="276">
        <v>3706</v>
      </c>
      <c r="G186" s="277">
        <f t="shared" si="10"/>
        <v>0.00352017330083942</v>
      </c>
      <c r="H186" s="277">
        <f t="shared" si="14"/>
        <v>1.02065546681355</v>
      </c>
      <c r="I186" s="277">
        <f t="shared" si="11"/>
        <v>0.891079586439048</v>
      </c>
      <c r="J186" s="284">
        <f t="shared" si="12"/>
        <v>7</v>
      </c>
      <c r="K186" s="267">
        <f t="shared" si="13"/>
        <v>15189</v>
      </c>
    </row>
    <row r="187" s="257" customFormat="1" ht="14" customHeight="1" spans="1:11">
      <c r="A187" s="278">
        <v>2013102</v>
      </c>
      <c r="B187" s="279" t="s">
        <v>191</v>
      </c>
      <c r="C187" s="276">
        <v>9251</v>
      </c>
      <c r="D187" s="276">
        <v>3247</v>
      </c>
      <c r="E187" s="276">
        <v>1470</v>
      </c>
      <c r="F187" s="276">
        <v>1462</v>
      </c>
      <c r="G187" s="277">
        <f t="shared" si="10"/>
        <v>-0.841963031023673</v>
      </c>
      <c r="H187" s="277">
        <f t="shared" si="14"/>
        <v>0.450261780104712</v>
      </c>
      <c r="I187" s="277">
        <f t="shared" si="11"/>
        <v>0.994557823129252</v>
      </c>
      <c r="J187" s="284">
        <f t="shared" si="12"/>
        <v>7</v>
      </c>
      <c r="K187" s="267">
        <f t="shared" si="13"/>
        <v>15430</v>
      </c>
    </row>
    <row r="188" s="257" customFormat="1" ht="14" customHeight="1" spans="1:11">
      <c r="A188" s="278">
        <v>2013103</v>
      </c>
      <c r="B188" s="279" t="s">
        <v>192</v>
      </c>
      <c r="C188" s="276">
        <v>139</v>
      </c>
      <c r="D188" s="276">
        <v>0</v>
      </c>
      <c r="E188" s="276">
        <v>0</v>
      </c>
      <c r="F188" s="276">
        <v>-17</v>
      </c>
      <c r="G188" s="277">
        <f t="shared" si="10"/>
        <v>-1.12230215827338</v>
      </c>
      <c r="H188" s="277"/>
      <c r="I188" s="277"/>
      <c r="J188" s="284">
        <f t="shared" si="12"/>
        <v>7</v>
      </c>
      <c r="K188" s="267">
        <f t="shared" si="13"/>
        <v>122</v>
      </c>
    </row>
    <row r="189" s="257" customFormat="1" ht="14" hidden="1" customHeight="1" spans="1:11">
      <c r="A189" s="278">
        <v>2013105</v>
      </c>
      <c r="B189" s="279" t="s">
        <v>299</v>
      </c>
      <c r="C189" s="276">
        <v>0</v>
      </c>
      <c r="D189" s="276">
        <v>0</v>
      </c>
      <c r="E189" s="276">
        <v>0</v>
      </c>
      <c r="F189" s="276">
        <v>0</v>
      </c>
      <c r="G189" s="277">
        <f t="shared" si="10"/>
        <v>0</v>
      </c>
      <c r="H189" s="277">
        <f t="shared" si="14"/>
        <v>0</v>
      </c>
      <c r="I189" s="277">
        <f t="shared" si="11"/>
        <v>0</v>
      </c>
      <c r="J189" s="284">
        <f t="shared" si="12"/>
        <v>7</v>
      </c>
      <c r="K189" s="267">
        <f t="shared" si="13"/>
        <v>0</v>
      </c>
    </row>
    <row r="190" s="257" customFormat="1" ht="14" hidden="1" customHeight="1" spans="1:11">
      <c r="A190" s="278">
        <v>2013150</v>
      </c>
      <c r="B190" s="279" t="s">
        <v>199</v>
      </c>
      <c r="C190" s="280">
        <v>0</v>
      </c>
      <c r="D190" s="276">
        <v>0</v>
      </c>
      <c r="E190" s="276">
        <v>0</v>
      </c>
      <c r="F190" s="276">
        <v>0</v>
      </c>
      <c r="G190" s="277">
        <f t="shared" si="10"/>
        <v>0</v>
      </c>
      <c r="H190" s="277">
        <f t="shared" si="14"/>
        <v>0</v>
      </c>
      <c r="I190" s="277">
        <f t="shared" si="11"/>
        <v>0</v>
      </c>
      <c r="J190" s="284">
        <f t="shared" si="12"/>
        <v>7</v>
      </c>
      <c r="K190" s="267">
        <f t="shared" si="13"/>
        <v>0</v>
      </c>
    </row>
    <row r="191" s="257" customFormat="1" ht="14" customHeight="1" spans="1:11">
      <c r="A191" s="278">
        <v>2013199</v>
      </c>
      <c r="B191" s="279" t="s">
        <v>300</v>
      </c>
      <c r="C191" s="276">
        <v>-1</v>
      </c>
      <c r="D191" s="276">
        <v>0</v>
      </c>
      <c r="E191" s="276">
        <v>0</v>
      </c>
      <c r="F191" s="276">
        <v>0</v>
      </c>
      <c r="G191" s="277">
        <f t="shared" si="10"/>
        <v>0</v>
      </c>
      <c r="H191" s="277">
        <f t="shared" si="14"/>
        <v>0</v>
      </c>
      <c r="I191" s="277">
        <f t="shared" si="11"/>
        <v>0</v>
      </c>
      <c r="J191" s="284">
        <f t="shared" si="12"/>
        <v>7</v>
      </c>
      <c r="K191" s="267">
        <f t="shared" si="13"/>
        <v>-1</v>
      </c>
    </row>
    <row r="192" s="257" customFormat="1" ht="14" customHeight="1" spans="1:11">
      <c r="A192" s="278">
        <v>20132</v>
      </c>
      <c r="B192" s="275" t="s">
        <v>301</v>
      </c>
      <c r="C192" s="276">
        <f>SUM(C193:C198)</f>
        <v>512</v>
      </c>
      <c r="D192" s="276">
        <f>SUM(D193:D198)</f>
        <v>980</v>
      </c>
      <c r="E192" s="276">
        <f>SUM(E193:E198)</f>
        <v>942</v>
      </c>
      <c r="F192" s="276">
        <f>SUM(F193:F198)</f>
        <v>725</v>
      </c>
      <c r="G192" s="277">
        <f t="shared" si="10"/>
        <v>0.416015625</v>
      </c>
      <c r="H192" s="277">
        <f t="shared" si="14"/>
        <v>0.739795918367347</v>
      </c>
      <c r="I192" s="277">
        <f t="shared" si="11"/>
        <v>0.76963906581741</v>
      </c>
      <c r="J192" s="284">
        <f t="shared" si="12"/>
        <v>5</v>
      </c>
      <c r="K192" s="267">
        <f t="shared" si="13"/>
        <v>3159</v>
      </c>
    </row>
    <row r="193" s="257" customFormat="1" ht="14" customHeight="1" spans="1:11">
      <c r="A193" s="278">
        <v>2013201</v>
      </c>
      <c r="B193" s="279" t="s">
        <v>190</v>
      </c>
      <c r="C193" s="276">
        <v>429</v>
      </c>
      <c r="D193" s="276">
        <v>967</v>
      </c>
      <c r="E193" s="276">
        <v>896</v>
      </c>
      <c r="F193" s="276">
        <v>692</v>
      </c>
      <c r="G193" s="277">
        <f t="shared" si="10"/>
        <v>0.613053613053613</v>
      </c>
      <c r="H193" s="277">
        <f t="shared" si="14"/>
        <v>0.715615305067218</v>
      </c>
      <c r="I193" s="277">
        <f t="shared" si="11"/>
        <v>0.772321428571429</v>
      </c>
      <c r="J193" s="284">
        <f t="shared" si="12"/>
        <v>7</v>
      </c>
      <c r="K193" s="267">
        <f t="shared" si="13"/>
        <v>2984</v>
      </c>
    </row>
    <row r="194" s="257" customFormat="1" ht="14" customHeight="1" spans="1:11">
      <c r="A194" s="278">
        <v>2013202</v>
      </c>
      <c r="B194" s="279" t="s">
        <v>191</v>
      </c>
      <c r="C194" s="276">
        <v>87</v>
      </c>
      <c r="D194" s="276">
        <v>13</v>
      </c>
      <c r="E194" s="276">
        <v>43</v>
      </c>
      <c r="F194" s="276">
        <v>27</v>
      </c>
      <c r="G194" s="277">
        <f t="shared" si="10"/>
        <v>-0.689655172413793</v>
      </c>
      <c r="H194" s="277">
        <f t="shared" si="14"/>
        <v>2.07692307692308</v>
      </c>
      <c r="I194" s="277">
        <f t="shared" si="11"/>
        <v>0.627906976744186</v>
      </c>
      <c r="J194" s="284">
        <f t="shared" si="12"/>
        <v>7</v>
      </c>
      <c r="K194" s="267">
        <f t="shared" si="13"/>
        <v>170</v>
      </c>
    </row>
    <row r="195" s="257" customFormat="1" ht="14" hidden="1" customHeight="1" spans="1:11">
      <c r="A195" s="278">
        <v>2013203</v>
      </c>
      <c r="B195" s="279" t="s">
        <v>192</v>
      </c>
      <c r="C195" s="280">
        <v>0</v>
      </c>
      <c r="D195" s="276">
        <v>0</v>
      </c>
      <c r="E195" s="276">
        <v>0</v>
      </c>
      <c r="F195" s="276">
        <v>0</v>
      </c>
      <c r="G195" s="277">
        <f t="shared" si="10"/>
        <v>0</v>
      </c>
      <c r="H195" s="277">
        <f t="shared" si="14"/>
        <v>0</v>
      </c>
      <c r="I195" s="277">
        <f t="shared" si="11"/>
        <v>0</v>
      </c>
      <c r="J195" s="284">
        <f t="shared" si="12"/>
        <v>7</v>
      </c>
      <c r="K195" s="267">
        <f t="shared" si="13"/>
        <v>0</v>
      </c>
    </row>
    <row r="196" s="257" customFormat="1" ht="14" hidden="1" customHeight="1" spans="1:11">
      <c r="A196" s="278">
        <v>2013204</v>
      </c>
      <c r="B196" s="279" t="s">
        <v>302</v>
      </c>
      <c r="C196" s="280">
        <v>0</v>
      </c>
      <c r="D196" s="276">
        <v>0</v>
      </c>
      <c r="E196" s="276">
        <v>0</v>
      </c>
      <c r="F196" s="276">
        <v>0</v>
      </c>
      <c r="G196" s="277">
        <f t="shared" si="10"/>
        <v>0</v>
      </c>
      <c r="H196" s="277">
        <f t="shared" si="14"/>
        <v>0</v>
      </c>
      <c r="I196" s="277">
        <f t="shared" si="11"/>
        <v>0</v>
      </c>
      <c r="J196" s="284">
        <f t="shared" si="12"/>
        <v>7</v>
      </c>
      <c r="K196" s="267">
        <f t="shared" si="13"/>
        <v>0</v>
      </c>
    </row>
    <row r="197" s="257" customFormat="1" ht="14" hidden="1" customHeight="1" spans="1:11">
      <c r="A197" s="278">
        <v>2013250</v>
      </c>
      <c r="B197" s="279" t="s">
        <v>199</v>
      </c>
      <c r="C197" s="280">
        <v>0</v>
      </c>
      <c r="D197" s="276">
        <v>0</v>
      </c>
      <c r="E197" s="276">
        <v>0</v>
      </c>
      <c r="F197" s="276">
        <v>0</v>
      </c>
      <c r="G197" s="277">
        <f t="shared" ref="G197:G260" si="15">IF(F197&lt;&gt;0,F197/C197-1,)</f>
        <v>0</v>
      </c>
      <c r="H197" s="277">
        <f t="shared" ref="H197:H260" si="16">IF(F197&lt;&gt;0,F197/D197,)</f>
        <v>0</v>
      </c>
      <c r="I197" s="277">
        <f t="shared" ref="I197:I260" si="17">IF(F197&lt;&gt;0,F197/E197,)</f>
        <v>0</v>
      </c>
      <c r="J197" s="284">
        <f t="shared" ref="J197:J260" si="18">LEN(A197)</f>
        <v>7</v>
      </c>
      <c r="K197" s="267">
        <f t="shared" ref="K197:K260" si="19">SUM(C197:F197)</f>
        <v>0</v>
      </c>
    </row>
    <row r="198" s="257" customFormat="1" ht="14" customHeight="1" spans="1:11">
      <c r="A198" s="278">
        <v>2013299</v>
      </c>
      <c r="B198" s="279" t="s">
        <v>303</v>
      </c>
      <c r="C198" s="276">
        <v>-4</v>
      </c>
      <c r="D198" s="276">
        <v>0</v>
      </c>
      <c r="E198" s="276">
        <v>3</v>
      </c>
      <c r="F198" s="276">
        <v>6</v>
      </c>
      <c r="G198" s="277">
        <f t="shared" si="15"/>
        <v>-2.5</v>
      </c>
      <c r="H198" s="277"/>
      <c r="I198" s="277">
        <f t="shared" si="17"/>
        <v>2</v>
      </c>
      <c r="J198" s="284">
        <f t="shared" si="18"/>
        <v>7</v>
      </c>
      <c r="K198" s="267">
        <f t="shared" si="19"/>
        <v>5</v>
      </c>
    </row>
    <row r="199" s="257" customFormat="1" ht="14" customHeight="1" spans="1:11">
      <c r="A199" s="278">
        <v>20133</v>
      </c>
      <c r="B199" s="275" t="s">
        <v>304</v>
      </c>
      <c r="C199" s="276">
        <f>SUM(C200:C204)</f>
        <v>316</v>
      </c>
      <c r="D199" s="276">
        <f>SUM(D200:D204)</f>
        <v>519</v>
      </c>
      <c r="E199" s="276">
        <f>SUM(E200:E204)</f>
        <v>407</v>
      </c>
      <c r="F199" s="276">
        <f>SUM(F200:F204)</f>
        <v>637</v>
      </c>
      <c r="G199" s="277">
        <f t="shared" si="15"/>
        <v>1.01582278481013</v>
      </c>
      <c r="H199" s="277">
        <f t="shared" si="16"/>
        <v>1.22736030828516</v>
      </c>
      <c r="I199" s="277">
        <f t="shared" si="17"/>
        <v>1.56511056511057</v>
      </c>
      <c r="J199" s="284">
        <f t="shared" si="18"/>
        <v>5</v>
      </c>
      <c r="K199" s="267">
        <f t="shared" si="19"/>
        <v>1879</v>
      </c>
    </row>
    <row r="200" s="257" customFormat="1" ht="14" customHeight="1" spans="1:11">
      <c r="A200" s="278">
        <v>2013301</v>
      </c>
      <c r="B200" s="279" t="s">
        <v>190</v>
      </c>
      <c r="C200" s="276">
        <v>301</v>
      </c>
      <c r="D200" s="276">
        <v>245</v>
      </c>
      <c r="E200" s="276">
        <v>303</v>
      </c>
      <c r="F200" s="276">
        <v>300</v>
      </c>
      <c r="G200" s="277">
        <f t="shared" si="15"/>
        <v>-0.00332225913621265</v>
      </c>
      <c r="H200" s="277">
        <f t="shared" si="16"/>
        <v>1.22448979591837</v>
      </c>
      <c r="I200" s="277">
        <f t="shared" si="17"/>
        <v>0.99009900990099</v>
      </c>
      <c r="J200" s="284">
        <f t="shared" si="18"/>
        <v>7</v>
      </c>
      <c r="K200" s="267">
        <f t="shared" si="19"/>
        <v>1149</v>
      </c>
    </row>
    <row r="201" s="257" customFormat="1" ht="14" customHeight="1" spans="1:11">
      <c r="A201" s="278">
        <v>2013302</v>
      </c>
      <c r="B201" s="279" t="s">
        <v>191</v>
      </c>
      <c r="C201" s="276">
        <v>12</v>
      </c>
      <c r="D201" s="276">
        <v>270</v>
      </c>
      <c r="E201" s="276">
        <v>104</v>
      </c>
      <c r="F201" s="276">
        <v>335</v>
      </c>
      <c r="G201" s="277">
        <f t="shared" si="15"/>
        <v>26.9166666666667</v>
      </c>
      <c r="H201" s="277">
        <f t="shared" si="16"/>
        <v>1.24074074074074</v>
      </c>
      <c r="I201" s="277">
        <f t="shared" si="17"/>
        <v>3.22115384615385</v>
      </c>
      <c r="J201" s="284">
        <f t="shared" si="18"/>
        <v>7</v>
      </c>
      <c r="K201" s="267">
        <f t="shared" si="19"/>
        <v>721</v>
      </c>
    </row>
    <row r="202" s="257" customFormat="1" ht="14" hidden="1" customHeight="1" spans="1:11">
      <c r="A202" s="278">
        <v>2013303</v>
      </c>
      <c r="B202" s="279" t="s">
        <v>192</v>
      </c>
      <c r="C202" s="280">
        <v>0</v>
      </c>
      <c r="D202" s="276">
        <v>0</v>
      </c>
      <c r="E202" s="276">
        <v>0</v>
      </c>
      <c r="F202" s="276">
        <v>0</v>
      </c>
      <c r="G202" s="277">
        <f t="shared" si="15"/>
        <v>0</v>
      </c>
      <c r="H202" s="277">
        <f t="shared" si="16"/>
        <v>0</v>
      </c>
      <c r="I202" s="277">
        <f t="shared" si="17"/>
        <v>0</v>
      </c>
      <c r="J202" s="284">
        <f t="shared" si="18"/>
        <v>7</v>
      </c>
      <c r="K202" s="267">
        <f t="shared" si="19"/>
        <v>0</v>
      </c>
    </row>
    <row r="203" s="257" customFormat="1" ht="14" hidden="1" customHeight="1" spans="1:11">
      <c r="A203" s="278">
        <v>2013350</v>
      </c>
      <c r="B203" s="279" t="s">
        <v>199</v>
      </c>
      <c r="C203" s="280">
        <v>0</v>
      </c>
      <c r="D203" s="276">
        <v>0</v>
      </c>
      <c r="E203" s="276">
        <v>0</v>
      </c>
      <c r="F203" s="276">
        <v>0</v>
      </c>
      <c r="G203" s="277">
        <f t="shared" si="15"/>
        <v>0</v>
      </c>
      <c r="H203" s="277">
        <f t="shared" si="16"/>
        <v>0</v>
      </c>
      <c r="I203" s="277">
        <f t="shared" si="17"/>
        <v>0</v>
      </c>
      <c r="J203" s="284">
        <f t="shared" si="18"/>
        <v>7</v>
      </c>
      <c r="K203" s="267">
        <f t="shared" si="19"/>
        <v>0</v>
      </c>
    </row>
    <row r="204" s="257" customFormat="1" ht="14" customHeight="1" spans="1:11">
      <c r="A204" s="278">
        <v>2013399</v>
      </c>
      <c r="B204" s="279" t="s">
        <v>305</v>
      </c>
      <c r="C204" s="276">
        <v>3</v>
      </c>
      <c r="D204" s="276">
        <v>4</v>
      </c>
      <c r="E204" s="276">
        <v>0</v>
      </c>
      <c r="F204" s="276">
        <v>2</v>
      </c>
      <c r="G204" s="277">
        <f t="shared" si="15"/>
        <v>-0.333333333333333</v>
      </c>
      <c r="H204" s="277">
        <f t="shared" si="16"/>
        <v>0.5</v>
      </c>
      <c r="I204" s="277"/>
      <c r="J204" s="284">
        <f t="shared" si="18"/>
        <v>7</v>
      </c>
      <c r="K204" s="267">
        <f t="shared" si="19"/>
        <v>9</v>
      </c>
    </row>
    <row r="205" s="257" customFormat="1" ht="14" customHeight="1" spans="1:11">
      <c r="A205" s="278">
        <v>20134</v>
      </c>
      <c r="B205" s="275" t="s">
        <v>306</v>
      </c>
      <c r="C205" s="276">
        <f>SUM(C206:C212)</f>
        <v>918</v>
      </c>
      <c r="D205" s="276">
        <f>SUM(D206:D212)</f>
        <v>163</v>
      </c>
      <c r="E205" s="276">
        <f>SUM(E206:E212)</f>
        <v>170</v>
      </c>
      <c r="F205" s="276">
        <f>SUM(F206:F212)</f>
        <v>235</v>
      </c>
      <c r="G205" s="277">
        <f t="shared" si="15"/>
        <v>-0.74400871459695</v>
      </c>
      <c r="H205" s="277">
        <f t="shared" si="16"/>
        <v>1.44171779141104</v>
      </c>
      <c r="I205" s="277">
        <f t="shared" si="17"/>
        <v>1.38235294117647</v>
      </c>
      <c r="J205" s="284">
        <f t="shared" si="18"/>
        <v>5</v>
      </c>
      <c r="K205" s="267">
        <f t="shared" si="19"/>
        <v>1486</v>
      </c>
    </row>
    <row r="206" s="257" customFormat="1" ht="14" customHeight="1" spans="1:11">
      <c r="A206" s="278">
        <v>2013401</v>
      </c>
      <c r="B206" s="279" t="s">
        <v>190</v>
      </c>
      <c r="C206" s="276">
        <v>86</v>
      </c>
      <c r="D206" s="276">
        <v>84</v>
      </c>
      <c r="E206" s="276">
        <v>113</v>
      </c>
      <c r="F206" s="276">
        <v>113</v>
      </c>
      <c r="G206" s="277">
        <f t="shared" si="15"/>
        <v>0.313953488372093</v>
      </c>
      <c r="H206" s="277">
        <f t="shared" si="16"/>
        <v>1.3452380952381</v>
      </c>
      <c r="I206" s="277">
        <f t="shared" si="17"/>
        <v>1</v>
      </c>
      <c r="J206" s="284">
        <f t="shared" si="18"/>
        <v>7</v>
      </c>
      <c r="K206" s="267">
        <f t="shared" si="19"/>
        <v>396</v>
      </c>
    </row>
    <row r="207" s="257" customFormat="1" ht="14" customHeight="1" spans="1:11">
      <c r="A207" s="278">
        <v>2013402</v>
      </c>
      <c r="B207" s="279" t="s">
        <v>191</v>
      </c>
      <c r="C207" s="276">
        <v>49</v>
      </c>
      <c r="D207" s="276">
        <v>12</v>
      </c>
      <c r="E207" s="276">
        <v>7</v>
      </c>
      <c r="F207" s="276">
        <v>7</v>
      </c>
      <c r="G207" s="277">
        <f t="shared" si="15"/>
        <v>-0.857142857142857</v>
      </c>
      <c r="H207" s="277">
        <f t="shared" si="16"/>
        <v>0.583333333333333</v>
      </c>
      <c r="I207" s="277">
        <f t="shared" si="17"/>
        <v>1</v>
      </c>
      <c r="J207" s="284">
        <f t="shared" si="18"/>
        <v>7</v>
      </c>
      <c r="K207" s="267">
        <f t="shared" si="19"/>
        <v>75</v>
      </c>
    </row>
    <row r="208" s="257" customFormat="1" ht="14" hidden="1" customHeight="1" spans="1:11">
      <c r="A208" s="278">
        <v>2013403</v>
      </c>
      <c r="B208" s="279" t="s">
        <v>192</v>
      </c>
      <c r="C208" s="280">
        <v>0</v>
      </c>
      <c r="D208" s="276">
        <v>0</v>
      </c>
      <c r="E208" s="276">
        <v>0</v>
      </c>
      <c r="F208" s="276">
        <v>0</v>
      </c>
      <c r="G208" s="277">
        <f t="shared" si="15"/>
        <v>0</v>
      </c>
      <c r="H208" s="277">
        <f t="shared" si="16"/>
        <v>0</v>
      </c>
      <c r="I208" s="277">
        <f t="shared" si="17"/>
        <v>0</v>
      </c>
      <c r="J208" s="284">
        <f t="shared" si="18"/>
        <v>7</v>
      </c>
      <c r="K208" s="267">
        <f t="shared" si="19"/>
        <v>0</v>
      </c>
    </row>
    <row r="209" s="257" customFormat="1" ht="14" customHeight="1" spans="1:11">
      <c r="A209" s="278">
        <v>2013404</v>
      </c>
      <c r="B209" s="279" t="s">
        <v>307</v>
      </c>
      <c r="C209" s="276">
        <v>738</v>
      </c>
      <c r="D209" s="276">
        <v>40</v>
      </c>
      <c r="E209" s="276">
        <v>29</v>
      </c>
      <c r="F209" s="276">
        <v>41</v>
      </c>
      <c r="G209" s="277">
        <f t="shared" si="15"/>
        <v>-0.944444444444444</v>
      </c>
      <c r="H209" s="277">
        <f t="shared" si="16"/>
        <v>1.025</v>
      </c>
      <c r="I209" s="277">
        <f t="shared" si="17"/>
        <v>1.41379310344828</v>
      </c>
      <c r="J209" s="284">
        <f t="shared" si="18"/>
        <v>7</v>
      </c>
      <c r="K209" s="267">
        <f t="shared" si="19"/>
        <v>848</v>
      </c>
    </row>
    <row r="210" s="257" customFormat="1" ht="14" customHeight="1" spans="1:11">
      <c r="A210" s="278">
        <v>2013405</v>
      </c>
      <c r="B210" s="279" t="s">
        <v>308</v>
      </c>
      <c r="C210" s="276">
        <v>5</v>
      </c>
      <c r="D210" s="276">
        <v>1</v>
      </c>
      <c r="E210" s="276">
        <v>0</v>
      </c>
      <c r="F210" s="276">
        <v>13</v>
      </c>
      <c r="G210" s="277">
        <f t="shared" si="15"/>
        <v>1.6</v>
      </c>
      <c r="H210" s="277">
        <f t="shared" si="16"/>
        <v>13</v>
      </c>
      <c r="I210" s="277"/>
      <c r="J210" s="284">
        <f t="shared" si="18"/>
        <v>7</v>
      </c>
      <c r="K210" s="267">
        <f t="shared" si="19"/>
        <v>19</v>
      </c>
    </row>
    <row r="211" s="257" customFormat="1" ht="14" hidden="1" customHeight="1" spans="1:11">
      <c r="A211" s="278">
        <v>2013450</v>
      </c>
      <c r="B211" s="279" t="s">
        <v>199</v>
      </c>
      <c r="C211" s="280">
        <v>0</v>
      </c>
      <c r="D211" s="276">
        <v>0</v>
      </c>
      <c r="E211" s="276">
        <v>0</v>
      </c>
      <c r="F211" s="276">
        <v>0</v>
      </c>
      <c r="G211" s="277">
        <f t="shared" si="15"/>
        <v>0</v>
      </c>
      <c r="H211" s="277">
        <f t="shared" si="16"/>
        <v>0</v>
      </c>
      <c r="I211" s="277">
        <f t="shared" si="17"/>
        <v>0</v>
      </c>
      <c r="J211" s="284">
        <f t="shared" si="18"/>
        <v>7</v>
      </c>
      <c r="K211" s="267">
        <f t="shared" si="19"/>
        <v>0</v>
      </c>
    </row>
    <row r="212" s="257" customFormat="1" ht="14" customHeight="1" spans="1:11">
      <c r="A212" s="278">
        <v>2013499</v>
      </c>
      <c r="B212" s="279" t="s">
        <v>309</v>
      </c>
      <c r="C212" s="276">
        <v>40</v>
      </c>
      <c r="D212" s="276">
        <v>26</v>
      </c>
      <c r="E212" s="276">
        <v>21</v>
      </c>
      <c r="F212" s="276">
        <v>61</v>
      </c>
      <c r="G212" s="277">
        <f t="shared" si="15"/>
        <v>0.525</v>
      </c>
      <c r="H212" s="277">
        <f t="shared" si="16"/>
        <v>2.34615384615385</v>
      </c>
      <c r="I212" s="277">
        <f t="shared" si="17"/>
        <v>2.9047619047619</v>
      </c>
      <c r="J212" s="284">
        <f t="shared" si="18"/>
        <v>7</v>
      </c>
      <c r="K212" s="267">
        <f t="shared" si="19"/>
        <v>148</v>
      </c>
    </row>
    <row r="213" s="257" customFormat="1" ht="14" hidden="1" customHeight="1" spans="1:11">
      <c r="A213" s="278">
        <v>20135</v>
      </c>
      <c r="B213" s="275" t="s">
        <v>310</v>
      </c>
      <c r="C213" s="280">
        <f>SUM(C214:C218)</f>
        <v>0</v>
      </c>
      <c r="D213" s="280">
        <f>SUM(D214:D218)</f>
        <v>0</v>
      </c>
      <c r="E213" s="280">
        <f>SUM(E214:E218)</f>
        <v>0</v>
      </c>
      <c r="F213" s="280">
        <f>SUM(F214:F218)</f>
        <v>0</v>
      </c>
      <c r="G213" s="277">
        <f t="shared" si="15"/>
        <v>0</v>
      </c>
      <c r="H213" s="277">
        <f t="shared" si="16"/>
        <v>0</v>
      </c>
      <c r="I213" s="277">
        <f t="shared" si="17"/>
        <v>0</v>
      </c>
      <c r="J213" s="284">
        <f t="shared" si="18"/>
        <v>5</v>
      </c>
      <c r="K213" s="267">
        <f t="shared" si="19"/>
        <v>0</v>
      </c>
    </row>
    <row r="214" s="257" customFormat="1" ht="14" hidden="1" customHeight="1" spans="1:11">
      <c r="A214" s="278">
        <v>2013501</v>
      </c>
      <c r="B214" s="279" t="s">
        <v>190</v>
      </c>
      <c r="C214" s="280">
        <v>0</v>
      </c>
      <c r="D214" s="276">
        <v>0</v>
      </c>
      <c r="E214" s="276">
        <v>0</v>
      </c>
      <c r="F214" s="276">
        <v>0</v>
      </c>
      <c r="G214" s="277">
        <f t="shared" si="15"/>
        <v>0</v>
      </c>
      <c r="H214" s="277">
        <f t="shared" si="16"/>
        <v>0</v>
      </c>
      <c r="I214" s="277">
        <f t="shared" si="17"/>
        <v>0</v>
      </c>
      <c r="J214" s="284">
        <f t="shared" si="18"/>
        <v>7</v>
      </c>
      <c r="K214" s="267">
        <f t="shared" si="19"/>
        <v>0</v>
      </c>
    </row>
    <row r="215" s="257" customFormat="1" ht="14" hidden="1" customHeight="1" spans="1:11">
      <c r="A215" s="278">
        <v>2013502</v>
      </c>
      <c r="B215" s="279" t="s">
        <v>191</v>
      </c>
      <c r="C215" s="280">
        <v>0</v>
      </c>
      <c r="D215" s="276">
        <v>0</v>
      </c>
      <c r="E215" s="276">
        <v>0</v>
      </c>
      <c r="F215" s="276">
        <v>0</v>
      </c>
      <c r="G215" s="277">
        <f t="shared" si="15"/>
        <v>0</v>
      </c>
      <c r="H215" s="277">
        <f t="shared" si="16"/>
        <v>0</v>
      </c>
      <c r="I215" s="277">
        <f t="shared" si="17"/>
        <v>0</v>
      </c>
      <c r="J215" s="284">
        <f t="shared" si="18"/>
        <v>7</v>
      </c>
      <c r="K215" s="267">
        <f t="shared" si="19"/>
        <v>0</v>
      </c>
    </row>
    <row r="216" s="257" customFormat="1" ht="14" hidden="1" customHeight="1" spans="1:11">
      <c r="A216" s="278">
        <v>2013503</v>
      </c>
      <c r="B216" s="279" t="s">
        <v>192</v>
      </c>
      <c r="C216" s="280">
        <v>0</v>
      </c>
      <c r="D216" s="276">
        <v>0</v>
      </c>
      <c r="E216" s="276">
        <v>0</v>
      </c>
      <c r="F216" s="276">
        <v>0</v>
      </c>
      <c r="G216" s="277">
        <f t="shared" si="15"/>
        <v>0</v>
      </c>
      <c r="H216" s="277">
        <f t="shared" si="16"/>
        <v>0</v>
      </c>
      <c r="I216" s="277">
        <f t="shared" si="17"/>
        <v>0</v>
      </c>
      <c r="J216" s="284">
        <f t="shared" si="18"/>
        <v>7</v>
      </c>
      <c r="K216" s="267">
        <f t="shared" si="19"/>
        <v>0</v>
      </c>
    </row>
    <row r="217" s="257" customFormat="1" ht="14" hidden="1" customHeight="1" spans="1:11">
      <c r="A217" s="278">
        <v>2013550</v>
      </c>
      <c r="B217" s="279" t="s">
        <v>199</v>
      </c>
      <c r="C217" s="280">
        <v>0</v>
      </c>
      <c r="D217" s="276">
        <v>0</v>
      </c>
      <c r="E217" s="276">
        <v>0</v>
      </c>
      <c r="F217" s="276">
        <v>0</v>
      </c>
      <c r="G217" s="277">
        <f t="shared" si="15"/>
        <v>0</v>
      </c>
      <c r="H217" s="277">
        <f t="shared" si="16"/>
        <v>0</v>
      </c>
      <c r="I217" s="277">
        <f t="shared" si="17"/>
        <v>0</v>
      </c>
      <c r="J217" s="284">
        <f t="shared" si="18"/>
        <v>7</v>
      </c>
      <c r="K217" s="267">
        <f t="shared" si="19"/>
        <v>0</v>
      </c>
    </row>
    <row r="218" s="257" customFormat="1" ht="14" hidden="1" customHeight="1" spans="1:11">
      <c r="A218" s="278">
        <v>2013599</v>
      </c>
      <c r="B218" s="279" t="s">
        <v>311</v>
      </c>
      <c r="C218" s="280">
        <v>0</v>
      </c>
      <c r="D218" s="276">
        <v>0</v>
      </c>
      <c r="E218" s="276">
        <v>0</v>
      </c>
      <c r="F218" s="276">
        <v>0</v>
      </c>
      <c r="G218" s="277">
        <f t="shared" si="15"/>
        <v>0</v>
      </c>
      <c r="H218" s="277">
        <f t="shared" si="16"/>
        <v>0</v>
      </c>
      <c r="I218" s="277">
        <f t="shared" si="17"/>
        <v>0</v>
      </c>
      <c r="J218" s="284">
        <f t="shared" si="18"/>
        <v>7</v>
      </c>
      <c r="K218" s="267">
        <f t="shared" si="19"/>
        <v>0</v>
      </c>
    </row>
    <row r="219" s="257" customFormat="1" ht="14" customHeight="1" spans="1:11">
      <c r="A219" s="278">
        <v>20136</v>
      </c>
      <c r="B219" s="275" t="s">
        <v>312</v>
      </c>
      <c r="C219" s="276">
        <f>SUM(C220:C224)</f>
        <v>55</v>
      </c>
      <c r="D219" s="276">
        <f>SUM(D220:D224)</f>
        <v>17</v>
      </c>
      <c r="E219" s="276">
        <f>SUM(E220:E224)</f>
        <v>18</v>
      </c>
      <c r="F219" s="276">
        <f>SUM(F220:F224)</f>
        <v>-25</v>
      </c>
      <c r="G219" s="277">
        <f t="shared" si="15"/>
        <v>-1.45454545454545</v>
      </c>
      <c r="H219" s="277">
        <f t="shared" si="16"/>
        <v>-1.47058823529412</v>
      </c>
      <c r="I219" s="277">
        <f t="shared" si="17"/>
        <v>-1.38888888888889</v>
      </c>
      <c r="J219" s="284">
        <f t="shared" si="18"/>
        <v>5</v>
      </c>
      <c r="K219" s="267">
        <f t="shared" si="19"/>
        <v>65</v>
      </c>
    </row>
    <row r="220" s="257" customFormat="1" ht="14" hidden="1" customHeight="1" spans="1:11">
      <c r="A220" s="278">
        <v>2013601</v>
      </c>
      <c r="B220" s="279" t="s">
        <v>190</v>
      </c>
      <c r="C220" s="280">
        <v>0</v>
      </c>
      <c r="D220" s="276">
        <v>0</v>
      </c>
      <c r="E220" s="276">
        <v>0</v>
      </c>
      <c r="F220" s="276">
        <v>0</v>
      </c>
      <c r="G220" s="277">
        <f t="shared" si="15"/>
        <v>0</v>
      </c>
      <c r="H220" s="277">
        <f t="shared" si="16"/>
        <v>0</v>
      </c>
      <c r="I220" s="277">
        <f t="shared" si="17"/>
        <v>0</v>
      </c>
      <c r="J220" s="284">
        <f t="shared" si="18"/>
        <v>7</v>
      </c>
      <c r="K220" s="267">
        <f t="shared" si="19"/>
        <v>0</v>
      </c>
    </row>
    <row r="221" s="257" customFormat="1" ht="14" customHeight="1" spans="1:11">
      <c r="A221" s="278">
        <v>2013602</v>
      </c>
      <c r="B221" s="279" t="s">
        <v>191</v>
      </c>
      <c r="C221" s="276">
        <v>-1</v>
      </c>
      <c r="D221" s="276">
        <v>0</v>
      </c>
      <c r="E221" s="276">
        <v>0</v>
      </c>
      <c r="F221" s="276">
        <v>0</v>
      </c>
      <c r="G221" s="277">
        <f t="shared" si="15"/>
        <v>0</v>
      </c>
      <c r="H221" s="277">
        <f t="shared" si="16"/>
        <v>0</v>
      </c>
      <c r="I221" s="277">
        <f t="shared" si="17"/>
        <v>0</v>
      </c>
      <c r="J221" s="284">
        <f t="shared" si="18"/>
        <v>7</v>
      </c>
      <c r="K221" s="267">
        <f t="shared" si="19"/>
        <v>-1</v>
      </c>
    </row>
    <row r="222" s="257" customFormat="1" ht="14" hidden="1" customHeight="1" spans="1:11">
      <c r="A222" s="278">
        <v>2013603</v>
      </c>
      <c r="B222" s="279" t="s">
        <v>192</v>
      </c>
      <c r="C222" s="280">
        <v>0</v>
      </c>
      <c r="D222" s="276">
        <v>0</v>
      </c>
      <c r="E222" s="276">
        <v>0</v>
      </c>
      <c r="F222" s="276">
        <v>0</v>
      </c>
      <c r="G222" s="277">
        <f t="shared" si="15"/>
        <v>0</v>
      </c>
      <c r="H222" s="277">
        <f t="shared" si="16"/>
        <v>0</v>
      </c>
      <c r="I222" s="277">
        <f t="shared" si="17"/>
        <v>0</v>
      </c>
      <c r="J222" s="284">
        <f t="shared" si="18"/>
        <v>7</v>
      </c>
      <c r="K222" s="267">
        <f t="shared" si="19"/>
        <v>0</v>
      </c>
    </row>
    <row r="223" s="257" customFormat="1" ht="14" hidden="1" customHeight="1" spans="1:11">
      <c r="A223" s="278">
        <v>2013650</v>
      </c>
      <c r="B223" s="279" t="s">
        <v>199</v>
      </c>
      <c r="C223" s="280">
        <v>0</v>
      </c>
      <c r="D223" s="276">
        <v>0</v>
      </c>
      <c r="E223" s="276">
        <v>0</v>
      </c>
      <c r="F223" s="276">
        <v>0</v>
      </c>
      <c r="G223" s="277">
        <f t="shared" si="15"/>
        <v>0</v>
      </c>
      <c r="H223" s="277">
        <f t="shared" si="16"/>
        <v>0</v>
      </c>
      <c r="I223" s="277">
        <f t="shared" si="17"/>
        <v>0</v>
      </c>
      <c r="J223" s="284">
        <f t="shared" si="18"/>
        <v>7</v>
      </c>
      <c r="K223" s="267">
        <f t="shared" si="19"/>
        <v>0</v>
      </c>
    </row>
    <row r="224" s="257" customFormat="1" ht="14" customHeight="1" spans="1:11">
      <c r="A224" s="278">
        <v>2013699</v>
      </c>
      <c r="B224" s="279" t="s">
        <v>313</v>
      </c>
      <c r="C224" s="276">
        <v>56</v>
      </c>
      <c r="D224" s="276">
        <v>17</v>
      </c>
      <c r="E224" s="276">
        <v>18</v>
      </c>
      <c r="F224" s="276">
        <v>-25</v>
      </c>
      <c r="G224" s="277">
        <f t="shared" si="15"/>
        <v>-1.44642857142857</v>
      </c>
      <c r="H224" s="277">
        <f t="shared" si="16"/>
        <v>-1.47058823529412</v>
      </c>
      <c r="I224" s="277">
        <f t="shared" si="17"/>
        <v>-1.38888888888889</v>
      </c>
      <c r="J224" s="284">
        <f t="shared" si="18"/>
        <v>7</v>
      </c>
      <c r="K224" s="267">
        <f t="shared" si="19"/>
        <v>66</v>
      </c>
    </row>
    <row r="225" s="257" customFormat="1" ht="14" customHeight="1" spans="1:11">
      <c r="A225" s="278">
        <v>20137</v>
      </c>
      <c r="B225" s="275" t="s">
        <v>314</v>
      </c>
      <c r="C225" s="276">
        <f>SUM(C226:C230)</f>
        <v>74</v>
      </c>
      <c r="D225" s="276">
        <f>SUM(D226:D230)</f>
        <v>82</v>
      </c>
      <c r="E225" s="276">
        <f>SUM(E226:E230)</f>
        <v>67</v>
      </c>
      <c r="F225" s="276">
        <f>SUM(F226:F230)</f>
        <v>76</v>
      </c>
      <c r="G225" s="277">
        <f t="shared" si="15"/>
        <v>0.027027027027027</v>
      </c>
      <c r="H225" s="277">
        <f t="shared" si="16"/>
        <v>0.926829268292683</v>
      </c>
      <c r="I225" s="277">
        <f t="shared" si="17"/>
        <v>1.13432835820896</v>
      </c>
      <c r="J225" s="284">
        <f t="shared" si="18"/>
        <v>5</v>
      </c>
      <c r="K225" s="267">
        <f t="shared" si="19"/>
        <v>299</v>
      </c>
    </row>
    <row r="226" s="257" customFormat="1" ht="14" customHeight="1" spans="1:11">
      <c r="A226" s="278">
        <v>2013701</v>
      </c>
      <c r="B226" s="279" t="s">
        <v>190</v>
      </c>
      <c r="C226" s="276">
        <v>74</v>
      </c>
      <c r="D226" s="276">
        <v>82</v>
      </c>
      <c r="E226" s="276">
        <v>67</v>
      </c>
      <c r="F226" s="276">
        <v>76</v>
      </c>
      <c r="G226" s="277">
        <f t="shared" si="15"/>
        <v>0.027027027027027</v>
      </c>
      <c r="H226" s="277">
        <f t="shared" si="16"/>
        <v>0.926829268292683</v>
      </c>
      <c r="I226" s="277">
        <f t="shared" si="17"/>
        <v>1.13432835820896</v>
      </c>
      <c r="J226" s="284">
        <f t="shared" si="18"/>
        <v>7</v>
      </c>
      <c r="K226" s="267">
        <f t="shared" si="19"/>
        <v>299</v>
      </c>
    </row>
    <row r="227" s="257" customFormat="1" ht="14" hidden="1" customHeight="1" spans="1:11">
      <c r="A227" s="278">
        <v>2013702</v>
      </c>
      <c r="B227" s="279" t="s">
        <v>191</v>
      </c>
      <c r="C227" s="280">
        <v>0</v>
      </c>
      <c r="D227" s="276">
        <v>0</v>
      </c>
      <c r="E227" s="276">
        <v>0</v>
      </c>
      <c r="F227" s="276">
        <v>0</v>
      </c>
      <c r="G227" s="277">
        <f t="shared" si="15"/>
        <v>0</v>
      </c>
      <c r="H227" s="277">
        <f t="shared" si="16"/>
        <v>0</v>
      </c>
      <c r="I227" s="277">
        <f t="shared" si="17"/>
        <v>0</v>
      </c>
      <c r="J227" s="284">
        <f t="shared" si="18"/>
        <v>7</v>
      </c>
      <c r="K227" s="267">
        <f t="shared" si="19"/>
        <v>0</v>
      </c>
    </row>
    <row r="228" s="257" customFormat="1" ht="14" hidden="1" customHeight="1" spans="1:11">
      <c r="A228" s="278">
        <v>2013703</v>
      </c>
      <c r="B228" s="279" t="s">
        <v>192</v>
      </c>
      <c r="C228" s="280">
        <v>0</v>
      </c>
      <c r="D228" s="276">
        <v>0</v>
      </c>
      <c r="E228" s="276">
        <v>0</v>
      </c>
      <c r="F228" s="276">
        <v>0</v>
      </c>
      <c r="G228" s="277">
        <f t="shared" si="15"/>
        <v>0</v>
      </c>
      <c r="H228" s="277">
        <f t="shared" si="16"/>
        <v>0</v>
      </c>
      <c r="I228" s="277">
        <f t="shared" si="17"/>
        <v>0</v>
      </c>
      <c r="J228" s="284">
        <f t="shared" si="18"/>
        <v>7</v>
      </c>
      <c r="K228" s="267">
        <f t="shared" si="19"/>
        <v>0</v>
      </c>
    </row>
    <row r="229" s="257" customFormat="1" ht="14" hidden="1" customHeight="1" spans="1:11">
      <c r="A229" s="278">
        <v>2013750</v>
      </c>
      <c r="B229" s="279" t="s">
        <v>199</v>
      </c>
      <c r="C229" s="280">
        <v>0</v>
      </c>
      <c r="D229" s="276">
        <v>0</v>
      </c>
      <c r="E229" s="276">
        <v>0</v>
      </c>
      <c r="F229" s="276">
        <v>0</v>
      </c>
      <c r="G229" s="277">
        <f t="shared" si="15"/>
        <v>0</v>
      </c>
      <c r="H229" s="277">
        <f t="shared" si="16"/>
        <v>0</v>
      </c>
      <c r="I229" s="277">
        <f t="shared" si="17"/>
        <v>0</v>
      </c>
      <c r="J229" s="284">
        <f t="shared" si="18"/>
        <v>7</v>
      </c>
      <c r="K229" s="267">
        <f t="shared" si="19"/>
        <v>0</v>
      </c>
    </row>
    <row r="230" s="257" customFormat="1" ht="14" hidden="1" customHeight="1" spans="1:11">
      <c r="A230" s="278">
        <v>2013799</v>
      </c>
      <c r="B230" s="279" t="s">
        <v>315</v>
      </c>
      <c r="C230" s="280">
        <v>0</v>
      </c>
      <c r="D230" s="276">
        <v>0</v>
      </c>
      <c r="E230" s="276">
        <v>0</v>
      </c>
      <c r="F230" s="276">
        <v>0</v>
      </c>
      <c r="G230" s="277">
        <f t="shared" si="15"/>
        <v>0</v>
      </c>
      <c r="H230" s="277">
        <f t="shared" si="16"/>
        <v>0</v>
      </c>
      <c r="I230" s="277">
        <f t="shared" si="17"/>
        <v>0</v>
      </c>
      <c r="J230" s="284">
        <f t="shared" si="18"/>
        <v>7</v>
      </c>
      <c r="K230" s="267">
        <f t="shared" si="19"/>
        <v>0</v>
      </c>
    </row>
    <row r="231" s="257" customFormat="1" ht="14" customHeight="1" spans="1:11">
      <c r="A231" s="278">
        <v>20138</v>
      </c>
      <c r="B231" s="275" t="s">
        <v>316</v>
      </c>
      <c r="C231" s="276">
        <f>SUM(C232:C249)</f>
        <v>3166</v>
      </c>
      <c r="D231" s="276">
        <f>SUM(D232:D249)</f>
        <v>3758</v>
      </c>
      <c r="E231" s="276">
        <f>SUM(E232:E249)</f>
        <v>2265</v>
      </c>
      <c r="F231" s="276">
        <f>SUM(F232:F249)</f>
        <v>2466</v>
      </c>
      <c r="G231" s="277">
        <f t="shared" si="15"/>
        <v>-0.221099178774479</v>
      </c>
      <c r="H231" s="277">
        <f t="shared" si="16"/>
        <v>0.656200106439595</v>
      </c>
      <c r="I231" s="277">
        <f t="shared" si="17"/>
        <v>1.0887417218543</v>
      </c>
      <c r="J231" s="284">
        <f t="shared" si="18"/>
        <v>5</v>
      </c>
      <c r="K231" s="267">
        <f t="shared" si="19"/>
        <v>11655</v>
      </c>
    </row>
    <row r="232" s="257" customFormat="1" ht="14" customHeight="1" spans="1:11">
      <c r="A232" s="278">
        <v>2013801</v>
      </c>
      <c r="B232" s="279" t="s">
        <v>190</v>
      </c>
      <c r="C232" s="276">
        <v>1508</v>
      </c>
      <c r="D232" s="276">
        <v>1500</v>
      </c>
      <c r="E232" s="276">
        <v>1727</v>
      </c>
      <c r="F232" s="276">
        <v>1708</v>
      </c>
      <c r="G232" s="277">
        <f t="shared" si="15"/>
        <v>0.13262599469496</v>
      </c>
      <c r="H232" s="277">
        <f t="shared" si="16"/>
        <v>1.13866666666667</v>
      </c>
      <c r="I232" s="277">
        <f t="shared" si="17"/>
        <v>0.988998262883613</v>
      </c>
      <c r="J232" s="284">
        <f t="shared" si="18"/>
        <v>7</v>
      </c>
      <c r="K232" s="267">
        <f t="shared" si="19"/>
        <v>6443</v>
      </c>
    </row>
    <row r="233" s="257" customFormat="1" ht="14" hidden="1" customHeight="1" spans="1:11">
      <c r="A233" s="278">
        <v>2013802</v>
      </c>
      <c r="B233" s="279" t="s">
        <v>191</v>
      </c>
      <c r="C233" s="280">
        <v>0</v>
      </c>
      <c r="D233" s="276">
        <v>0</v>
      </c>
      <c r="E233" s="276">
        <v>0</v>
      </c>
      <c r="F233" s="276">
        <v>0</v>
      </c>
      <c r="G233" s="277">
        <f t="shared" si="15"/>
        <v>0</v>
      </c>
      <c r="H233" s="277">
        <f t="shared" si="16"/>
        <v>0</v>
      </c>
      <c r="I233" s="277">
        <f t="shared" si="17"/>
        <v>0</v>
      </c>
      <c r="J233" s="284">
        <f t="shared" si="18"/>
        <v>7</v>
      </c>
      <c r="K233" s="267">
        <f t="shared" si="19"/>
        <v>0</v>
      </c>
    </row>
    <row r="234" s="257" customFormat="1" ht="14" hidden="1" customHeight="1" spans="1:11">
      <c r="A234" s="278">
        <v>2013803</v>
      </c>
      <c r="B234" s="279" t="s">
        <v>192</v>
      </c>
      <c r="C234" s="280">
        <v>0</v>
      </c>
      <c r="D234" s="276">
        <v>0</v>
      </c>
      <c r="E234" s="276">
        <v>0</v>
      </c>
      <c r="F234" s="276">
        <v>0</v>
      </c>
      <c r="G234" s="277">
        <f t="shared" si="15"/>
        <v>0</v>
      </c>
      <c r="H234" s="277">
        <f t="shared" si="16"/>
        <v>0</v>
      </c>
      <c r="I234" s="277">
        <f t="shared" si="17"/>
        <v>0</v>
      </c>
      <c r="J234" s="284">
        <f t="shared" si="18"/>
        <v>7</v>
      </c>
      <c r="K234" s="267">
        <f t="shared" si="19"/>
        <v>0</v>
      </c>
    </row>
    <row r="235" s="257" customFormat="1" ht="14" customHeight="1" spans="1:11">
      <c r="A235" s="278">
        <v>2013804</v>
      </c>
      <c r="B235" s="279" t="s">
        <v>317</v>
      </c>
      <c r="C235" s="276">
        <v>43</v>
      </c>
      <c r="D235" s="276">
        <v>3</v>
      </c>
      <c r="E235" s="276">
        <v>10</v>
      </c>
      <c r="F235" s="276">
        <v>11</v>
      </c>
      <c r="G235" s="277">
        <f t="shared" si="15"/>
        <v>-0.744186046511628</v>
      </c>
      <c r="H235" s="277">
        <f t="shared" si="16"/>
        <v>3.66666666666667</v>
      </c>
      <c r="I235" s="277">
        <f t="shared" si="17"/>
        <v>1.1</v>
      </c>
      <c r="J235" s="284">
        <f t="shared" si="18"/>
        <v>7</v>
      </c>
      <c r="K235" s="267">
        <f t="shared" si="19"/>
        <v>67</v>
      </c>
    </row>
    <row r="236" s="257" customFormat="1" ht="14" customHeight="1" spans="1:11">
      <c r="A236" s="278">
        <v>2013805</v>
      </c>
      <c r="B236" s="279" t="s">
        <v>318</v>
      </c>
      <c r="C236" s="276">
        <v>614</v>
      </c>
      <c r="D236" s="276">
        <v>2251</v>
      </c>
      <c r="E236" s="276">
        <v>492</v>
      </c>
      <c r="F236" s="276">
        <v>693</v>
      </c>
      <c r="G236" s="277">
        <f t="shared" si="15"/>
        <v>0.128664495114007</v>
      </c>
      <c r="H236" s="277">
        <f t="shared" si="16"/>
        <v>0.30786317192359</v>
      </c>
      <c r="I236" s="277">
        <f t="shared" si="17"/>
        <v>1.40853658536585</v>
      </c>
      <c r="J236" s="284">
        <f t="shared" si="18"/>
        <v>7</v>
      </c>
      <c r="K236" s="267">
        <f t="shared" si="19"/>
        <v>4050</v>
      </c>
    </row>
    <row r="237" s="257" customFormat="1" ht="14" hidden="1" customHeight="1" spans="1:11">
      <c r="A237" s="278">
        <v>2013806</v>
      </c>
      <c r="B237" s="279" t="s">
        <v>319</v>
      </c>
      <c r="C237" s="280">
        <v>0</v>
      </c>
      <c r="D237" s="276">
        <v>0</v>
      </c>
      <c r="E237" s="276">
        <v>0</v>
      </c>
      <c r="F237" s="276">
        <v>0</v>
      </c>
      <c r="G237" s="277">
        <f t="shared" si="15"/>
        <v>0</v>
      </c>
      <c r="H237" s="277">
        <f t="shared" si="16"/>
        <v>0</v>
      </c>
      <c r="I237" s="277">
        <f t="shared" si="17"/>
        <v>0</v>
      </c>
      <c r="J237" s="284">
        <f t="shared" si="18"/>
        <v>7</v>
      </c>
      <c r="K237" s="267">
        <f t="shared" si="19"/>
        <v>0</v>
      </c>
    </row>
    <row r="238" s="257" customFormat="1" ht="14" hidden="1" customHeight="1" spans="1:11">
      <c r="A238" s="278">
        <v>2013807</v>
      </c>
      <c r="B238" s="279" t="s">
        <v>320</v>
      </c>
      <c r="C238" s="280">
        <v>0</v>
      </c>
      <c r="D238" s="276">
        <v>0</v>
      </c>
      <c r="E238" s="276">
        <v>0</v>
      </c>
      <c r="F238" s="276">
        <v>0</v>
      </c>
      <c r="G238" s="277">
        <f t="shared" si="15"/>
        <v>0</v>
      </c>
      <c r="H238" s="277">
        <f t="shared" si="16"/>
        <v>0</v>
      </c>
      <c r="I238" s="277">
        <f t="shared" si="17"/>
        <v>0</v>
      </c>
      <c r="J238" s="284">
        <f t="shared" si="18"/>
        <v>7</v>
      </c>
      <c r="K238" s="267">
        <f t="shared" si="19"/>
        <v>0</v>
      </c>
    </row>
    <row r="239" s="257" customFormat="1" ht="14" hidden="1" customHeight="1" spans="1:11">
      <c r="A239" s="278">
        <v>2013808</v>
      </c>
      <c r="B239" s="279" t="s">
        <v>233</v>
      </c>
      <c r="C239" s="280">
        <v>0</v>
      </c>
      <c r="D239" s="276">
        <v>0</v>
      </c>
      <c r="E239" s="276">
        <v>0</v>
      </c>
      <c r="F239" s="276">
        <v>0</v>
      </c>
      <c r="G239" s="277">
        <f t="shared" si="15"/>
        <v>0</v>
      </c>
      <c r="H239" s="277">
        <f t="shared" si="16"/>
        <v>0</v>
      </c>
      <c r="I239" s="277">
        <f t="shared" si="17"/>
        <v>0</v>
      </c>
      <c r="J239" s="284">
        <f t="shared" si="18"/>
        <v>7</v>
      </c>
      <c r="K239" s="267">
        <f t="shared" si="19"/>
        <v>0</v>
      </c>
    </row>
    <row r="240" s="257" customFormat="1" ht="14" hidden="1" customHeight="1" spans="1:11">
      <c r="A240" s="278">
        <v>2013809</v>
      </c>
      <c r="B240" s="279" t="s">
        <v>321</v>
      </c>
      <c r="C240" s="280">
        <v>0</v>
      </c>
      <c r="D240" s="276">
        <v>0</v>
      </c>
      <c r="E240" s="276">
        <v>0</v>
      </c>
      <c r="F240" s="276">
        <v>0</v>
      </c>
      <c r="G240" s="277">
        <f t="shared" si="15"/>
        <v>0</v>
      </c>
      <c r="H240" s="277">
        <f t="shared" si="16"/>
        <v>0</v>
      </c>
      <c r="I240" s="277">
        <f t="shared" si="17"/>
        <v>0</v>
      </c>
      <c r="J240" s="284">
        <f t="shared" si="18"/>
        <v>7</v>
      </c>
      <c r="K240" s="267">
        <f t="shared" si="19"/>
        <v>0</v>
      </c>
    </row>
    <row r="241" s="257" customFormat="1" ht="14" hidden="1" customHeight="1" spans="1:11">
      <c r="A241" s="278">
        <v>2013810</v>
      </c>
      <c r="B241" s="279" t="s">
        <v>322</v>
      </c>
      <c r="C241" s="280">
        <v>0</v>
      </c>
      <c r="D241" s="276">
        <v>0</v>
      </c>
      <c r="E241" s="276">
        <v>0</v>
      </c>
      <c r="F241" s="276">
        <v>0</v>
      </c>
      <c r="G241" s="277">
        <f t="shared" si="15"/>
        <v>0</v>
      </c>
      <c r="H241" s="277">
        <f t="shared" si="16"/>
        <v>0</v>
      </c>
      <c r="I241" s="277">
        <f t="shared" si="17"/>
        <v>0</v>
      </c>
      <c r="J241" s="284">
        <f t="shared" si="18"/>
        <v>7</v>
      </c>
      <c r="K241" s="267">
        <f t="shared" si="19"/>
        <v>0</v>
      </c>
    </row>
    <row r="242" s="257" customFormat="1" ht="14" hidden="1" customHeight="1" spans="1:11">
      <c r="A242" s="278">
        <v>2013811</v>
      </c>
      <c r="B242" s="279" t="s">
        <v>323</v>
      </c>
      <c r="C242" s="280">
        <v>0</v>
      </c>
      <c r="D242" s="276">
        <v>0</v>
      </c>
      <c r="E242" s="276">
        <v>0</v>
      </c>
      <c r="F242" s="276">
        <v>0</v>
      </c>
      <c r="G242" s="277">
        <f t="shared" si="15"/>
        <v>0</v>
      </c>
      <c r="H242" s="277">
        <f t="shared" si="16"/>
        <v>0</v>
      </c>
      <c r="I242" s="277">
        <f t="shared" si="17"/>
        <v>0</v>
      </c>
      <c r="J242" s="284">
        <f t="shared" si="18"/>
        <v>7</v>
      </c>
      <c r="K242" s="267">
        <f t="shared" si="19"/>
        <v>0</v>
      </c>
    </row>
    <row r="243" s="257" customFormat="1" ht="14" customHeight="1" spans="1:11">
      <c r="A243" s="278">
        <v>2013812</v>
      </c>
      <c r="B243" s="279" t="s">
        <v>324</v>
      </c>
      <c r="C243" s="280">
        <v>0</v>
      </c>
      <c r="D243" s="276">
        <v>0</v>
      </c>
      <c r="E243" s="276">
        <v>1</v>
      </c>
      <c r="F243" s="276">
        <v>5</v>
      </c>
      <c r="G243" s="277"/>
      <c r="H243" s="277"/>
      <c r="I243" s="277">
        <f t="shared" si="17"/>
        <v>5</v>
      </c>
      <c r="J243" s="284">
        <f t="shared" si="18"/>
        <v>7</v>
      </c>
      <c r="K243" s="267">
        <f t="shared" si="19"/>
        <v>6</v>
      </c>
    </row>
    <row r="244" s="257" customFormat="1" ht="14" hidden="1" customHeight="1" spans="1:11">
      <c r="A244" s="278">
        <v>2013813</v>
      </c>
      <c r="B244" s="279" t="s">
        <v>325</v>
      </c>
      <c r="C244" s="280">
        <v>0</v>
      </c>
      <c r="D244" s="276">
        <v>0</v>
      </c>
      <c r="E244" s="276">
        <v>0</v>
      </c>
      <c r="F244" s="276">
        <v>0</v>
      </c>
      <c r="G244" s="277">
        <f t="shared" si="15"/>
        <v>0</v>
      </c>
      <c r="H244" s="277">
        <f t="shared" si="16"/>
        <v>0</v>
      </c>
      <c r="I244" s="277">
        <f t="shared" si="17"/>
        <v>0</v>
      </c>
      <c r="J244" s="284">
        <f t="shared" si="18"/>
        <v>7</v>
      </c>
      <c r="K244" s="267">
        <f t="shared" si="19"/>
        <v>0</v>
      </c>
    </row>
    <row r="245" s="257" customFormat="1" ht="14" hidden="1" customHeight="1" spans="1:11">
      <c r="A245" s="278">
        <v>2013814</v>
      </c>
      <c r="B245" s="279" t="s">
        <v>326</v>
      </c>
      <c r="C245" s="280">
        <v>0</v>
      </c>
      <c r="D245" s="276">
        <v>0</v>
      </c>
      <c r="E245" s="276">
        <v>0</v>
      </c>
      <c r="F245" s="276">
        <v>0</v>
      </c>
      <c r="G245" s="277">
        <f t="shared" si="15"/>
        <v>0</v>
      </c>
      <c r="H245" s="277">
        <f t="shared" si="16"/>
        <v>0</v>
      </c>
      <c r="I245" s="277">
        <f t="shared" si="17"/>
        <v>0</v>
      </c>
      <c r="J245" s="284">
        <f t="shared" si="18"/>
        <v>7</v>
      </c>
      <c r="K245" s="267">
        <f t="shared" si="19"/>
        <v>0</v>
      </c>
    </row>
    <row r="246" s="258" customFormat="1" ht="14" hidden="1" customHeight="1" spans="1:11">
      <c r="A246" s="285">
        <v>2013815</v>
      </c>
      <c r="B246" s="286" t="s">
        <v>327</v>
      </c>
      <c r="C246" s="280"/>
      <c r="D246" s="276"/>
      <c r="E246" s="276">
        <v>0</v>
      </c>
      <c r="F246" s="276"/>
      <c r="G246" s="277">
        <f t="shared" si="15"/>
        <v>0</v>
      </c>
      <c r="H246" s="277">
        <f t="shared" si="16"/>
        <v>0</v>
      </c>
      <c r="I246" s="277">
        <f t="shared" si="17"/>
        <v>0</v>
      </c>
      <c r="J246" s="284">
        <f t="shared" si="18"/>
        <v>7</v>
      </c>
      <c r="K246" s="267">
        <f t="shared" si="19"/>
        <v>0</v>
      </c>
    </row>
    <row r="247" s="258" customFormat="1" ht="14" customHeight="1" spans="1:11">
      <c r="A247" s="285">
        <v>2013816</v>
      </c>
      <c r="B247" s="286" t="s">
        <v>328</v>
      </c>
      <c r="C247" s="280"/>
      <c r="D247" s="276"/>
      <c r="E247" s="276">
        <v>0</v>
      </c>
      <c r="F247" s="276">
        <v>8</v>
      </c>
      <c r="G247" s="277"/>
      <c r="H247" s="277"/>
      <c r="I247" s="277"/>
      <c r="J247" s="284">
        <f t="shared" si="18"/>
        <v>7</v>
      </c>
      <c r="K247" s="267">
        <f t="shared" si="19"/>
        <v>8</v>
      </c>
    </row>
    <row r="248" s="257" customFormat="1" ht="14" hidden="1" customHeight="1" spans="1:11">
      <c r="A248" s="278">
        <v>2013850</v>
      </c>
      <c r="B248" s="279" t="s">
        <v>199</v>
      </c>
      <c r="C248" s="280">
        <v>0</v>
      </c>
      <c r="D248" s="276">
        <v>0</v>
      </c>
      <c r="E248" s="276">
        <v>0</v>
      </c>
      <c r="F248" s="276">
        <v>0</v>
      </c>
      <c r="G248" s="277">
        <f t="shared" si="15"/>
        <v>0</v>
      </c>
      <c r="H248" s="277">
        <f t="shared" si="16"/>
        <v>0</v>
      </c>
      <c r="I248" s="277">
        <f t="shared" si="17"/>
        <v>0</v>
      </c>
      <c r="J248" s="284">
        <f t="shared" si="18"/>
        <v>7</v>
      </c>
      <c r="K248" s="267">
        <f t="shared" si="19"/>
        <v>0</v>
      </c>
    </row>
    <row r="249" s="257" customFormat="1" ht="14" customHeight="1" spans="1:11">
      <c r="A249" s="278">
        <v>2013899</v>
      </c>
      <c r="B249" s="279" t="s">
        <v>329</v>
      </c>
      <c r="C249" s="276">
        <v>1001</v>
      </c>
      <c r="D249" s="276">
        <v>4</v>
      </c>
      <c r="E249" s="276">
        <v>35</v>
      </c>
      <c r="F249" s="276">
        <v>41</v>
      </c>
      <c r="G249" s="277">
        <f t="shared" si="15"/>
        <v>-0.959040959040959</v>
      </c>
      <c r="H249" s="277">
        <f t="shared" si="16"/>
        <v>10.25</v>
      </c>
      <c r="I249" s="277">
        <f t="shared" si="17"/>
        <v>1.17142857142857</v>
      </c>
      <c r="J249" s="284">
        <f t="shared" si="18"/>
        <v>7</v>
      </c>
      <c r="K249" s="267">
        <f t="shared" si="19"/>
        <v>1081</v>
      </c>
    </row>
    <row r="250" s="257" customFormat="1" ht="14" customHeight="1" spans="1:11">
      <c r="A250" s="278">
        <v>20199</v>
      </c>
      <c r="B250" s="275" t="s">
        <v>330</v>
      </c>
      <c r="C250" s="276">
        <f>SUM(C251:C252)</f>
        <v>27521</v>
      </c>
      <c r="D250" s="276">
        <f>SUM(D251:D252)</f>
        <v>24475</v>
      </c>
      <c r="E250" s="276">
        <f>SUM(E251:E252)</f>
        <v>60841</v>
      </c>
      <c r="F250" s="276">
        <f>SUM(F251:F252)</f>
        <v>61109</v>
      </c>
      <c r="G250" s="277">
        <f t="shared" si="15"/>
        <v>1.22044983830529</v>
      </c>
      <c r="H250" s="277">
        <f t="shared" si="16"/>
        <v>2.49679264555669</v>
      </c>
      <c r="I250" s="277">
        <f t="shared" si="17"/>
        <v>1.00440492431091</v>
      </c>
      <c r="J250" s="284">
        <f t="shared" si="18"/>
        <v>5</v>
      </c>
      <c r="K250" s="267">
        <f t="shared" si="19"/>
        <v>173946</v>
      </c>
    </row>
    <row r="251" s="257" customFormat="1" ht="14" hidden="1" customHeight="1" spans="1:11">
      <c r="A251" s="278">
        <v>2019901</v>
      </c>
      <c r="B251" s="279" t="s">
        <v>331</v>
      </c>
      <c r="C251" s="280">
        <v>0</v>
      </c>
      <c r="D251" s="276">
        <v>0</v>
      </c>
      <c r="E251" s="276">
        <v>0</v>
      </c>
      <c r="F251" s="276">
        <v>0</v>
      </c>
      <c r="G251" s="277">
        <f t="shared" si="15"/>
        <v>0</v>
      </c>
      <c r="H251" s="277">
        <f t="shared" si="16"/>
        <v>0</v>
      </c>
      <c r="I251" s="277">
        <f t="shared" si="17"/>
        <v>0</v>
      </c>
      <c r="J251" s="284">
        <f t="shared" si="18"/>
        <v>7</v>
      </c>
      <c r="K251" s="267">
        <f t="shared" si="19"/>
        <v>0</v>
      </c>
    </row>
    <row r="252" s="257" customFormat="1" ht="14" customHeight="1" spans="1:11">
      <c r="A252" s="278">
        <v>2019999</v>
      </c>
      <c r="B252" s="279" t="s">
        <v>332</v>
      </c>
      <c r="C252" s="276">
        <v>27521</v>
      </c>
      <c r="D252" s="276">
        <v>24475</v>
      </c>
      <c r="E252" s="287">
        <f>60932-91</f>
        <v>60841</v>
      </c>
      <c r="F252" s="276">
        <v>61109</v>
      </c>
      <c r="G252" s="277">
        <f t="shared" si="15"/>
        <v>1.22044983830529</v>
      </c>
      <c r="H252" s="277">
        <f t="shared" si="16"/>
        <v>2.49679264555669</v>
      </c>
      <c r="I252" s="277">
        <f t="shared" si="17"/>
        <v>1.00440492431091</v>
      </c>
      <c r="J252" s="284">
        <f t="shared" si="18"/>
        <v>7</v>
      </c>
      <c r="K252" s="267">
        <f t="shared" si="19"/>
        <v>173946</v>
      </c>
    </row>
    <row r="253" s="257" customFormat="1" ht="14" hidden="1" customHeight="1" spans="1:11">
      <c r="A253" s="274">
        <v>202</v>
      </c>
      <c r="B253" s="275" t="s">
        <v>333</v>
      </c>
      <c r="C253" s="280">
        <f>SUM(C254,C261,C264,C267,C273,C277,C279,C284,C290)</f>
        <v>0</v>
      </c>
      <c r="D253" s="280">
        <f>SUM(D254,D261,D264,D267,D273,D277,D279,D284,D290)</f>
        <v>0</v>
      </c>
      <c r="E253" s="280">
        <f>SUM(E254,E261,E264,E267,E273,E277,E279,E284,E290)</f>
        <v>0</v>
      </c>
      <c r="F253" s="280">
        <f>SUM(F254,F261,F264,F267,F273,F277,F279,F284,F290)</f>
        <v>0</v>
      </c>
      <c r="G253" s="277">
        <f t="shared" si="15"/>
        <v>0</v>
      </c>
      <c r="H253" s="277">
        <f t="shared" si="16"/>
        <v>0</v>
      </c>
      <c r="I253" s="277">
        <f t="shared" si="17"/>
        <v>0</v>
      </c>
      <c r="J253" s="284">
        <f t="shared" si="18"/>
        <v>3</v>
      </c>
      <c r="K253" s="267">
        <f t="shared" si="19"/>
        <v>0</v>
      </c>
    </row>
    <row r="254" s="257" customFormat="1" ht="14" hidden="1" customHeight="1" spans="1:11">
      <c r="A254" s="278">
        <v>20201</v>
      </c>
      <c r="B254" s="275" t="s">
        <v>334</v>
      </c>
      <c r="C254" s="280">
        <f>SUM(C255:C260)</f>
        <v>0</v>
      </c>
      <c r="D254" s="280">
        <f>SUM(D255:D260)</f>
        <v>0</v>
      </c>
      <c r="E254" s="280">
        <f>SUM(E255:E260)</f>
        <v>0</v>
      </c>
      <c r="F254" s="280">
        <f>SUM(F255:F260)</f>
        <v>0</v>
      </c>
      <c r="G254" s="277">
        <f t="shared" si="15"/>
        <v>0</v>
      </c>
      <c r="H254" s="277">
        <f t="shared" si="16"/>
        <v>0</v>
      </c>
      <c r="I254" s="277">
        <f t="shared" si="17"/>
        <v>0</v>
      </c>
      <c r="J254" s="284">
        <f t="shared" si="18"/>
        <v>5</v>
      </c>
      <c r="K254" s="267">
        <f t="shared" si="19"/>
        <v>0</v>
      </c>
    </row>
    <row r="255" s="257" customFormat="1" ht="14" hidden="1" customHeight="1" spans="1:11">
      <c r="A255" s="278">
        <v>2020101</v>
      </c>
      <c r="B255" s="279" t="s">
        <v>190</v>
      </c>
      <c r="C255" s="280">
        <v>0</v>
      </c>
      <c r="D255" s="276">
        <v>0</v>
      </c>
      <c r="E255" s="276">
        <v>0</v>
      </c>
      <c r="F255" s="276">
        <v>0</v>
      </c>
      <c r="G255" s="277">
        <f t="shared" si="15"/>
        <v>0</v>
      </c>
      <c r="H255" s="277">
        <f t="shared" si="16"/>
        <v>0</v>
      </c>
      <c r="I255" s="277">
        <f t="shared" si="17"/>
        <v>0</v>
      </c>
      <c r="J255" s="284">
        <f t="shared" si="18"/>
        <v>7</v>
      </c>
      <c r="K255" s="267">
        <f t="shared" si="19"/>
        <v>0</v>
      </c>
    </row>
    <row r="256" s="257" customFormat="1" ht="14" hidden="1" customHeight="1" spans="1:11">
      <c r="A256" s="278">
        <v>2020102</v>
      </c>
      <c r="B256" s="279" t="s">
        <v>191</v>
      </c>
      <c r="C256" s="280">
        <v>0</v>
      </c>
      <c r="D256" s="276">
        <v>0</v>
      </c>
      <c r="E256" s="276">
        <v>0</v>
      </c>
      <c r="F256" s="276">
        <v>0</v>
      </c>
      <c r="G256" s="277">
        <f t="shared" si="15"/>
        <v>0</v>
      </c>
      <c r="H256" s="277">
        <f t="shared" si="16"/>
        <v>0</v>
      </c>
      <c r="I256" s="277">
        <f t="shared" si="17"/>
        <v>0</v>
      </c>
      <c r="J256" s="284">
        <f t="shared" si="18"/>
        <v>7</v>
      </c>
      <c r="K256" s="267">
        <f t="shared" si="19"/>
        <v>0</v>
      </c>
    </row>
    <row r="257" s="257" customFormat="1" ht="14" hidden="1" customHeight="1" spans="1:11">
      <c r="A257" s="278">
        <v>2020103</v>
      </c>
      <c r="B257" s="279" t="s">
        <v>192</v>
      </c>
      <c r="C257" s="280">
        <v>0</v>
      </c>
      <c r="D257" s="276">
        <v>0</v>
      </c>
      <c r="E257" s="276">
        <v>0</v>
      </c>
      <c r="F257" s="276">
        <v>0</v>
      </c>
      <c r="G257" s="277">
        <f t="shared" si="15"/>
        <v>0</v>
      </c>
      <c r="H257" s="277">
        <f t="shared" si="16"/>
        <v>0</v>
      </c>
      <c r="I257" s="277">
        <f t="shared" si="17"/>
        <v>0</v>
      </c>
      <c r="J257" s="284">
        <f t="shared" si="18"/>
        <v>7</v>
      </c>
      <c r="K257" s="267">
        <f t="shared" si="19"/>
        <v>0</v>
      </c>
    </row>
    <row r="258" s="257" customFormat="1" ht="14" hidden="1" customHeight="1" spans="1:11">
      <c r="A258" s="278">
        <v>2020104</v>
      </c>
      <c r="B258" s="279" t="s">
        <v>299</v>
      </c>
      <c r="C258" s="280">
        <v>0</v>
      </c>
      <c r="D258" s="276">
        <v>0</v>
      </c>
      <c r="E258" s="276">
        <v>0</v>
      </c>
      <c r="F258" s="276">
        <v>0</v>
      </c>
      <c r="G258" s="277">
        <f t="shared" si="15"/>
        <v>0</v>
      </c>
      <c r="H258" s="277">
        <f t="shared" si="16"/>
        <v>0</v>
      </c>
      <c r="I258" s="277">
        <f t="shared" si="17"/>
        <v>0</v>
      </c>
      <c r="J258" s="284">
        <f t="shared" si="18"/>
        <v>7</v>
      </c>
      <c r="K258" s="267">
        <f t="shared" si="19"/>
        <v>0</v>
      </c>
    </row>
    <row r="259" s="257" customFormat="1" ht="14" hidden="1" customHeight="1" spans="1:11">
      <c r="A259" s="278">
        <v>2020150</v>
      </c>
      <c r="B259" s="279" t="s">
        <v>199</v>
      </c>
      <c r="C259" s="280">
        <v>0</v>
      </c>
      <c r="D259" s="276">
        <v>0</v>
      </c>
      <c r="E259" s="276">
        <v>0</v>
      </c>
      <c r="F259" s="276">
        <v>0</v>
      </c>
      <c r="G259" s="277">
        <f t="shared" si="15"/>
        <v>0</v>
      </c>
      <c r="H259" s="277">
        <f t="shared" si="16"/>
        <v>0</v>
      </c>
      <c r="I259" s="277">
        <f t="shared" si="17"/>
        <v>0</v>
      </c>
      <c r="J259" s="284">
        <f t="shared" si="18"/>
        <v>7</v>
      </c>
      <c r="K259" s="267">
        <f t="shared" si="19"/>
        <v>0</v>
      </c>
    </row>
    <row r="260" s="257" customFormat="1" ht="14" hidden="1" customHeight="1" spans="1:11">
      <c r="A260" s="278">
        <v>2020199</v>
      </c>
      <c r="B260" s="279" t="s">
        <v>335</v>
      </c>
      <c r="C260" s="280">
        <v>0</v>
      </c>
      <c r="D260" s="276">
        <v>0</v>
      </c>
      <c r="E260" s="276">
        <v>0</v>
      </c>
      <c r="F260" s="276">
        <v>0</v>
      </c>
      <c r="G260" s="277">
        <f t="shared" si="15"/>
        <v>0</v>
      </c>
      <c r="H260" s="277">
        <f t="shared" si="16"/>
        <v>0</v>
      </c>
      <c r="I260" s="277">
        <f t="shared" si="17"/>
        <v>0</v>
      </c>
      <c r="J260" s="284">
        <f t="shared" si="18"/>
        <v>7</v>
      </c>
      <c r="K260" s="267">
        <f t="shared" si="19"/>
        <v>0</v>
      </c>
    </row>
    <row r="261" s="257" customFormat="1" ht="14" hidden="1" customHeight="1" spans="1:11">
      <c r="A261" s="278">
        <v>20202</v>
      </c>
      <c r="B261" s="275" t="s">
        <v>336</v>
      </c>
      <c r="C261" s="280">
        <f>SUM(C262:C263)</f>
        <v>0</v>
      </c>
      <c r="D261" s="280">
        <f>SUM(D262:D263)</f>
        <v>0</v>
      </c>
      <c r="E261" s="280">
        <f>SUM(E262:E263)</f>
        <v>0</v>
      </c>
      <c r="F261" s="280">
        <f>SUM(F262:F263)</f>
        <v>0</v>
      </c>
      <c r="G261" s="277">
        <f t="shared" ref="G261:G324" si="20">IF(F261&lt;&gt;0,F261/C261-1,)</f>
        <v>0</v>
      </c>
      <c r="H261" s="277">
        <f t="shared" ref="H261:H324" si="21">IF(F261&lt;&gt;0,F261/D261,)</f>
        <v>0</v>
      </c>
      <c r="I261" s="277">
        <f t="shared" ref="I261:I324" si="22">IF(F261&lt;&gt;0,F261/E261,)</f>
        <v>0</v>
      </c>
      <c r="J261" s="284">
        <f t="shared" ref="J261:J324" si="23">LEN(A261)</f>
        <v>5</v>
      </c>
      <c r="K261" s="267">
        <f t="shared" ref="K261:K324" si="24">SUM(C261:F261)</f>
        <v>0</v>
      </c>
    </row>
    <row r="262" s="257" customFormat="1" ht="14" hidden="1" customHeight="1" spans="1:11">
      <c r="A262" s="278">
        <v>2020201</v>
      </c>
      <c r="B262" s="279" t="s">
        <v>337</v>
      </c>
      <c r="C262" s="280">
        <v>0</v>
      </c>
      <c r="D262" s="276">
        <v>0</v>
      </c>
      <c r="E262" s="276">
        <v>0</v>
      </c>
      <c r="F262" s="276">
        <v>0</v>
      </c>
      <c r="G262" s="277">
        <f t="shared" si="20"/>
        <v>0</v>
      </c>
      <c r="H262" s="277">
        <f t="shared" si="21"/>
        <v>0</v>
      </c>
      <c r="I262" s="277">
        <f t="shared" si="22"/>
        <v>0</v>
      </c>
      <c r="J262" s="284">
        <f t="shared" si="23"/>
        <v>7</v>
      </c>
      <c r="K262" s="267">
        <f t="shared" si="24"/>
        <v>0</v>
      </c>
    </row>
    <row r="263" s="257" customFormat="1" ht="14" hidden="1" customHeight="1" spans="1:11">
      <c r="A263" s="278">
        <v>2020202</v>
      </c>
      <c r="B263" s="279" t="s">
        <v>338</v>
      </c>
      <c r="C263" s="280">
        <v>0</v>
      </c>
      <c r="D263" s="276">
        <v>0</v>
      </c>
      <c r="E263" s="276">
        <v>0</v>
      </c>
      <c r="F263" s="276">
        <v>0</v>
      </c>
      <c r="G263" s="277">
        <f t="shared" si="20"/>
        <v>0</v>
      </c>
      <c r="H263" s="277">
        <f t="shared" si="21"/>
        <v>0</v>
      </c>
      <c r="I263" s="277">
        <f t="shared" si="22"/>
        <v>0</v>
      </c>
      <c r="J263" s="284">
        <f t="shared" si="23"/>
        <v>7</v>
      </c>
      <c r="K263" s="267">
        <f t="shared" si="24"/>
        <v>0</v>
      </c>
    </row>
    <row r="264" s="257" customFormat="1" ht="14" hidden="1" customHeight="1" spans="1:11">
      <c r="A264" s="278">
        <v>20203</v>
      </c>
      <c r="B264" s="275" t="s">
        <v>339</v>
      </c>
      <c r="C264" s="280">
        <f>SUM(C265:C266)</f>
        <v>0</v>
      </c>
      <c r="D264" s="280">
        <f>SUM(D265:D266)</f>
        <v>0</v>
      </c>
      <c r="E264" s="280">
        <f>SUM(E265:E266)</f>
        <v>0</v>
      </c>
      <c r="F264" s="280">
        <f>SUM(F265:F266)</f>
        <v>0</v>
      </c>
      <c r="G264" s="277">
        <f t="shared" si="20"/>
        <v>0</v>
      </c>
      <c r="H264" s="277">
        <f t="shared" si="21"/>
        <v>0</v>
      </c>
      <c r="I264" s="277">
        <f t="shared" si="22"/>
        <v>0</v>
      </c>
      <c r="J264" s="284">
        <f t="shared" si="23"/>
        <v>5</v>
      </c>
      <c r="K264" s="267">
        <f t="shared" si="24"/>
        <v>0</v>
      </c>
    </row>
    <row r="265" s="257" customFormat="1" ht="14" hidden="1" customHeight="1" spans="1:11">
      <c r="A265" s="278">
        <v>2020304</v>
      </c>
      <c r="B265" s="279" t="s">
        <v>340</v>
      </c>
      <c r="C265" s="280">
        <v>0</v>
      </c>
      <c r="D265" s="276">
        <v>0</v>
      </c>
      <c r="E265" s="276">
        <v>0</v>
      </c>
      <c r="F265" s="276">
        <v>0</v>
      </c>
      <c r="G265" s="277">
        <f t="shared" si="20"/>
        <v>0</v>
      </c>
      <c r="H265" s="277">
        <f t="shared" si="21"/>
        <v>0</v>
      </c>
      <c r="I265" s="277">
        <f t="shared" si="22"/>
        <v>0</v>
      </c>
      <c r="J265" s="284">
        <f t="shared" si="23"/>
        <v>7</v>
      </c>
      <c r="K265" s="267">
        <f t="shared" si="24"/>
        <v>0</v>
      </c>
    </row>
    <row r="266" s="257" customFormat="1" ht="14" hidden="1" customHeight="1" spans="1:11">
      <c r="A266" s="278">
        <v>2020306</v>
      </c>
      <c r="B266" s="279" t="s">
        <v>341</v>
      </c>
      <c r="C266" s="280">
        <v>0</v>
      </c>
      <c r="D266" s="276">
        <v>0</v>
      </c>
      <c r="E266" s="276">
        <v>0</v>
      </c>
      <c r="F266" s="276">
        <v>0</v>
      </c>
      <c r="G266" s="277">
        <f t="shared" si="20"/>
        <v>0</v>
      </c>
      <c r="H266" s="277">
        <f t="shared" si="21"/>
        <v>0</v>
      </c>
      <c r="I266" s="277">
        <f t="shared" si="22"/>
        <v>0</v>
      </c>
      <c r="J266" s="284">
        <f t="shared" si="23"/>
        <v>7</v>
      </c>
      <c r="K266" s="267">
        <f t="shared" si="24"/>
        <v>0</v>
      </c>
    </row>
    <row r="267" s="257" customFormat="1" ht="14" hidden="1" customHeight="1" spans="1:11">
      <c r="A267" s="278">
        <v>20204</v>
      </c>
      <c r="B267" s="275" t="s">
        <v>342</v>
      </c>
      <c r="C267" s="280">
        <f>SUM(C268:C272)</f>
        <v>0</v>
      </c>
      <c r="D267" s="280">
        <f>SUM(D268:D272)</f>
        <v>0</v>
      </c>
      <c r="E267" s="280">
        <f>SUM(E268:E272)</f>
        <v>0</v>
      </c>
      <c r="F267" s="280">
        <f>SUM(F268:F272)</f>
        <v>0</v>
      </c>
      <c r="G267" s="277">
        <f t="shared" si="20"/>
        <v>0</v>
      </c>
      <c r="H267" s="277">
        <f t="shared" si="21"/>
        <v>0</v>
      </c>
      <c r="I267" s="277">
        <f t="shared" si="22"/>
        <v>0</v>
      </c>
      <c r="J267" s="284">
        <f t="shared" si="23"/>
        <v>5</v>
      </c>
      <c r="K267" s="267">
        <f t="shared" si="24"/>
        <v>0</v>
      </c>
    </row>
    <row r="268" s="257" customFormat="1" ht="14" hidden="1" customHeight="1" spans="1:11">
      <c r="A268" s="278">
        <v>2020401</v>
      </c>
      <c r="B268" s="279" t="s">
        <v>343</v>
      </c>
      <c r="C268" s="280">
        <v>0</v>
      </c>
      <c r="D268" s="276">
        <v>0</v>
      </c>
      <c r="E268" s="276">
        <v>0</v>
      </c>
      <c r="F268" s="276">
        <v>0</v>
      </c>
      <c r="G268" s="277">
        <f t="shared" si="20"/>
        <v>0</v>
      </c>
      <c r="H268" s="277">
        <f t="shared" si="21"/>
        <v>0</v>
      </c>
      <c r="I268" s="277">
        <f t="shared" si="22"/>
        <v>0</v>
      </c>
      <c r="J268" s="284">
        <f t="shared" si="23"/>
        <v>7</v>
      </c>
      <c r="K268" s="267">
        <f t="shared" si="24"/>
        <v>0</v>
      </c>
    </row>
    <row r="269" s="257" customFormat="1" ht="14" hidden="1" customHeight="1" spans="1:11">
      <c r="A269" s="278">
        <v>2020402</v>
      </c>
      <c r="B269" s="279" t="s">
        <v>344</v>
      </c>
      <c r="C269" s="280">
        <v>0</v>
      </c>
      <c r="D269" s="276">
        <v>0</v>
      </c>
      <c r="E269" s="276">
        <v>0</v>
      </c>
      <c r="F269" s="276">
        <v>0</v>
      </c>
      <c r="G269" s="277">
        <f t="shared" si="20"/>
        <v>0</v>
      </c>
      <c r="H269" s="277">
        <f t="shared" si="21"/>
        <v>0</v>
      </c>
      <c r="I269" s="277">
        <f t="shared" si="22"/>
        <v>0</v>
      </c>
      <c r="J269" s="284">
        <f t="shared" si="23"/>
        <v>7</v>
      </c>
      <c r="K269" s="267">
        <f t="shared" si="24"/>
        <v>0</v>
      </c>
    </row>
    <row r="270" s="257" customFormat="1" ht="14" hidden="1" customHeight="1" spans="1:11">
      <c r="A270" s="278">
        <v>2020403</v>
      </c>
      <c r="B270" s="279" t="s">
        <v>345</v>
      </c>
      <c r="C270" s="280">
        <v>0</v>
      </c>
      <c r="D270" s="276">
        <v>0</v>
      </c>
      <c r="E270" s="276">
        <v>0</v>
      </c>
      <c r="F270" s="276">
        <v>0</v>
      </c>
      <c r="G270" s="277">
        <f t="shared" si="20"/>
        <v>0</v>
      </c>
      <c r="H270" s="277">
        <f t="shared" si="21"/>
        <v>0</v>
      </c>
      <c r="I270" s="277">
        <f t="shared" si="22"/>
        <v>0</v>
      </c>
      <c r="J270" s="284">
        <f t="shared" si="23"/>
        <v>7</v>
      </c>
      <c r="K270" s="267">
        <f t="shared" si="24"/>
        <v>0</v>
      </c>
    </row>
    <row r="271" s="257" customFormat="1" ht="14" hidden="1" customHeight="1" spans="1:11">
      <c r="A271" s="278">
        <v>2020404</v>
      </c>
      <c r="B271" s="279" t="s">
        <v>346</v>
      </c>
      <c r="C271" s="280">
        <v>0</v>
      </c>
      <c r="D271" s="276">
        <v>0</v>
      </c>
      <c r="E271" s="276">
        <v>0</v>
      </c>
      <c r="F271" s="276">
        <v>0</v>
      </c>
      <c r="G271" s="277">
        <f t="shared" si="20"/>
        <v>0</v>
      </c>
      <c r="H271" s="277">
        <f t="shared" si="21"/>
        <v>0</v>
      </c>
      <c r="I271" s="277">
        <f t="shared" si="22"/>
        <v>0</v>
      </c>
      <c r="J271" s="284">
        <f t="shared" si="23"/>
        <v>7</v>
      </c>
      <c r="K271" s="267">
        <f t="shared" si="24"/>
        <v>0</v>
      </c>
    </row>
    <row r="272" s="257" customFormat="1" ht="14" hidden="1" customHeight="1" spans="1:11">
      <c r="A272" s="278">
        <v>2020499</v>
      </c>
      <c r="B272" s="279" t="s">
        <v>347</v>
      </c>
      <c r="C272" s="280">
        <v>0</v>
      </c>
      <c r="D272" s="276">
        <v>0</v>
      </c>
      <c r="E272" s="276">
        <v>0</v>
      </c>
      <c r="F272" s="276">
        <v>0</v>
      </c>
      <c r="G272" s="277">
        <f t="shared" si="20"/>
        <v>0</v>
      </c>
      <c r="H272" s="277">
        <f t="shared" si="21"/>
        <v>0</v>
      </c>
      <c r="I272" s="277">
        <f t="shared" si="22"/>
        <v>0</v>
      </c>
      <c r="J272" s="284">
        <f t="shared" si="23"/>
        <v>7</v>
      </c>
      <c r="K272" s="267">
        <f t="shared" si="24"/>
        <v>0</v>
      </c>
    </row>
    <row r="273" s="257" customFormat="1" ht="14" hidden="1" customHeight="1" spans="1:11">
      <c r="A273" s="278">
        <v>20205</v>
      </c>
      <c r="B273" s="275" t="s">
        <v>348</v>
      </c>
      <c r="C273" s="280">
        <f>SUM(C274:C276)</f>
        <v>0</v>
      </c>
      <c r="D273" s="280">
        <f>SUM(D274:D276)</f>
        <v>0</v>
      </c>
      <c r="E273" s="280">
        <f>SUM(E274:E276)</f>
        <v>0</v>
      </c>
      <c r="F273" s="280">
        <f>SUM(F274:F276)</f>
        <v>0</v>
      </c>
      <c r="G273" s="277">
        <f t="shared" si="20"/>
        <v>0</v>
      </c>
      <c r="H273" s="277">
        <f t="shared" si="21"/>
        <v>0</v>
      </c>
      <c r="I273" s="277">
        <f t="shared" si="22"/>
        <v>0</v>
      </c>
      <c r="J273" s="284">
        <f t="shared" si="23"/>
        <v>5</v>
      </c>
      <c r="K273" s="267">
        <f t="shared" si="24"/>
        <v>0</v>
      </c>
    </row>
    <row r="274" s="257" customFormat="1" ht="14" hidden="1" customHeight="1" spans="1:11">
      <c r="A274" s="278">
        <v>2020503</v>
      </c>
      <c r="B274" s="279" t="s">
        <v>349</v>
      </c>
      <c r="C274" s="280">
        <v>0</v>
      </c>
      <c r="D274" s="276">
        <v>0</v>
      </c>
      <c r="E274" s="276">
        <v>0</v>
      </c>
      <c r="F274" s="276">
        <v>0</v>
      </c>
      <c r="G274" s="277">
        <f t="shared" si="20"/>
        <v>0</v>
      </c>
      <c r="H274" s="277">
        <f t="shared" si="21"/>
        <v>0</v>
      </c>
      <c r="I274" s="277">
        <f t="shared" si="22"/>
        <v>0</v>
      </c>
      <c r="J274" s="284">
        <f t="shared" si="23"/>
        <v>7</v>
      </c>
      <c r="K274" s="267">
        <f t="shared" si="24"/>
        <v>0</v>
      </c>
    </row>
    <row r="275" s="257" customFormat="1" ht="14" hidden="1" customHeight="1" spans="1:11">
      <c r="A275" s="278">
        <v>2020504</v>
      </c>
      <c r="B275" s="279" t="s">
        <v>350</v>
      </c>
      <c r="C275" s="280">
        <v>0</v>
      </c>
      <c r="D275" s="276">
        <v>0</v>
      </c>
      <c r="E275" s="276">
        <v>0</v>
      </c>
      <c r="F275" s="276">
        <v>0</v>
      </c>
      <c r="G275" s="277">
        <f t="shared" si="20"/>
        <v>0</v>
      </c>
      <c r="H275" s="277">
        <f t="shared" si="21"/>
        <v>0</v>
      </c>
      <c r="I275" s="277">
        <f t="shared" si="22"/>
        <v>0</v>
      </c>
      <c r="J275" s="284">
        <f t="shared" si="23"/>
        <v>7</v>
      </c>
      <c r="K275" s="267">
        <f t="shared" si="24"/>
        <v>0</v>
      </c>
    </row>
    <row r="276" s="257" customFormat="1" ht="14" hidden="1" customHeight="1" spans="1:11">
      <c r="A276" s="278">
        <v>2020599</v>
      </c>
      <c r="B276" s="279" t="s">
        <v>351</v>
      </c>
      <c r="C276" s="280">
        <v>0</v>
      </c>
      <c r="D276" s="276">
        <v>0</v>
      </c>
      <c r="E276" s="276">
        <v>0</v>
      </c>
      <c r="F276" s="276">
        <v>0</v>
      </c>
      <c r="G276" s="277">
        <f t="shared" si="20"/>
        <v>0</v>
      </c>
      <c r="H276" s="277">
        <f t="shared" si="21"/>
        <v>0</v>
      </c>
      <c r="I276" s="277">
        <f t="shared" si="22"/>
        <v>0</v>
      </c>
      <c r="J276" s="284">
        <f t="shared" si="23"/>
        <v>7</v>
      </c>
      <c r="K276" s="267">
        <f t="shared" si="24"/>
        <v>0</v>
      </c>
    </row>
    <row r="277" s="257" customFormat="1" ht="14" hidden="1" customHeight="1" spans="1:11">
      <c r="A277" s="278">
        <v>20206</v>
      </c>
      <c r="B277" s="275" t="s">
        <v>352</v>
      </c>
      <c r="C277" s="280">
        <f>C278</f>
        <v>0</v>
      </c>
      <c r="D277" s="280">
        <f>D278</f>
        <v>0</v>
      </c>
      <c r="E277" s="280">
        <f>E278</f>
        <v>0</v>
      </c>
      <c r="F277" s="280">
        <f>F278</f>
        <v>0</v>
      </c>
      <c r="G277" s="277">
        <f t="shared" si="20"/>
        <v>0</v>
      </c>
      <c r="H277" s="277">
        <f t="shared" si="21"/>
        <v>0</v>
      </c>
      <c r="I277" s="277">
        <f t="shared" si="22"/>
        <v>0</v>
      </c>
      <c r="J277" s="284">
        <f t="shared" si="23"/>
        <v>5</v>
      </c>
      <c r="K277" s="267">
        <f t="shared" si="24"/>
        <v>0</v>
      </c>
    </row>
    <row r="278" s="257" customFormat="1" ht="14" hidden="1" customHeight="1" spans="1:11">
      <c r="A278" s="278">
        <v>2020601</v>
      </c>
      <c r="B278" s="279" t="s">
        <v>353</v>
      </c>
      <c r="C278" s="280">
        <v>0</v>
      </c>
      <c r="D278" s="276">
        <v>0</v>
      </c>
      <c r="E278" s="276">
        <v>0</v>
      </c>
      <c r="F278" s="276">
        <v>0</v>
      </c>
      <c r="G278" s="277">
        <f t="shared" si="20"/>
        <v>0</v>
      </c>
      <c r="H278" s="277">
        <f t="shared" si="21"/>
        <v>0</v>
      </c>
      <c r="I278" s="277">
        <f t="shared" si="22"/>
        <v>0</v>
      </c>
      <c r="J278" s="284">
        <f t="shared" si="23"/>
        <v>7</v>
      </c>
      <c r="K278" s="267">
        <f t="shared" si="24"/>
        <v>0</v>
      </c>
    </row>
    <row r="279" s="257" customFormat="1" ht="14" hidden="1" customHeight="1" spans="1:11">
      <c r="A279" s="278">
        <v>20207</v>
      </c>
      <c r="B279" s="275" t="s">
        <v>354</v>
      </c>
      <c r="C279" s="280">
        <f>SUM(C280:C283)</f>
        <v>0</v>
      </c>
      <c r="D279" s="280">
        <f>SUM(D280:D283)</f>
        <v>0</v>
      </c>
      <c r="E279" s="280">
        <f>SUM(E280:E283)</f>
        <v>0</v>
      </c>
      <c r="F279" s="280">
        <f>SUM(F280:F283)</f>
        <v>0</v>
      </c>
      <c r="G279" s="277">
        <f t="shared" si="20"/>
        <v>0</v>
      </c>
      <c r="H279" s="277">
        <f t="shared" si="21"/>
        <v>0</v>
      </c>
      <c r="I279" s="277">
        <f t="shared" si="22"/>
        <v>0</v>
      </c>
      <c r="J279" s="284">
        <f t="shared" si="23"/>
        <v>5</v>
      </c>
      <c r="K279" s="267">
        <f t="shared" si="24"/>
        <v>0</v>
      </c>
    </row>
    <row r="280" s="257" customFormat="1" ht="14" hidden="1" customHeight="1" spans="1:11">
      <c r="A280" s="278">
        <v>2020701</v>
      </c>
      <c r="B280" s="279" t="s">
        <v>355</v>
      </c>
      <c r="C280" s="280">
        <v>0</v>
      </c>
      <c r="D280" s="276">
        <v>0</v>
      </c>
      <c r="E280" s="276">
        <v>0</v>
      </c>
      <c r="F280" s="276">
        <v>0</v>
      </c>
      <c r="G280" s="277">
        <f t="shared" si="20"/>
        <v>0</v>
      </c>
      <c r="H280" s="277">
        <f t="shared" si="21"/>
        <v>0</v>
      </c>
      <c r="I280" s="277">
        <f t="shared" si="22"/>
        <v>0</v>
      </c>
      <c r="J280" s="284">
        <f t="shared" si="23"/>
        <v>7</v>
      </c>
      <c r="K280" s="267">
        <f t="shared" si="24"/>
        <v>0</v>
      </c>
    </row>
    <row r="281" s="257" customFormat="1" ht="14" hidden="1" customHeight="1" spans="1:11">
      <c r="A281" s="278">
        <v>2020702</v>
      </c>
      <c r="B281" s="279" t="s">
        <v>356</v>
      </c>
      <c r="C281" s="280">
        <v>0</v>
      </c>
      <c r="D281" s="276">
        <v>0</v>
      </c>
      <c r="E281" s="276">
        <v>0</v>
      </c>
      <c r="F281" s="276">
        <v>0</v>
      </c>
      <c r="G281" s="277">
        <f t="shared" si="20"/>
        <v>0</v>
      </c>
      <c r="H281" s="277">
        <f t="shared" si="21"/>
        <v>0</v>
      </c>
      <c r="I281" s="277">
        <f t="shared" si="22"/>
        <v>0</v>
      </c>
      <c r="J281" s="284">
        <f t="shared" si="23"/>
        <v>7</v>
      </c>
      <c r="K281" s="267">
        <f t="shared" si="24"/>
        <v>0</v>
      </c>
    </row>
    <row r="282" s="257" customFormat="1" ht="14" hidden="1" customHeight="1" spans="1:11">
      <c r="A282" s="278">
        <v>2020703</v>
      </c>
      <c r="B282" s="279" t="s">
        <v>357</v>
      </c>
      <c r="C282" s="280">
        <v>0</v>
      </c>
      <c r="D282" s="276">
        <v>0</v>
      </c>
      <c r="E282" s="276">
        <v>0</v>
      </c>
      <c r="F282" s="276">
        <v>0</v>
      </c>
      <c r="G282" s="277">
        <f t="shared" si="20"/>
        <v>0</v>
      </c>
      <c r="H282" s="277">
        <f t="shared" si="21"/>
        <v>0</v>
      </c>
      <c r="I282" s="277">
        <f t="shared" si="22"/>
        <v>0</v>
      </c>
      <c r="J282" s="284">
        <f t="shared" si="23"/>
        <v>7</v>
      </c>
      <c r="K282" s="267">
        <f t="shared" si="24"/>
        <v>0</v>
      </c>
    </row>
    <row r="283" s="257" customFormat="1" ht="14" hidden="1" customHeight="1" spans="1:11">
      <c r="A283" s="278">
        <v>2020799</v>
      </c>
      <c r="B283" s="279" t="s">
        <v>358</v>
      </c>
      <c r="C283" s="280">
        <v>0</v>
      </c>
      <c r="D283" s="276">
        <v>0</v>
      </c>
      <c r="E283" s="276">
        <v>0</v>
      </c>
      <c r="F283" s="276">
        <v>0</v>
      </c>
      <c r="G283" s="277">
        <f t="shared" si="20"/>
        <v>0</v>
      </c>
      <c r="H283" s="277">
        <f t="shared" si="21"/>
        <v>0</v>
      </c>
      <c r="I283" s="277">
        <f t="shared" si="22"/>
        <v>0</v>
      </c>
      <c r="J283" s="284">
        <f t="shared" si="23"/>
        <v>7</v>
      </c>
      <c r="K283" s="267">
        <f t="shared" si="24"/>
        <v>0</v>
      </c>
    </row>
    <row r="284" s="257" customFormat="1" ht="14" hidden="1" customHeight="1" spans="1:11">
      <c r="A284" s="278">
        <v>20208</v>
      </c>
      <c r="B284" s="275" t="s">
        <v>359</v>
      </c>
      <c r="C284" s="280">
        <f>SUM(C285:C289)</f>
        <v>0</v>
      </c>
      <c r="D284" s="280">
        <f>SUM(D285:D289)</f>
        <v>0</v>
      </c>
      <c r="E284" s="280">
        <f>SUM(E285:E289)</f>
        <v>0</v>
      </c>
      <c r="F284" s="280">
        <f>SUM(F285:F289)</f>
        <v>0</v>
      </c>
      <c r="G284" s="277">
        <f t="shared" si="20"/>
        <v>0</v>
      </c>
      <c r="H284" s="277">
        <f t="shared" si="21"/>
        <v>0</v>
      </c>
      <c r="I284" s="277">
        <f t="shared" si="22"/>
        <v>0</v>
      </c>
      <c r="J284" s="284">
        <f t="shared" si="23"/>
        <v>5</v>
      </c>
      <c r="K284" s="267">
        <f t="shared" si="24"/>
        <v>0</v>
      </c>
    </row>
    <row r="285" s="257" customFormat="1" ht="14" hidden="1" customHeight="1" spans="1:11">
      <c r="A285" s="278">
        <v>2020801</v>
      </c>
      <c r="B285" s="279" t="s">
        <v>190</v>
      </c>
      <c r="C285" s="280">
        <v>0</v>
      </c>
      <c r="D285" s="276">
        <v>0</v>
      </c>
      <c r="E285" s="276">
        <v>0</v>
      </c>
      <c r="F285" s="276">
        <v>0</v>
      </c>
      <c r="G285" s="277">
        <f t="shared" si="20"/>
        <v>0</v>
      </c>
      <c r="H285" s="277">
        <f t="shared" si="21"/>
        <v>0</v>
      </c>
      <c r="I285" s="277">
        <f t="shared" si="22"/>
        <v>0</v>
      </c>
      <c r="J285" s="284">
        <f t="shared" si="23"/>
        <v>7</v>
      </c>
      <c r="K285" s="267">
        <f t="shared" si="24"/>
        <v>0</v>
      </c>
    </row>
    <row r="286" s="257" customFormat="1" ht="14" hidden="1" customHeight="1" spans="1:11">
      <c r="A286" s="278">
        <v>2020802</v>
      </c>
      <c r="B286" s="279" t="s">
        <v>191</v>
      </c>
      <c r="C286" s="280">
        <v>0</v>
      </c>
      <c r="D286" s="276">
        <v>0</v>
      </c>
      <c r="E286" s="276">
        <v>0</v>
      </c>
      <c r="F286" s="276">
        <v>0</v>
      </c>
      <c r="G286" s="277">
        <f t="shared" si="20"/>
        <v>0</v>
      </c>
      <c r="H286" s="277">
        <f t="shared" si="21"/>
        <v>0</v>
      </c>
      <c r="I286" s="277">
        <f t="shared" si="22"/>
        <v>0</v>
      </c>
      <c r="J286" s="284">
        <f t="shared" si="23"/>
        <v>7</v>
      </c>
      <c r="K286" s="267">
        <f t="shared" si="24"/>
        <v>0</v>
      </c>
    </row>
    <row r="287" s="257" customFormat="1" ht="14" hidden="1" customHeight="1" spans="1:11">
      <c r="A287" s="278">
        <v>2020803</v>
      </c>
      <c r="B287" s="279" t="s">
        <v>192</v>
      </c>
      <c r="C287" s="280">
        <v>0</v>
      </c>
      <c r="D287" s="276">
        <v>0</v>
      </c>
      <c r="E287" s="276">
        <v>0</v>
      </c>
      <c r="F287" s="276">
        <v>0</v>
      </c>
      <c r="G287" s="277">
        <f t="shared" si="20"/>
        <v>0</v>
      </c>
      <c r="H287" s="277">
        <f t="shared" si="21"/>
        <v>0</v>
      </c>
      <c r="I287" s="277">
        <f t="shared" si="22"/>
        <v>0</v>
      </c>
      <c r="J287" s="284">
        <f t="shared" si="23"/>
        <v>7</v>
      </c>
      <c r="K287" s="267">
        <f t="shared" si="24"/>
        <v>0</v>
      </c>
    </row>
    <row r="288" s="257" customFormat="1" ht="14" hidden="1" customHeight="1" spans="1:11">
      <c r="A288" s="278">
        <v>2020850</v>
      </c>
      <c r="B288" s="279" t="s">
        <v>199</v>
      </c>
      <c r="C288" s="280">
        <v>0</v>
      </c>
      <c r="D288" s="276">
        <v>0</v>
      </c>
      <c r="E288" s="276">
        <v>0</v>
      </c>
      <c r="F288" s="276">
        <v>0</v>
      </c>
      <c r="G288" s="277">
        <f t="shared" si="20"/>
        <v>0</v>
      </c>
      <c r="H288" s="277">
        <f t="shared" si="21"/>
        <v>0</v>
      </c>
      <c r="I288" s="277">
        <f t="shared" si="22"/>
        <v>0</v>
      </c>
      <c r="J288" s="284">
        <f t="shared" si="23"/>
        <v>7</v>
      </c>
      <c r="K288" s="267">
        <f t="shared" si="24"/>
        <v>0</v>
      </c>
    </row>
    <row r="289" s="257" customFormat="1" ht="14" hidden="1" customHeight="1" spans="1:11">
      <c r="A289" s="278">
        <v>2020899</v>
      </c>
      <c r="B289" s="279" t="s">
        <v>360</v>
      </c>
      <c r="C289" s="280">
        <v>0</v>
      </c>
      <c r="D289" s="276">
        <v>0</v>
      </c>
      <c r="E289" s="276">
        <v>0</v>
      </c>
      <c r="F289" s="276">
        <v>0</v>
      </c>
      <c r="G289" s="277">
        <f t="shared" si="20"/>
        <v>0</v>
      </c>
      <c r="H289" s="277">
        <f t="shared" si="21"/>
        <v>0</v>
      </c>
      <c r="I289" s="277">
        <f t="shared" si="22"/>
        <v>0</v>
      </c>
      <c r="J289" s="284">
        <f t="shared" si="23"/>
        <v>7</v>
      </c>
      <c r="K289" s="267">
        <f t="shared" si="24"/>
        <v>0</v>
      </c>
    </row>
    <row r="290" s="257" customFormat="1" ht="14" hidden="1" customHeight="1" spans="1:11">
      <c r="A290" s="278">
        <v>20299</v>
      </c>
      <c r="B290" s="275" t="s">
        <v>361</v>
      </c>
      <c r="C290" s="280">
        <f>C291</f>
        <v>0</v>
      </c>
      <c r="D290" s="280">
        <f>D291</f>
        <v>0</v>
      </c>
      <c r="E290" s="280">
        <f>E291</f>
        <v>0</v>
      </c>
      <c r="F290" s="280">
        <f>F291</f>
        <v>0</v>
      </c>
      <c r="G290" s="277">
        <f t="shared" si="20"/>
        <v>0</v>
      </c>
      <c r="H290" s="277">
        <f t="shared" si="21"/>
        <v>0</v>
      </c>
      <c r="I290" s="277">
        <f t="shared" si="22"/>
        <v>0</v>
      </c>
      <c r="J290" s="284">
        <f t="shared" si="23"/>
        <v>5</v>
      </c>
      <c r="K290" s="267">
        <f t="shared" si="24"/>
        <v>0</v>
      </c>
    </row>
    <row r="291" s="257" customFormat="1" ht="14" hidden="1" customHeight="1" spans="1:11">
      <c r="A291" s="278">
        <v>2029901</v>
      </c>
      <c r="B291" s="279" t="s">
        <v>362</v>
      </c>
      <c r="C291" s="280">
        <v>0</v>
      </c>
      <c r="D291" s="276">
        <v>0</v>
      </c>
      <c r="E291" s="276">
        <v>0</v>
      </c>
      <c r="F291" s="276">
        <v>0</v>
      </c>
      <c r="G291" s="277">
        <f t="shared" si="20"/>
        <v>0</v>
      </c>
      <c r="H291" s="277">
        <f t="shared" si="21"/>
        <v>0</v>
      </c>
      <c r="I291" s="277">
        <f t="shared" si="22"/>
        <v>0</v>
      </c>
      <c r="J291" s="284">
        <f t="shared" si="23"/>
        <v>7</v>
      </c>
      <c r="K291" s="267">
        <f t="shared" si="24"/>
        <v>0</v>
      </c>
    </row>
    <row r="292" s="257" customFormat="1" ht="14" customHeight="1" spans="1:11">
      <c r="A292" s="274">
        <v>203</v>
      </c>
      <c r="B292" s="275" t="s">
        <v>363</v>
      </c>
      <c r="C292" s="276">
        <f>SUM(C293,C295,C297,C299,C309)</f>
        <v>116</v>
      </c>
      <c r="D292" s="276">
        <f>SUM(D293,D295,D297,D299,D309)</f>
        <v>183</v>
      </c>
      <c r="E292" s="276">
        <f>SUM(E293,E295,E297,E299,E309)</f>
        <v>716</v>
      </c>
      <c r="F292" s="276">
        <f>SUM(F293,F295,F297,F299,F309)</f>
        <v>795</v>
      </c>
      <c r="G292" s="277">
        <f t="shared" si="20"/>
        <v>5.85344827586207</v>
      </c>
      <c r="H292" s="277">
        <f t="shared" si="21"/>
        <v>4.34426229508197</v>
      </c>
      <c r="I292" s="277">
        <f t="shared" si="22"/>
        <v>1.11033519553073</v>
      </c>
      <c r="J292" s="284">
        <f t="shared" si="23"/>
        <v>3</v>
      </c>
      <c r="K292" s="267">
        <f t="shared" si="24"/>
        <v>1810</v>
      </c>
    </row>
    <row r="293" s="257" customFormat="1" ht="14" hidden="1" customHeight="1" spans="1:11">
      <c r="A293" s="278">
        <v>20301</v>
      </c>
      <c r="B293" s="275" t="s">
        <v>364</v>
      </c>
      <c r="C293" s="280">
        <f>C294</f>
        <v>0</v>
      </c>
      <c r="D293" s="280">
        <f>D294</f>
        <v>0</v>
      </c>
      <c r="E293" s="280">
        <f>E294</f>
        <v>0</v>
      </c>
      <c r="F293" s="280">
        <f>F294</f>
        <v>0</v>
      </c>
      <c r="G293" s="277">
        <f t="shared" si="20"/>
        <v>0</v>
      </c>
      <c r="H293" s="277">
        <f t="shared" si="21"/>
        <v>0</v>
      </c>
      <c r="I293" s="277">
        <f t="shared" si="22"/>
        <v>0</v>
      </c>
      <c r="J293" s="284">
        <f t="shared" si="23"/>
        <v>5</v>
      </c>
      <c r="K293" s="267">
        <f t="shared" si="24"/>
        <v>0</v>
      </c>
    </row>
    <row r="294" s="257" customFormat="1" ht="14" hidden="1" customHeight="1" spans="1:11">
      <c r="A294" s="278">
        <v>2030101</v>
      </c>
      <c r="B294" s="279" t="s">
        <v>365</v>
      </c>
      <c r="C294" s="280">
        <v>0</v>
      </c>
      <c r="D294" s="276">
        <v>0</v>
      </c>
      <c r="E294" s="276">
        <v>0</v>
      </c>
      <c r="F294" s="276">
        <v>0</v>
      </c>
      <c r="G294" s="277">
        <f t="shared" si="20"/>
        <v>0</v>
      </c>
      <c r="H294" s="277">
        <f t="shared" si="21"/>
        <v>0</v>
      </c>
      <c r="I294" s="277">
        <f t="shared" si="22"/>
        <v>0</v>
      </c>
      <c r="J294" s="284">
        <f t="shared" si="23"/>
        <v>7</v>
      </c>
      <c r="K294" s="267">
        <f t="shared" si="24"/>
        <v>0</v>
      </c>
    </row>
    <row r="295" s="257" customFormat="1" ht="14" hidden="1" customHeight="1" spans="1:11">
      <c r="A295" s="278">
        <v>20304</v>
      </c>
      <c r="B295" s="275" t="s">
        <v>366</v>
      </c>
      <c r="C295" s="280">
        <f>C296</f>
        <v>0</v>
      </c>
      <c r="D295" s="280">
        <f>D296</f>
        <v>0</v>
      </c>
      <c r="E295" s="280">
        <f>E296</f>
        <v>0</v>
      </c>
      <c r="F295" s="280">
        <f>F296</f>
        <v>0</v>
      </c>
      <c r="G295" s="277">
        <f t="shared" si="20"/>
        <v>0</v>
      </c>
      <c r="H295" s="277">
        <f t="shared" si="21"/>
        <v>0</v>
      </c>
      <c r="I295" s="277">
        <f t="shared" si="22"/>
        <v>0</v>
      </c>
      <c r="J295" s="284">
        <f t="shared" si="23"/>
        <v>5</v>
      </c>
      <c r="K295" s="267">
        <f t="shared" si="24"/>
        <v>0</v>
      </c>
    </row>
    <row r="296" s="257" customFormat="1" ht="14" hidden="1" customHeight="1" spans="1:11">
      <c r="A296" s="278">
        <v>2030401</v>
      </c>
      <c r="B296" s="279" t="s">
        <v>367</v>
      </c>
      <c r="C296" s="280">
        <v>0</v>
      </c>
      <c r="D296" s="276">
        <v>0</v>
      </c>
      <c r="E296" s="276">
        <v>0</v>
      </c>
      <c r="F296" s="276">
        <v>0</v>
      </c>
      <c r="G296" s="277">
        <f t="shared" si="20"/>
        <v>0</v>
      </c>
      <c r="H296" s="277">
        <f t="shared" si="21"/>
        <v>0</v>
      </c>
      <c r="I296" s="277">
        <f t="shared" si="22"/>
        <v>0</v>
      </c>
      <c r="J296" s="284">
        <f t="shared" si="23"/>
        <v>7</v>
      </c>
      <c r="K296" s="267">
        <f t="shared" si="24"/>
        <v>0</v>
      </c>
    </row>
    <row r="297" s="257" customFormat="1" ht="14" hidden="1" customHeight="1" spans="1:11">
      <c r="A297" s="278">
        <v>20305</v>
      </c>
      <c r="B297" s="275" t="s">
        <v>368</v>
      </c>
      <c r="C297" s="280">
        <f>C298</f>
        <v>0</v>
      </c>
      <c r="D297" s="280">
        <f>D298</f>
        <v>0</v>
      </c>
      <c r="E297" s="280">
        <f>E298</f>
        <v>0</v>
      </c>
      <c r="F297" s="280">
        <f>F298</f>
        <v>0</v>
      </c>
      <c r="G297" s="277">
        <f t="shared" si="20"/>
        <v>0</v>
      </c>
      <c r="H297" s="277">
        <f t="shared" si="21"/>
        <v>0</v>
      </c>
      <c r="I297" s="277">
        <f t="shared" si="22"/>
        <v>0</v>
      </c>
      <c r="J297" s="284">
        <f t="shared" si="23"/>
        <v>5</v>
      </c>
      <c r="K297" s="267">
        <f t="shared" si="24"/>
        <v>0</v>
      </c>
    </row>
    <row r="298" s="257" customFormat="1" ht="14" hidden="1" customHeight="1" spans="1:11">
      <c r="A298" s="278">
        <v>2030501</v>
      </c>
      <c r="B298" s="279" t="s">
        <v>369</v>
      </c>
      <c r="C298" s="280">
        <v>0</v>
      </c>
      <c r="D298" s="276">
        <v>0</v>
      </c>
      <c r="E298" s="276">
        <v>0</v>
      </c>
      <c r="F298" s="276">
        <v>0</v>
      </c>
      <c r="G298" s="277">
        <f t="shared" si="20"/>
        <v>0</v>
      </c>
      <c r="H298" s="277">
        <f t="shared" si="21"/>
        <v>0</v>
      </c>
      <c r="I298" s="277">
        <f t="shared" si="22"/>
        <v>0</v>
      </c>
      <c r="J298" s="284">
        <f t="shared" si="23"/>
        <v>7</v>
      </c>
      <c r="K298" s="267">
        <f t="shared" si="24"/>
        <v>0</v>
      </c>
    </row>
    <row r="299" s="257" customFormat="1" ht="14" customHeight="1" spans="1:11">
      <c r="A299" s="278">
        <v>20306</v>
      </c>
      <c r="B299" s="275" t="s">
        <v>370</v>
      </c>
      <c r="C299" s="276">
        <f>SUM(C300:C308)</f>
        <v>79</v>
      </c>
      <c r="D299" s="276">
        <f>SUM(D300:D308)</f>
        <v>183</v>
      </c>
      <c r="E299" s="276">
        <f>SUM(E300:E308)</f>
        <v>716</v>
      </c>
      <c r="F299" s="276">
        <f>SUM(F300:F308)</f>
        <v>796</v>
      </c>
      <c r="G299" s="277">
        <f t="shared" si="20"/>
        <v>9.07594936708861</v>
      </c>
      <c r="H299" s="277">
        <f t="shared" si="21"/>
        <v>4.34972677595628</v>
      </c>
      <c r="I299" s="277">
        <f t="shared" si="22"/>
        <v>1.11173184357542</v>
      </c>
      <c r="J299" s="284">
        <f t="shared" si="23"/>
        <v>5</v>
      </c>
      <c r="K299" s="267">
        <f t="shared" si="24"/>
        <v>1774</v>
      </c>
    </row>
    <row r="300" s="257" customFormat="1" ht="14" customHeight="1" spans="1:11">
      <c r="A300" s="278">
        <v>2030601</v>
      </c>
      <c r="B300" s="279" t="s">
        <v>371</v>
      </c>
      <c r="C300" s="276">
        <v>12</v>
      </c>
      <c r="D300" s="276">
        <v>0</v>
      </c>
      <c r="E300" s="276">
        <v>8</v>
      </c>
      <c r="F300" s="276">
        <v>8</v>
      </c>
      <c r="G300" s="277">
        <f t="shared" si="20"/>
        <v>-0.333333333333333</v>
      </c>
      <c r="H300" s="277"/>
      <c r="I300" s="277">
        <f t="shared" si="22"/>
        <v>1</v>
      </c>
      <c r="J300" s="284">
        <f t="shared" si="23"/>
        <v>7</v>
      </c>
      <c r="K300" s="267">
        <f t="shared" si="24"/>
        <v>28</v>
      </c>
    </row>
    <row r="301" s="257" customFormat="1" ht="14" hidden="1" customHeight="1" spans="1:11">
      <c r="A301" s="278">
        <v>2030602</v>
      </c>
      <c r="B301" s="279" t="s">
        <v>372</v>
      </c>
      <c r="C301" s="280">
        <v>0</v>
      </c>
      <c r="D301" s="276">
        <v>0</v>
      </c>
      <c r="E301" s="276">
        <v>0</v>
      </c>
      <c r="F301" s="276">
        <v>0</v>
      </c>
      <c r="G301" s="277">
        <f t="shared" si="20"/>
        <v>0</v>
      </c>
      <c r="H301" s="277">
        <f t="shared" si="21"/>
        <v>0</v>
      </c>
      <c r="I301" s="277">
        <f t="shared" si="22"/>
        <v>0</v>
      </c>
      <c r="J301" s="284">
        <f t="shared" si="23"/>
        <v>7</v>
      </c>
      <c r="K301" s="267">
        <f t="shared" si="24"/>
        <v>0</v>
      </c>
    </row>
    <row r="302" s="257" customFormat="1" ht="14" customHeight="1" spans="1:11">
      <c r="A302" s="278">
        <v>2030603</v>
      </c>
      <c r="B302" s="279" t="s">
        <v>373</v>
      </c>
      <c r="C302" s="276">
        <v>0</v>
      </c>
      <c r="D302" s="276">
        <v>120</v>
      </c>
      <c r="E302" s="276">
        <v>303</v>
      </c>
      <c r="F302" s="276">
        <v>303</v>
      </c>
      <c r="G302" s="277"/>
      <c r="H302" s="277">
        <f t="shared" si="21"/>
        <v>2.525</v>
      </c>
      <c r="I302" s="277">
        <f t="shared" si="22"/>
        <v>1</v>
      </c>
      <c r="J302" s="284">
        <f t="shared" si="23"/>
        <v>7</v>
      </c>
      <c r="K302" s="267">
        <f t="shared" si="24"/>
        <v>726</v>
      </c>
    </row>
    <row r="303" s="257" customFormat="1" ht="14" hidden="1" customHeight="1" spans="1:11">
      <c r="A303" s="278">
        <v>2030604</v>
      </c>
      <c r="B303" s="279" t="s">
        <v>374</v>
      </c>
      <c r="C303" s="280">
        <v>0</v>
      </c>
      <c r="D303" s="276">
        <v>0</v>
      </c>
      <c r="E303" s="276">
        <v>0</v>
      </c>
      <c r="F303" s="276">
        <v>0</v>
      </c>
      <c r="G303" s="277">
        <f t="shared" si="20"/>
        <v>0</v>
      </c>
      <c r="H303" s="277">
        <f t="shared" si="21"/>
        <v>0</v>
      </c>
      <c r="I303" s="277">
        <f t="shared" si="22"/>
        <v>0</v>
      </c>
      <c r="J303" s="284">
        <f t="shared" si="23"/>
        <v>7</v>
      </c>
      <c r="K303" s="267">
        <f t="shared" si="24"/>
        <v>0</v>
      </c>
    </row>
    <row r="304" s="257" customFormat="1" ht="14" customHeight="1" spans="1:11">
      <c r="A304" s="278">
        <v>2030605</v>
      </c>
      <c r="B304" s="279" t="s">
        <v>375</v>
      </c>
      <c r="C304" s="276">
        <v>2</v>
      </c>
      <c r="D304" s="276">
        <v>0</v>
      </c>
      <c r="E304" s="276">
        <v>2</v>
      </c>
      <c r="F304" s="276">
        <v>2</v>
      </c>
      <c r="G304" s="277">
        <f t="shared" si="20"/>
        <v>0</v>
      </c>
      <c r="H304" s="277"/>
      <c r="I304" s="277">
        <f t="shared" si="22"/>
        <v>1</v>
      </c>
      <c r="J304" s="284">
        <f t="shared" si="23"/>
        <v>7</v>
      </c>
      <c r="K304" s="267">
        <f t="shared" si="24"/>
        <v>6</v>
      </c>
    </row>
    <row r="305" s="257" customFormat="1" ht="14" hidden="1" customHeight="1" spans="1:11">
      <c r="A305" s="278">
        <v>2030606</v>
      </c>
      <c r="B305" s="279" t="s">
        <v>376</v>
      </c>
      <c r="C305" s="280">
        <v>0</v>
      </c>
      <c r="D305" s="276">
        <v>0</v>
      </c>
      <c r="E305" s="276">
        <v>0</v>
      </c>
      <c r="F305" s="276">
        <v>0</v>
      </c>
      <c r="G305" s="277">
        <f t="shared" si="20"/>
        <v>0</v>
      </c>
      <c r="H305" s="277">
        <f t="shared" si="21"/>
        <v>0</v>
      </c>
      <c r="I305" s="277">
        <f t="shared" si="22"/>
        <v>0</v>
      </c>
      <c r="J305" s="284">
        <f t="shared" si="23"/>
        <v>7</v>
      </c>
      <c r="K305" s="267">
        <f t="shared" si="24"/>
        <v>0</v>
      </c>
    </row>
    <row r="306" s="257" customFormat="1" ht="14" customHeight="1" spans="1:11">
      <c r="A306" s="278">
        <v>2030607</v>
      </c>
      <c r="B306" s="279" t="s">
        <v>377</v>
      </c>
      <c r="C306" s="276">
        <v>48</v>
      </c>
      <c r="D306" s="276">
        <v>58</v>
      </c>
      <c r="E306" s="276">
        <v>403</v>
      </c>
      <c r="F306" s="276">
        <v>483</v>
      </c>
      <c r="G306" s="277">
        <f t="shared" si="20"/>
        <v>9.0625</v>
      </c>
      <c r="H306" s="277">
        <f t="shared" si="21"/>
        <v>8.32758620689655</v>
      </c>
      <c r="I306" s="277">
        <f t="shared" si="22"/>
        <v>1.1985111662531</v>
      </c>
      <c r="J306" s="284">
        <f t="shared" si="23"/>
        <v>7</v>
      </c>
      <c r="K306" s="267">
        <f t="shared" si="24"/>
        <v>992</v>
      </c>
    </row>
    <row r="307" s="257" customFormat="1" ht="14" hidden="1" customHeight="1" spans="1:11">
      <c r="A307" s="278">
        <v>2030608</v>
      </c>
      <c r="B307" s="279" t="s">
        <v>378</v>
      </c>
      <c r="C307" s="280">
        <v>0</v>
      </c>
      <c r="D307" s="276">
        <v>0</v>
      </c>
      <c r="E307" s="276">
        <v>0</v>
      </c>
      <c r="F307" s="276">
        <v>0</v>
      </c>
      <c r="G307" s="277">
        <f t="shared" si="20"/>
        <v>0</v>
      </c>
      <c r="H307" s="277">
        <f t="shared" si="21"/>
        <v>0</v>
      </c>
      <c r="I307" s="277">
        <f t="shared" si="22"/>
        <v>0</v>
      </c>
      <c r="J307" s="284">
        <f t="shared" si="23"/>
        <v>7</v>
      </c>
      <c r="K307" s="267">
        <f t="shared" si="24"/>
        <v>0</v>
      </c>
    </row>
    <row r="308" s="257" customFormat="1" ht="14" customHeight="1" spans="1:11">
      <c r="A308" s="278">
        <v>2030699</v>
      </c>
      <c r="B308" s="279" t="s">
        <v>379</v>
      </c>
      <c r="C308" s="276">
        <v>17</v>
      </c>
      <c r="D308" s="276">
        <v>5</v>
      </c>
      <c r="E308" s="276">
        <v>0</v>
      </c>
      <c r="F308" s="276">
        <v>0</v>
      </c>
      <c r="G308" s="277">
        <f t="shared" si="20"/>
        <v>0</v>
      </c>
      <c r="H308" s="277">
        <f t="shared" si="21"/>
        <v>0</v>
      </c>
      <c r="I308" s="277">
        <f t="shared" si="22"/>
        <v>0</v>
      </c>
      <c r="J308" s="284">
        <f t="shared" si="23"/>
        <v>7</v>
      </c>
      <c r="K308" s="267">
        <f t="shared" si="24"/>
        <v>22</v>
      </c>
    </row>
    <row r="309" s="257" customFormat="1" ht="14" customHeight="1" spans="1:11">
      <c r="A309" s="278">
        <v>20399</v>
      </c>
      <c r="B309" s="275" t="s">
        <v>380</v>
      </c>
      <c r="C309" s="276">
        <f>C310</f>
        <v>37</v>
      </c>
      <c r="D309" s="276">
        <f>D310</f>
        <v>0</v>
      </c>
      <c r="E309" s="276">
        <f>E310</f>
        <v>0</v>
      </c>
      <c r="F309" s="276">
        <f>F310</f>
        <v>-1</v>
      </c>
      <c r="G309" s="277">
        <f t="shared" si="20"/>
        <v>-1.02702702702703</v>
      </c>
      <c r="H309" s="277"/>
      <c r="I309" s="277"/>
      <c r="J309" s="284">
        <f t="shared" si="23"/>
        <v>5</v>
      </c>
      <c r="K309" s="267">
        <f t="shared" si="24"/>
        <v>36</v>
      </c>
    </row>
    <row r="310" s="257" customFormat="1" ht="14" customHeight="1" spans="1:11">
      <c r="A310" s="278">
        <v>2039901</v>
      </c>
      <c r="B310" s="279" t="s">
        <v>381</v>
      </c>
      <c r="C310" s="276">
        <v>37</v>
      </c>
      <c r="D310" s="276">
        <v>0</v>
      </c>
      <c r="E310" s="276">
        <v>0</v>
      </c>
      <c r="F310" s="276">
        <v>-1</v>
      </c>
      <c r="G310" s="277">
        <f t="shared" si="20"/>
        <v>-1.02702702702703</v>
      </c>
      <c r="H310" s="277"/>
      <c r="I310" s="277"/>
      <c r="J310" s="284">
        <f t="shared" si="23"/>
        <v>7</v>
      </c>
      <c r="K310" s="267">
        <f t="shared" si="24"/>
        <v>36</v>
      </c>
    </row>
    <row r="311" s="257" customFormat="1" ht="14" customHeight="1" spans="1:11">
      <c r="A311" s="274">
        <v>204</v>
      </c>
      <c r="B311" s="275" t="s">
        <v>382</v>
      </c>
      <c r="C311" s="276">
        <f>SUM(C312,C315,C324,C331,C339,C348,C364,C374,C384,C392,C398)</f>
        <v>22551</v>
      </c>
      <c r="D311" s="276">
        <f>SUM(D312,D315,D324,D331,D339,D348,D364,D374,D384,D392,D398)</f>
        <v>29483</v>
      </c>
      <c r="E311" s="276">
        <f>SUM(E312,E315,E324,E331,E339,E348,E364,E374,E384,E392,E398)</f>
        <v>25167</v>
      </c>
      <c r="F311" s="276">
        <f>SUM(F312,F315,F324,F331,F339,F348,F364,F374,F384,F392,F398)</f>
        <v>27278</v>
      </c>
      <c r="G311" s="277">
        <f t="shared" si="20"/>
        <v>0.209613764356348</v>
      </c>
      <c r="H311" s="277">
        <f t="shared" si="21"/>
        <v>0.925211138622257</v>
      </c>
      <c r="I311" s="277">
        <f t="shared" si="22"/>
        <v>1.0838796837128</v>
      </c>
      <c r="J311" s="284">
        <f t="shared" si="23"/>
        <v>3</v>
      </c>
      <c r="K311" s="267">
        <f t="shared" si="24"/>
        <v>104479</v>
      </c>
    </row>
    <row r="312" s="257" customFormat="1" ht="14" customHeight="1" spans="1:11">
      <c r="A312" s="278">
        <v>20401</v>
      </c>
      <c r="B312" s="275" t="s">
        <v>383</v>
      </c>
      <c r="C312" s="276">
        <f>SUM(C313:C314)</f>
        <v>158</v>
      </c>
      <c r="D312" s="276">
        <f>SUM(D313:D314)</f>
        <v>118</v>
      </c>
      <c r="E312" s="276">
        <f>SUM(E313:E314)</f>
        <v>750</v>
      </c>
      <c r="F312" s="276">
        <f>SUM(F313:F314)</f>
        <v>18</v>
      </c>
      <c r="G312" s="277">
        <f t="shared" si="20"/>
        <v>-0.886075949367089</v>
      </c>
      <c r="H312" s="277">
        <f t="shared" si="21"/>
        <v>0.152542372881356</v>
      </c>
      <c r="I312" s="277">
        <f t="shared" si="22"/>
        <v>0.024</v>
      </c>
      <c r="J312" s="284">
        <f t="shared" si="23"/>
        <v>5</v>
      </c>
      <c r="K312" s="267">
        <f t="shared" si="24"/>
        <v>1044</v>
      </c>
    </row>
    <row r="313" s="257" customFormat="1" ht="14" customHeight="1" spans="1:11">
      <c r="A313" s="278">
        <v>2040101</v>
      </c>
      <c r="B313" s="279" t="s">
        <v>384</v>
      </c>
      <c r="C313" s="276">
        <v>158</v>
      </c>
      <c r="D313" s="276">
        <v>98</v>
      </c>
      <c r="E313" s="276">
        <v>0</v>
      </c>
      <c r="F313" s="276">
        <v>0</v>
      </c>
      <c r="G313" s="277">
        <f t="shared" si="20"/>
        <v>0</v>
      </c>
      <c r="H313" s="277">
        <f t="shared" si="21"/>
        <v>0</v>
      </c>
      <c r="I313" s="277">
        <f t="shared" si="22"/>
        <v>0</v>
      </c>
      <c r="J313" s="284">
        <f t="shared" si="23"/>
        <v>7</v>
      </c>
      <c r="K313" s="267">
        <f t="shared" si="24"/>
        <v>256</v>
      </c>
    </row>
    <row r="314" s="257" customFormat="1" ht="14" customHeight="1" spans="1:11">
      <c r="A314" s="278">
        <v>2040199</v>
      </c>
      <c r="B314" s="279" t="s">
        <v>385</v>
      </c>
      <c r="C314" s="276">
        <v>0</v>
      </c>
      <c r="D314" s="276">
        <v>20</v>
      </c>
      <c r="E314" s="287">
        <f>8+742</f>
        <v>750</v>
      </c>
      <c r="F314" s="276">
        <v>18</v>
      </c>
      <c r="G314" s="277"/>
      <c r="H314" s="277">
        <f t="shared" si="21"/>
        <v>0.9</v>
      </c>
      <c r="I314" s="277">
        <f t="shared" si="22"/>
        <v>0.024</v>
      </c>
      <c r="J314" s="284">
        <f t="shared" si="23"/>
        <v>7</v>
      </c>
      <c r="K314" s="267">
        <f t="shared" si="24"/>
        <v>788</v>
      </c>
    </row>
    <row r="315" s="257" customFormat="1" ht="14" customHeight="1" spans="1:11">
      <c r="A315" s="278">
        <v>20402</v>
      </c>
      <c r="B315" s="275" t="s">
        <v>386</v>
      </c>
      <c r="C315" s="276">
        <f>SUM(C316:C323)</f>
        <v>20880</v>
      </c>
      <c r="D315" s="276">
        <f>SUM(D316:D323)</f>
        <v>27879</v>
      </c>
      <c r="E315" s="276">
        <f>SUM(E316:E323)</f>
        <v>21933</v>
      </c>
      <c r="F315" s="276">
        <f>SUM(F316:F323)</f>
        <v>24613</v>
      </c>
      <c r="G315" s="277">
        <f t="shared" si="20"/>
        <v>0.178783524904214</v>
      </c>
      <c r="H315" s="277">
        <f t="shared" si="21"/>
        <v>0.882850891351914</v>
      </c>
      <c r="I315" s="277">
        <f t="shared" si="22"/>
        <v>1.12219030684357</v>
      </c>
      <c r="J315" s="284">
        <f t="shared" si="23"/>
        <v>5</v>
      </c>
      <c r="K315" s="267">
        <f t="shared" si="24"/>
        <v>95305</v>
      </c>
    </row>
    <row r="316" s="257" customFormat="1" ht="14" customHeight="1" spans="1:11">
      <c r="A316" s="278">
        <v>2040201</v>
      </c>
      <c r="B316" s="279" t="s">
        <v>190</v>
      </c>
      <c r="C316" s="276">
        <v>13297</v>
      </c>
      <c r="D316" s="276">
        <v>18189</v>
      </c>
      <c r="E316" s="276">
        <v>15209</v>
      </c>
      <c r="F316" s="276">
        <v>15764</v>
      </c>
      <c r="G316" s="277">
        <f t="shared" si="20"/>
        <v>0.185530570805445</v>
      </c>
      <c r="H316" s="277">
        <f t="shared" si="21"/>
        <v>0.866677662323382</v>
      </c>
      <c r="I316" s="277">
        <f t="shared" si="22"/>
        <v>1.0364915510553</v>
      </c>
      <c r="J316" s="284">
        <f t="shared" si="23"/>
        <v>7</v>
      </c>
      <c r="K316" s="267">
        <f t="shared" si="24"/>
        <v>62459</v>
      </c>
    </row>
    <row r="317" s="257" customFormat="1" ht="14" customHeight="1" spans="1:11">
      <c r="A317" s="278">
        <v>2040202</v>
      </c>
      <c r="B317" s="279" t="s">
        <v>191</v>
      </c>
      <c r="C317" s="276">
        <v>2485</v>
      </c>
      <c r="D317" s="276">
        <v>3</v>
      </c>
      <c r="E317" s="276">
        <v>775</v>
      </c>
      <c r="F317" s="276">
        <v>1222</v>
      </c>
      <c r="G317" s="277">
        <f t="shared" si="20"/>
        <v>-0.508249496981891</v>
      </c>
      <c r="H317" s="277">
        <f t="shared" si="21"/>
        <v>407.333333333333</v>
      </c>
      <c r="I317" s="277">
        <f t="shared" si="22"/>
        <v>1.57677419354839</v>
      </c>
      <c r="J317" s="284">
        <f t="shared" si="23"/>
        <v>7</v>
      </c>
      <c r="K317" s="267">
        <f t="shared" si="24"/>
        <v>4485</v>
      </c>
    </row>
    <row r="318" s="257" customFormat="1" ht="14" hidden="1" customHeight="1" spans="1:11">
      <c r="A318" s="278">
        <v>2040203</v>
      </c>
      <c r="B318" s="279" t="s">
        <v>192</v>
      </c>
      <c r="C318" s="280">
        <v>0</v>
      </c>
      <c r="D318" s="276">
        <v>0</v>
      </c>
      <c r="E318" s="276">
        <v>0</v>
      </c>
      <c r="F318" s="276">
        <v>0</v>
      </c>
      <c r="G318" s="277">
        <f t="shared" si="20"/>
        <v>0</v>
      </c>
      <c r="H318" s="277">
        <f t="shared" si="21"/>
        <v>0</v>
      </c>
      <c r="I318" s="277">
        <f t="shared" si="22"/>
        <v>0</v>
      </c>
      <c r="J318" s="284">
        <f t="shared" si="23"/>
        <v>7</v>
      </c>
      <c r="K318" s="267">
        <f t="shared" si="24"/>
        <v>0</v>
      </c>
    </row>
    <row r="319" s="257" customFormat="1" ht="14" customHeight="1" spans="1:11">
      <c r="A319" s="278">
        <v>2040219</v>
      </c>
      <c r="B319" s="279" t="s">
        <v>233</v>
      </c>
      <c r="C319" s="276">
        <v>256</v>
      </c>
      <c r="D319" s="276">
        <v>173</v>
      </c>
      <c r="E319" s="276">
        <v>2421</v>
      </c>
      <c r="F319" s="276">
        <v>2344</v>
      </c>
      <c r="G319" s="277">
        <f t="shared" si="20"/>
        <v>8.15625</v>
      </c>
      <c r="H319" s="277">
        <f t="shared" si="21"/>
        <v>13.5491329479769</v>
      </c>
      <c r="I319" s="277">
        <f t="shared" si="22"/>
        <v>0.968194960760017</v>
      </c>
      <c r="J319" s="284">
        <f t="shared" si="23"/>
        <v>7</v>
      </c>
      <c r="K319" s="267">
        <f t="shared" si="24"/>
        <v>5194</v>
      </c>
    </row>
    <row r="320" s="257" customFormat="1" ht="14" customHeight="1" spans="1:11">
      <c r="A320" s="278">
        <v>2040220</v>
      </c>
      <c r="B320" s="279" t="s">
        <v>387</v>
      </c>
      <c r="C320" s="276">
        <v>1975</v>
      </c>
      <c r="D320" s="276">
        <v>519</v>
      </c>
      <c r="E320" s="276">
        <v>2036</v>
      </c>
      <c r="F320" s="276">
        <v>3500</v>
      </c>
      <c r="G320" s="277">
        <f t="shared" si="20"/>
        <v>0.772151898734177</v>
      </c>
      <c r="H320" s="277">
        <f t="shared" si="21"/>
        <v>6.74373795761079</v>
      </c>
      <c r="I320" s="277">
        <f t="shared" si="22"/>
        <v>1.71905697445973</v>
      </c>
      <c r="J320" s="284">
        <f t="shared" si="23"/>
        <v>7</v>
      </c>
      <c r="K320" s="267">
        <f t="shared" si="24"/>
        <v>8030</v>
      </c>
    </row>
    <row r="321" s="257" customFormat="1" ht="14" customHeight="1" spans="1:11">
      <c r="A321" s="278">
        <v>2040221</v>
      </c>
      <c r="B321" s="279" t="s">
        <v>388</v>
      </c>
      <c r="C321" s="276">
        <v>1840</v>
      </c>
      <c r="D321" s="276">
        <v>146</v>
      </c>
      <c r="E321" s="276">
        <v>1023</v>
      </c>
      <c r="F321" s="276">
        <v>707</v>
      </c>
      <c r="G321" s="277">
        <f t="shared" si="20"/>
        <v>-0.615760869565217</v>
      </c>
      <c r="H321" s="277">
        <f t="shared" si="21"/>
        <v>4.84246575342466</v>
      </c>
      <c r="I321" s="277">
        <f t="shared" si="22"/>
        <v>0.691104594330401</v>
      </c>
      <c r="J321" s="284">
        <f t="shared" si="23"/>
        <v>7</v>
      </c>
      <c r="K321" s="267">
        <f t="shared" si="24"/>
        <v>3716</v>
      </c>
    </row>
    <row r="322" s="257" customFormat="1" ht="14" hidden="1" customHeight="1" spans="1:11">
      <c r="A322" s="278">
        <v>2040250</v>
      </c>
      <c r="B322" s="279" t="s">
        <v>199</v>
      </c>
      <c r="C322" s="280">
        <v>0</v>
      </c>
      <c r="D322" s="276">
        <v>0</v>
      </c>
      <c r="E322" s="276">
        <v>0</v>
      </c>
      <c r="F322" s="276">
        <v>0</v>
      </c>
      <c r="G322" s="277">
        <f t="shared" si="20"/>
        <v>0</v>
      </c>
      <c r="H322" s="277">
        <f t="shared" si="21"/>
        <v>0</v>
      </c>
      <c r="I322" s="277">
        <f t="shared" si="22"/>
        <v>0</v>
      </c>
      <c r="J322" s="284">
        <f t="shared" si="23"/>
        <v>7</v>
      </c>
      <c r="K322" s="267">
        <f t="shared" si="24"/>
        <v>0</v>
      </c>
    </row>
    <row r="323" s="257" customFormat="1" ht="14" customHeight="1" spans="1:11">
      <c r="A323" s="278">
        <v>2040299</v>
      </c>
      <c r="B323" s="279" t="s">
        <v>389</v>
      </c>
      <c r="C323" s="276">
        <v>1027</v>
      </c>
      <c r="D323" s="276">
        <v>8849</v>
      </c>
      <c r="E323" s="276">
        <v>469</v>
      </c>
      <c r="F323" s="276">
        <v>1076</v>
      </c>
      <c r="G323" s="277">
        <f t="shared" si="20"/>
        <v>0.0477117818889972</v>
      </c>
      <c r="H323" s="277">
        <f t="shared" si="21"/>
        <v>0.121595660526613</v>
      </c>
      <c r="I323" s="277">
        <f t="shared" si="22"/>
        <v>2.29424307036247</v>
      </c>
      <c r="J323" s="284">
        <f t="shared" si="23"/>
        <v>7</v>
      </c>
      <c r="K323" s="267">
        <f t="shared" si="24"/>
        <v>11421</v>
      </c>
    </row>
    <row r="324" s="257" customFormat="1" ht="14" customHeight="1" spans="1:11">
      <c r="A324" s="278">
        <v>20403</v>
      </c>
      <c r="B324" s="275" t="s">
        <v>390</v>
      </c>
      <c r="C324" s="276">
        <f>SUM(C325:C330)</f>
        <v>15</v>
      </c>
      <c r="D324" s="276">
        <f>SUM(D325:D330)</f>
        <v>0</v>
      </c>
      <c r="E324" s="276">
        <f>SUM(E325:E330)</f>
        <v>0</v>
      </c>
      <c r="F324" s="276">
        <f>SUM(F325:F330)</f>
        <v>0</v>
      </c>
      <c r="G324" s="277">
        <f t="shared" si="20"/>
        <v>0</v>
      </c>
      <c r="H324" s="277">
        <f t="shared" si="21"/>
        <v>0</v>
      </c>
      <c r="I324" s="277">
        <f t="shared" si="22"/>
        <v>0</v>
      </c>
      <c r="J324" s="284">
        <f t="shared" si="23"/>
        <v>5</v>
      </c>
      <c r="K324" s="267">
        <f t="shared" si="24"/>
        <v>15</v>
      </c>
    </row>
    <row r="325" s="257" customFormat="1" ht="14" customHeight="1" spans="1:11">
      <c r="A325" s="278">
        <v>2040301</v>
      </c>
      <c r="B325" s="279" t="s">
        <v>190</v>
      </c>
      <c r="C325" s="276">
        <v>15</v>
      </c>
      <c r="D325" s="276">
        <v>0</v>
      </c>
      <c r="E325" s="276">
        <v>0</v>
      </c>
      <c r="F325" s="276">
        <v>0</v>
      </c>
      <c r="G325" s="277">
        <f t="shared" ref="G325:G388" si="25">IF(F325&lt;&gt;0,F325/C325-1,)</f>
        <v>0</v>
      </c>
      <c r="H325" s="277">
        <f t="shared" ref="H325:H388" si="26">IF(F325&lt;&gt;0,F325/D325,)</f>
        <v>0</v>
      </c>
      <c r="I325" s="277">
        <f t="shared" ref="I325:I388" si="27">IF(F325&lt;&gt;0,F325/E325,)</f>
        <v>0</v>
      </c>
      <c r="J325" s="284">
        <f t="shared" ref="J325:J388" si="28">LEN(A325)</f>
        <v>7</v>
      </c>
      <c r="K325" s="267">
        <f t="shared" ref="K325:K388" si="29">SUM(C325:F325)</f>
        <v>15</v>
      </c>
    </row>
    <row r="326" s="257" customFormat="1" ht="14" hidden="1" customHeight="1" spans="1:11">
      <c r="A326" s="278">
        <v>2040302</v>
      </c>
      <c r="B326" s="279" t="s">
        <v>191</v>
      </c>
      <c r="C326" s="280">
        <v>0</v>
      </c>
      <c r="D326" s="276">
        <v>0</v>
      </c>
      <c r="E326" s="276">
        <v>0</v>
      </c>
      <c r="F326" s="276">
        <v>0</v>
      </c>
      <c r="G326" s="277">
        <f t="shared" si="25"/>
        <v>0</v>
      </c>
      <c r="H326" s="277">
        <f t="shared" si="26"/>
        <v>0</v>
      </c>
      <c r="I326" s="277">
        <f t="shared" si="27"/>
        <v>0</v>
      </c>
      <c r="J326" s="284">
        <f t="shared" si="28"/>
        <v>7</v>
      </c>
      <c r="K326" s="267">
        <f t="shared" si="29"/>
        <v>0</v>
      </c>
    </row>
    <row r="327" s="257" customFormat="1" ht="14" hidden="1" customHeight="1" spans="1:11">
      <c r="A327" s="278">
        <v>2040303</v>
      </c>
      <c r="B327" s="279" t="s">
        <v>192</v>
      </c>
      <c r="C327" s="280">
        <v>0</v>
      </c>
      <c r="D327" s="276">
        <v>0</v>
      </c>
      <c r="E327" s="276">
        <v>0</v>
      </c>
      <c r="F327" s="276">
        <v>0</v>
      </c>
      <c r="G327" s="277">
        <f t="shared" si="25"/>
        <v>0</v>
      </c>
      <c r="H327" s="277">
        <f t="shared" si="26"/>
        <v>0</v>
      </c>
      <c r="I327" s="277">
        <f t="shared" si="27"/>
        <v>0</v>
      </c>
      <c r="J327" s="284">
        <f t="shared" si="28"/>
        <v>7</v>
      </c>
      <c r="K327" s="267">
        <f t="shared" si="29"/>
        <v>0</v>
      </c>
    </row>
    <row r="328" s="257" customFormat="1" ht="14" hidden="1" customHeight="1" spans="1:11">
      <c r="A328" s="278">
        <v>2040304</v>
      </c>
      <c r="B328" s="279" t="s">
        <v>391</v>
      </c>
      <c r="C328" s="280">
        <v>0</v>
      </c>
      <c r="D328" s="276">
        <v>0</v>
      </c>
      <c r="E328" s="276">
        <v>0</v>
      </c>
      <c r="F328" s="276">
        <v>0</v>
      </c>
      <c r="G328" s="277">
        <f t="shared" si="25"/>
        <v>0</v>
      </c>
      <c r="H328" s="277">
        <f t="shared" si="26"/>
        <v>0</v>
      </c>
      <c r="I328" s="277">
        <f t="shared" si="27"/>
        <v>0</v>
      </c>
      <c r="J328" s="284">
        <f t="shared" si="28"/>
        <v>7</v>
      </c>
      <c r="K328" s="267">
        <f t="shared" si="29"/>
        <v>0</v>
      </c>
    </row>
    <row r="329" s="257" customFormat="1" ht="14" hidden="1" customHeight="1" spans="1:11">
      <c r="A329" s="278">
        <v>2040350</v>
      </c>
      <c r="B329" s="279" t="s">
        <v>199</v>
      </c>
      <c r="C329" s="280">
        <v>0</v>
      </c>
      <c r="D329" s="276">
        <v>0</v>
      </c>
      <c r="E329" s="276">
        <v>0</v>
      </c>
      <c r="F329" s="276">
        <v>0</v>
      </c>
      <c r="G329" s="277">
        <f t="shared" si="25"/>
        <v>0</v>
      </c>
      <c r="H329" s="277">
        <f t="shared" si="26"/>
        <v>0</v>
      </c>
      <c r="I329" s="277">
        <f t="shared" si="27"/>
        <v>0</v>
      </c>
      <c r="J329" s="284">
        <f t="shared" si="28"/>
        <v>7</v>
      </c>
      <c r="K329" s="267">
        <f t="shared" si="29"/>
        <v>0</v>
      </c>
    </row>
    <row r="330" s="257" customFormat="1" ht="14" hidden="1" customHeight="1" spans="1:11">
      <c r="A330" s="278">
        <v>2040399</v>
      </c>
      <c r="B330" s="279" t="s">
        <v>392</v>
      </c>
      <c r="C330" s="280">
        <v>0</v>
      </c>
      <c r="D330" s="276">
        <v>0</v>
      </c>
      <c r="E330" s="276">
        <v>0</v>
      </c>
      <c r="F330" s="276">
        <v>0</v>
      </c>
      <c r="G330" s="277">
        <f t="shared" si="25"/>
        <v>0</v>
      </c>
      <c r="H330" s="277">
        <f t="shared" si="26"/>
        <v>0</v>
      </c>
      <c r="I330" s="277">
        <f t="shared" si="27"/>
        <v>0</v>
      </c>
      <c r="J330" s="284">
        <f t="shared" si="28"/>
        <v>7</v>
      </c>
      <c r="K330" s="267">
        <f t="shared" si="29"/>
        <v>0</v>
      </c>
    </row>
    <row r="331" s="257" customFormat="1" ht="14" customHeight="1" spans="1:11">
      <c r="A331" s="278">
        <v>20404</v>
      </c>
      <c r="B331" s="275" t="s">
        <v>393</v>
      </c>
      <c r="C331" s="276">
        <f>SUM(C332:C338)</f>
        <v>9</v>
      </c>
      <c r="D331" s="276">
        <f>SUM(D332:D338)</f>
        <v>1</v>
      </c>
      <c r="E331" s="276">
        <f>SUM(E332:E338)</f>
        <v>127</v>
      </c>
      <c r="F331" s="276">
        <f>SUM(F332:F338)</f>
        <v>130</v>
      </c>
      <c r="G331" s="277">
        <f t="shared" si="25"/>
        <v>13.4444444444444</v>
      </c>
      <c r="H331" s="277">
        <f t="shared" si="26"/>
        <v>130</v>
      </c>
      <c r="I331" s="277">
        <f t="shared" si="27"/>
        <v>1.02362204724409</v>
      </c>
      <c r="J331" s="284">
        <f t="shared" si="28"/>
        <v>5</v>
      </c>
      <c r="K331" s="267">
        <f t="shared" si="29"/>
        <v>267</v>
      </c>
    </row>
    <row r="332" s="257" customFormat="1" ht="14" customHeight="1" spans="1:11">
      <c r="A332" s="278">
        <v>2040401</v>
      </c>
      <c r="B332" s="279" t="s">
        <v>190</v>
      </c>
      <c r="C332" s="276">
        <v>9</v>
      </c>
      <c r="D332" s="276">
        <v>1</v>
      </c>
      <c r="E332" s="276">
        <v>127</v>
      </c>
      <c r="F332" s="276">
        <v>128</v>
      </c>
      <c r="G332" s="277">
        <f t="shared" si="25"/>
        <v>13.2222222222222</v>
      </c>
      <c r="H332" s="277">
        <f t="shared" si="26"/>
        <v>128</v>
      </c>
      <c r="I332" s="277">
        <f t="shared" si="27"/>
        <v>1.00787401574803</v>
      </c>
      <c r="J332" s="284">
        <f t="shared" si="28"/>
        <v>7</v>
      </c>
      <c r="K332" s="267">
        <f t="shared" si="29"/>
        <v>265</v>
      </c>
    </row>
    <row r="333" s="257" customFormat="1" ht="14" hidden="1" customHeight="1" spans="1:11">
      <c r="A333" s="278">
        <v>2040402</v>
      </c>
      <c r="B333" s="279" t="s">
        <v>191</v>
      </c>
      <c r="C333" s="280">
        <v>0</v>
      </c>
      <c r="D333" s="276">
        <v>0</v>
      </c>
      <c r="E333" s="276">
        <v>0</v>
      </c>
      <c r="F333" s="276">
        <v>0</v>
      </c>
      <c r="G333" s="277">
        <f t="shared" si="25"/>
        <v>0</v>
      </c>
      <c r="H333" s="277">
        <f t="shared" si="26"/>
        <v>0</v>
      </c>
      <c r="I333" s="277">
        <f t="shared" si="27"/>
        <v>0</v>
      </c>
      <c r="J333" s="284">
        <f t="shared" si="28"/>
        <v>7</v>
      </c>
      <c r="K333" s="267">
        <f t="shared" si="29"/>
        <v>0</v>
      </c>
    </row>
    <row r="334" s="257" customFormat="1" ht="14" hidden="1" customHeight="1" spans="1:11">
      <c r="A334" s="278">
        <v>2040403</v>
      </c>
      <c r="B334" s="279" t="s">
        <v>192</v>
      </c>
      <c r="C334" s="280">
        <v>0</v>
      </c>
      <c r="D334" s="276">
        <v>0</v>
      </c>
      <c r="E334" s="276">
        <v>0</v>
      </c>
      <c r="F334" s="276">
        <v>0</v>
      </c>
      <c r="G334" s="277">
        <f t="shared" si="25"/>
        <v>0</v>
      </c>
      <c r="H334" s="277">
        <f t="shared" si="26"/>
        <v>0</v>
      </c>
      <c r="I334" s="277">
        <f t="shared" si="27"/>
        <v>0</v>
      </c>
      <c r="J334" s="284">
        <f t="shared" si="28"/>
        <v>7</v>
      </c>
      <c r="K334" s="267">
        <f t="shared" si="29"/>
        <v>0</v>
      </c>
    </row>
    <row r="335" s="257" customFormat="1" ht="14" hidden="1" customHeight="1" spans="1:11">
      <c r="A335" s="278">
        <v>2040409</v>
      </c>
      <c r="B335" s="279" t="s">
        <v>394</v>
      </c>
      <c r="C335" s="280">
        <v>0</v>
      </c>
      <c r="D335" s="276">
        <v>0</v>
      </c>
      <c r="E335" s="276">
        <v>0</v>
      </c>
      <c r="F335" s="276">
        <v>0</v>
      </c>
      <c r="G335" s="277">
        <f t="shared" si="25"/>
        <v>0</v>
      </c>
      <c r="H335" s="277">
        <f t="shared" si="26"/>
        <v>0</v>
      </c>
      <c r="I335" s="277">
        <f t="shared" si="27"/>
        <v>0</v>
      </c>
      <c r="J335" s="284">
        <f t="shared" si="28"/>
        <v>7</v>
      </c>
      <c r="K335" s="267">
        <f t="shared" si="29"/>
        <v>0</v>
      </c>
    </row>
    <row r="336" s="257" customFormat="1" ht="14" hidden="1" customHeight="1" spans="1:11">
      <c r="A336" s="278">
        <v>2040410</v>
      </c>
      <c r="B336" s="279" t="s">
        <v>395</v>
      </c>
      <c r="C336" s="280">
        <v>0</v>
      </c>
      <c r="D336" s="276">
        <v>0</v>
      </c>
      <c r="E336" s="276">
        <v>0</v>
      </c>
      <c r="F336" s="276">
        <v>0</v>
      </c>
      <c r="G336" s="277">
        <f t="shared" si="25"/>
        <v>0</v>
      </c>
      <c r="H336" s="277">
        <f t="shared" si="26"/>
        <v>0</v>
      </c>
      <c r="I336" s="277">
        <f t="shared" si="27"/>
        <v>0</v>
      </c>
      <c r="J336" s="284">
        <f t="shared" si="28"/>
        <v>7</v>
      </c>
      <c r="K336" s="267">
        <f t="shared" si="29"/>
        <v>0</v>
      </c>
    </row>
    <row r="337" s="257" customFormat="1" ht="14" hidden="1" customHeight="1" spans="1:11">
      <c r="A337" s="278">
        <v>2040450</v>
      </c>
      <c r="B337" s="279" t="s">
        <v>199</v>
      </c>
      <c r="C337" s="280">
        <v>0</v>
      </c>
      <c r="D337" s="276">
        <v>0</v>
      </c>
      <c r="E337" s="276">
        <v>0</v>
      </c>
      <c r="F337" s="276">
        <v>0</v>
      </c>
      <c r="G337" s="277">
        <f t="shared" si="25"/>
        <v>0</v>
      </c>
      <c r="H337" s="277">
        <f t="shared" si="26"/>
        <v>0</v>
      </c>
      <c r="I337" s="277">
        <f t="shared" si="27"/>
        <v>0</v>
      </c>
      <c r="J337" s="284">
        <f t="shared" si="28"/>
        <v>7</v>
      </c>
      <c r="K337" s="267">
        <f t="shared" si="29"/>
        <v>0</v>
      </c>
    </row>
    <row r="338" s="257" customFormat="1" ht="14" customHeight="1" spans="1:11">
      <c r="A338" s="278">
        <v>2040499</v>
      </c>
      <c r="B338" s="279" t="s">
        <v>396</v>
      </c>
      <c r="C338" s="280">
        <v>0</v>
      </c>
      <c r="D338" s="276">
        <v>0</v>
      </c>
      <c r="E338" s="276">
        <v>0</v>
      </c>
      <c r="F338" s="276">
        <v>2</v>
      </c>
      <c r="G338" s="277"/>
      <c r="H338" s="277"/>
      <c r="I338" s="277"/>
      <c r="J338" s="284">
        <f t="shared" si="28"/>
        <v>7</v>
      </c>
      <c r="K338" s="267">
        <f t="shared" si="29"/>
        <v>2</v>
      </c>
    </row>
    <row r="339" s="257" customFormat="1" ht="14" customHeight="1" spans="1:11">
      <c r="A339" s="278">
        <v>20405</v>
      </c>
      <c r="B339" s="275" t="s">
        <v>397</v>
      </c>
      <c r="C339" s="276">
        <f>SUM(C340:C347)</f>
        <v>12</v>
      </c>
      <c r="D339" s="276">
        <f>SUM(D340:D347)</f>
        <v>26</v>
      </c>
      <c r="E339" s="276">
        <f>SUM(E340:E347)</f>
        <v>201</v>
      </c>
      <c r="F339" s="276">
        <f>SUM(F340:F347)</f>
        <v>218</v>
      </c>
      <c r="G339" s="277">
        <f t="shared" si="25"/>
        <v>17.1666666666667</v>
      </c>
      <c r="H339" s="277">
        <f t="shared" si="26"/>
        <v>8.38461538461539</v>
      </c>
      <c r="I339" s="277">
        <f t="shared" si="27"/>
        <v>1.08457711442786</v>
      </c>
      <c r="J339" s="284">
        <f t="shared" si="28"/>
        <v>5</v>
      </c>
      <c r="K339" s="267">
        <f t="shared" si="29"/>
        <v>457</v>
      </c>
    </row>
    <row r="340" s="257" customFormat="1" ht="14" customHeight="1" spans="1:11">
      <c r="A340" s="278">
        <v>2040501</v>
      </c>
      <c r="B340" s="279" t="s">
        <v>190</v>
      </c>
      <c r="C340" s="276">
        <v>-15</v>
      </c>
      <c r="D340" s="276">
        <v>23</v>
      </c>
      <c r="E340" s="276">
        <v>146</v>
      </c>
      <c r="F340" s="276">
        <v>145</v>
      </c>
      <c r="G340" s="277">
        <f t="shared" si="25"/>
        <v>-10.6666666666667</v>
      </c>
      <c r="H340" s="277">
        <f t="shared" si="26"/>
        <v>6.30434782608696</v>
      </c>
      <c r="I340" s="277">
        <f t="shared" si="27"/>
        <v>0.993150684931507</v>
      </c>
      <c r="J340" s="284">
        <f t="shared" si="28"/>
        <v>7</v>
      </c>
      <c r="K340" s="267">
        <f t="shared" si="29"/>
        <v>299</v>
      </c>
    </row>
    <row r="341" s="257" customFormat="1" ht="14" hidden="1" customHeight="1" spans="1:11">
      <c r="A341" s="278">
        <v>2040502</v>
      </c>
      <c r="B341" s="279" t="s">
        <v>191</v>
      </c>
      <c r="C341" s="280">
        <v>0</v>
      </c>
      <c r="D341" s="276">
        <v>0</v>
      </c>
      <c r="E341" s="276">
        <v>0</v>
      </c>
      <c r="F341" s="276">
        <v>0</v>
      </c>
      <c r="G341" s="277">
        <f t="shared" si="25"/>
        <v>0</v>
      </c>
      <c r="H341" s="277">
        <f t="shared" si="26"/>
        <v>0</v>
      </c>
      <c r="I341" s="277">
        <f t="shared" si="27"/>
        <v>0</v>
      </c>
      <c r="J341" s="284">
        <f t="shared" si="28"/>
        <v>7</v>
      </c>
      <c r="K341" s="267">
        <f t="shared" si="29"/>
        <v>0</v>
      </c>
    </row>
    <row r="342" s="257" customFormat="1" ht="14" hidden="1" customHeight="1" spans="1:11">
      <c r="A342" s="278">
        <v>2040503</v>
      </c>
      <c r="B342" s="279" t="s">
        <v>192</v>
      </c>
      <c r="C342" s="280">
        <v>0</v>
      </c>
      <c r="D342" s="276">
        <v>0</v>
      </c>
      <c r="E342" s="276">
        <v>0</v>
      </c>
      <c r="F342" s="276">
        <v>0</v>
      </c>
      <c r="G342" s="277">
        <f t="shared" si="25"/>
        <v>0</v>
      </c>
      <c r="H342" s="277">
        <f t="shared" si="26"/>
        <v>0</v>
      </c>
      <c r="I342" s="277">
        <f t="shared" si="27"/>
        <v>0</v>
      </c>
      <c r="J342" s="284">
        <f t="shared" si="28"/>
        <v>7</v>
      </c>
      <c r="K342" s="267">
        <f t="shared" si="29"/>
        <v>0</v>
      </c>
    </row>
    <row r="343" s="257" customFormat="1" ht="14" hidden="1" customHeight="1" spans="1:11">
      <c r="A343" s="278">
        <v>2040504</v>
      </c>
      <c r="B343" s="279" t="s">
        <v>398</v>
      </c>
      <c r="C343" s="280">
        <v>0</v>
      </c>
      <c r="D343" s="276">
        <v>0</v>
      </c>
      <c r="E343" s="276">
        <v>0</v>
      </c>
      <c r="F343" s="276">
        <v>0</v>
      </c>
      <c r="G343" s="277">
        <f t="shared" si="25"/>
        <v>0</v>
      </c>
      <c r="H343" s="277">
        <f t="shared" si="26"/>
        <v>0</v>
      </c>
      <c r="I343" s="277">
        <f t="shared" si="27"/>
        <v>0</v>
      </c>
      <c r="J343" s="284">
        <f t="shared" si="28"/>
        <v>7</v>
      </c>
      <c r="K343" s="267">
        <f t="shared" si="29"/>
        <v>0</v>
      </c>
    </row>
    <row r="344" s="257" customFormat="1" ht="14" hidden="1" customHeight="1" spans="1:11">
      <c r="A344" s="278">
        <v>2040505</v>
      </c>
      <c r="B344" s="279" t="s">
        <v>399</v>
      </c>
      <c r="C344" s="280">
        <v>0</v>
      </c>
      <c r="D344" s="276">
        <v>0</v>
      </c>
      <c r="E344" s="276">
        <v>0</v>
      </c>
      <c r="F344" s="276">
        <v>0</v>
      </c>
      <c r="G344" s="277">
        <f t="shared" si="25"/>
        <v>0</v>
      </c>
      <c r="H344" s="277">
        <f t="shared" si="26"/>
        <v>0</v>
      </c>
      <c r="I344" s="277">
        <f t="shared" si="27"/>
        <v>0</v>
      </c>
      <c r="J344" s="284">
        <f t="shared" si="28"/>
        <v>7</v>
      </c>
      <c r="K344" s="267">
        <f t="shared" si="29"/>
        <v>0</v>
      </c>
    </row>
    <row r="345" s="257" customFormat="1" ht="14" hidden="1" customHeight="1" spans="1:11">
      <c r="A345" s="278">
        <v>2040506</v>
      </c>
      <c r="B345" s="279" t="s">
        <v>400</v>
      </c>
      <c r="C345" s="280">
        <v>0</v>
      </c>
      <c r="D345" s="276">
        <v>0</v>
      </c>
      <c r="E345" s="276">
        <v>0</v>
      </c>
      <c r="F345" s="276">
        <v>0</v>
      </c>
      <c r="G345" s="277">
        <f t="shared" si="25"/>
        <v>0</v>
      </c>
      <c r="H345" s="277">
        <f t="shared" si="26"/>
        <v>0</v>
      </c>
      <c r="I345" s="277">
        <f t="shared" si="27"/>
        <v>0</v>
      </c>
      <c r="J345" s="284">
        <f t="shared" si="28"/>
        <v>7</v>
      </c>
      <c r="K345" s="267">
        <f t="shared" si="29"/>
        <v>0</v>
      </c>
    </row>
    <row r="346" s="257" customFormat="1" ht="14" hidden="1" customHeight="1" spans="1:11">
      <c r="A346" s="278">
        <v>2040550</v>
      </c>
      <c r="B346" s="279" t="s">
        <v>199</v>
      </c>
      <c r="C346" s="280">
        <v>0</v>
      </c>
      <c r="D346" s="276">
        <v>0</v>
      </c>
      <c r="E346" s="276">
        <v>0</v>
      </c>
      <c r="F346" s="276">
        <v>0</v>
      </c>
      <c r="G346" s="277">
        <f t="shared" si="25"/>
        <v>0</v>
      </c>
      <c r="H346" s="277">
        <f t="shared" si="26"/>
        <v>0</v>
      </c>
      <c r="I346" s="277">
        <f t="shared" si="27"/>
        <v>0</v>
      </c>
      <c r="J346" s="284">
        <f t="shared" si="28"/>
        <v>7</v>
      </c>
      <c r="K346" s="267">
        <f t="shared" si="29"/>
        <v>0</v>
      </c>
    </row>
    <row r="347" s="257" customFormat="1" ht="14" customHeight="1" spans="1:11">
      <c r="A347" s="278">
        <v>2040599</v>
      </c>
      <c r="B347" s="279" t="s">
        <v>401</v>
      </c>
      <c r="C347" s="276">
        <v>27</v>
      </c>
      <c r="D347" s="276">
        <v>3</v>
      </c>
      <c r="E347" s="276">
        <v>55</v>
      </c>
      <c r="F347" s="276">
        <v>73</v>
      </c>
      <c r="G347" s="277">
        <f t="shared" si="25"/>
        <v>1.7037037037037</v>
      </c>
      <c r="H347" s="277">
        <f t="shared" si="26"/>
        <v>24.3333333333333</v>
      </c>
      <c r="I347" s="277">
        <f t="shared" si="27"/>
        <v>1.32727272727273</v>
      </c>
      <c r="J347" s="284">
        <f t="shared" si="28"/>
        <v>7</v>
      </c>
      <c r="K347" s="267">
        <f t="shared" si="29"/>
        <v>158</v>
      </c>
    </row>
    <row r="348" s="257" customFormat="1" ht="14" customHeight="1" spans="1:11">
      <c r="A348" s="278">
        <v>20406</v>
      </c>
      <c r="B348" s="275" t="s">
        <v>402</v>
      </c>
      <c r="C348" s="276">
        <f>SUM(C349:C363)</f>
        <v>948</v>
      </c>
      <c r="D348" s="276">
        <f>SUM(D349:D363)</f>
        <v>1136</v>
      </c>
      <c r="E348" s="276">
        <f>SUM(E349:E363)</f>
        <v>928</v>
      </c>
      <c r="F348" s="276">
        <f>SUM(F349:F363)</f>
        <v>992</v>
      </c>
      <c r="G348" s="277">
        <f t="shared" si="25"/>
        <v>0.0464135021097047</v>
      </c>
      <c r="H348" s="277">
        <f t="shared" si="26"/>
        <v>0.873239436619718</v>
      </c>
      <c r="I348" s="277">
        <f t="shared" si="27"/>
        <v>1.06896551724138</v>
      </c>
      <c r="J348" s="284">
        <f t="shared" si="28"/>
        <v>5</v>
      </c>
      <c r="K348" s="267">
        <f t="shared" si="29"/>
        <v>4004</v>
      </c>
    </row>
    <row r="349" s="257" customFormat="1" ht="14" customHeight="1" spans="1:11">
      <c r="A349" s="278">
        <v>2040601</v>
      </c>
      <c r="B349" s="279" t="s">
        <v>190</v>
      </c>
      <c r="C349" s="276">
        <v>849</v>
      </c>
      <c r="D349" s="276">
        <v>791</v>
      </c>
      <c r="E349" s="276">
        <v>808</v>
      </c>
      <c r="F349" s="276">
        <v>787</v>
      </c>
      <c r="G349" s="277">
        <f t="shared" si="25"/>
        <v>-0.0730270906949352</v>
      </c>
      <c r="H349" s="277">
        <f t="shared" si="26"/>
        <v>0.994943109987358</v>
      </c>
      <c r="I349" s="277">
        <f t="shared" si="27"/>
        <v>0.974009900990099</v>
      </c>
      <c r="J349" s="284">
        <f t="shared" si="28"/>
        <v>7</v>
      </c>
      <c r="K349" s="267">
        <f t="shared" si="29"/>
        <v>3235</v>
      </c>
    </row>
    <row r="350" s="257" customFormat="1" ht="14" customHeight="1" spans="1:11">
      <c r="A350" s="278">
        <v>2040602</v>
      </c>
      <c r="B350" s="279" t="s">
        <v>191</v>
      </c>
      <c r="C350" s="276">
        <v>1</v>
      </c>
      <c r="D350" s="276">
        <v>140</v>
      </c>
      <c r="E350" s="276">
        <v>35</v>
      </c>
      <c r="F350" s="276">
        <v>45</v>
      </c>
      <c r="G350" s="277">
        <f t="shared" si="25"/>
        <v>44</v>
      </c>
      <c r="H350" s="277">
        <f t="shared" si="26"/>
        <v>0.321428571428571</v>
      </c>
      <c r="I350" s="277">
        <f t="shared" si="27"/>
        <v>1.28571428571429</v>
      </c>
      <c r="J350" s="284">
        <f t="shared" si="28"/>
        <v>7</v>
      </c>
      <c r="K350" s="267">
        <f t="shared" si="29"/>
        <v>221</v>
      </c>
    </row>
    <row r="351" s="257" customFormat="1" ht="14" hidden="1" customHeight="1" spans="1:11">
      <c r="A351" s="278">
        <v>2040603</v>
      </c>
      <c r="B351" s="279" t="s">
        <v>192</v>
      </c>
      <c r="C351" s="280">
        <v>0</v>
      </c>
      <c r="D351" s="276">
        <v>0</v>
      </c>
      <c r="E351" s="276">
        <v>0</v>
      </c>
      <c r="F351" s="276">
        <v>0</v>
      </c>
      <c r="G351" s="277">
        <f t="shared" si="25"/>
        <v>0</v>
      </c>
      <c r="H351" s="277">
        <f t="shared" si="26"/>
        <v>0</v>
      </c>
      <c r="I351" s="277">
        <f t="shared" si="27"/>
        <v>0</v>
      </c>
      <c r="J351" s="284">
        <f t="shared" si="28"/>
        <v>7</v>
      </c>
      <c r="K351" s="267">
        <f t="shared" si="29"/>
        <v>0</v>
      </c>
    </row>
    <row r="352" s="257" customFormat="1" ht="14" customHeight="1" spans="1:11">
      <c r="A352" s="278">
        <v>2040604</v>
      </c>
      <c r="B352" s="279" t="s">
        <v>403</v>
      </c>
      <c r="C352" s="276">
        <v>34</v>
      </c>
      <c r="D352" s="276">
        <v>107</v>
      </c>
      <c r="E352" s="276">
        <v>24</v>
      </c>
      <c r="F352" s="276">
        <v>48</v>
      </c>
      <c r="G352" s="277">
        <f t="shared" si="25"/>
        <v>0.411764705882353</v>
      </c>
      <c r="H352" s="277">
        <f t="shared" si="26"/>
        <v>0.448598130841121</v>
      </c>
      <c r="I352" s="277">
        <f t="shared" si="27"/>
        <v>2</v>
      </c>
      <c r="J352" s="284">
        <f t="shared" si="28"/>
        <v>7</v>
      </c>
      <c r="K352" s="267">
        <f t="shared" si="29"/>
        <v>213</v>
      </c>
    </row>
    <row r="353" s="257" customFormat="1" ht="14" customHeight="1" spans="1:11">
      <c r="A353" s="278">
        <v>2040605</v>
      </c>
      <c r="B353" s="279" t="s">
        <v>404</v>
      </c>
      <c r="C353" s="276">
        <v>7</v>
      </c>
      <c r="D353" s="276">
        <v>37</v>
      </c>
      <c r="E353" s="276">
        <v>25</v>
      </c>
      <c r="F353" s="276">
        <v>50</v>
      </c>
      <c r="G353" s="277">
        <f t="shared" si="25"/>
        <v>6.14285714285714</v>
      </c>
      <c r="H353" s="277">
        <f t="shared" si="26"/>
        <v>1.35135135135135</v>
      </c>
      <c r="I353" s="277">
        <f t="shared" si="27"/>
        <v>2</v>
      </c>
      <c r="J353" s="284">
        <f t="shared" si="28"/>
        <v>7</v>
      </c>
      <c r="K353" s="267">
        <f t="shared" si="29"/>
        <v>119</v>
      </c>
    </row>
    <row r="354" s="257" customFormat="1" ht="14" customHeight="1" spans="1:11">
      <c r="A354" s="278">
        <v>2040606</v>
      </c>
      <c r="B354" s="279" t="s">
        <v>405</v>
      </c>
      <c r="C354" s="276">
        <v>0</v>
      </c>
      <c r="D354" s="276">
        <v>0</v>
      </c>
      <c r="E354" s="276">
        <v>2</v>
      </c>
      <c r="F354" s="276">
        <v>3</v>
      </c>
      <c r="G354" s="277"/>
      <c r="H354" s="277"/>
      <c r="I354" s="277">
        <f t="shared" si="27"/>
        <v>1.5</v>
      </c>
      <c r="J354" s="284">
        <f t="shared" si="28"/>
        <v>7</v>
      </c>
      <c r="K354" s="267">
        <f t="shared" si="29"/>
        <v>5</v>
      </c>
    </row>
    <row r="355" s="257" customFormat="1" ht="14" customHeight="1" spans="1:11">
      <c r="A355" s="278">
        <v>2040607</v>
      </c>
      <c r="B355" s="279" t="s">
        <v>406</v>
      </c>
      <c r="C355" s="276">
        <v>5</v>
      </c>
      <c r="D355" s="276">
        <v>12</v>
      </c>
      <c r="E355" s="276">
        <v>6</v>
      </c>
      <c r="F355" s="276">
        <v>13</v>
      </c>
      <c r="G355" s="277">
        <f t="shared" si="25"/>
        <v>1.6</v>
      </c>
      <c r="H355" s="277">
        <f t="shared" si="26"/>
        <v>1.08333333333333</v>
      </c>
      <c r="I355" s="277">
        <f t="shared" si="27"/>
        <v>2.16666666666667</v>
      </c>
      <c r="J355" s="284">
        <f t="shared" si="28"/>
        <v>7</v>
      </c>
      <c r="K355" s="267">
        <f t="shared" si="29"/>
        <v>36</v>
      </c>
    </row>
    <row r="356" s="257" customFormat="1" ht="14" hidden="1" customHeight="1" spans="1:11">
      <c r="A356" s="278">
        <v>2040608</v>
      </c>
      <c r="B356" s="279" t="s">
        <v>407</v>
      </c>
      <c r="C356" s="280">
        <v>0</v>
      </c>
      <c r="D356" s="276">
        <v>0</v>
      </c>
      <c r="E356" s="276">
        <v>0</v>
      </c>
      <c r="F356" s="276">
        <v>0</v>
      </c>
      <c r="G356" s="277">
        <f t="shared" si="25"/>
        <v>0</v>
      </c>
      <c r="H356" s="277">
        <f t="shared" si="26"/>
        <v>0</v>
      </c>
      <c r="I356" s="277">
        <f t="shared" si="27"/>
        <v>0</v>
      </c>
      <c r="J356" s="284">
        <f t="shared" si="28"/>
        <v>7</v>
      </c>
      <c r="K356" s="267">
        <f t="shared" si="29"/>
        <v>0</v>
      </c>
    </row>
    <row r="357" s="257" customFormat="1" ht="14" hidden="1" customHeight="1" spans="1:11">
      <c r="A357" s="278">
        <v>2040609</v>
      </c>
      <c r="B357" s="279" t="s">
        <v>408</v>
      </c>
      <c r="C357" s="280">
        <v>0</v>
      </c>
      <c r="D357" s="276">
        <v>0</v>
      </c>
      <c r="E357" s="276">
        <v>0</v>
      </c>
      <c r="F357" s="276">
        <v>0</v>
      </c>
      <c r="G357" s="277">
        <f t="shared" si="25"/>
        <v>0</v>
      </c>
      <c r="H357" s="277">
        <f t="shared" si="26"/>
        <v>0</v>
      </c>
      <c r="I357" s="277">
        <f t="shared" si="27"/>
        <v>0</v>
      </c>
      <c r="J357" s="284">
        <f t="shared" si="28"/>
        <v>7</v>
      </c>
      <c r="K357" s="267">
        <f t="shared" si="29"/>
        <v>0</v>
      </c>
    </row>
    <row r="358" s="257" customFormat="1" ht="14" customHeight="1" spans="1:11">
      <c r="A358" s="278">
        <v>2040610</v>
      </c>
      <c r="B358" s="279" t="s">
        <v>409</v>
      </c>
      <c r="C358" s="276">
        <v>17</v>
      </c>
      <c r="D358" s="276">
        <v>25</v>
      </c>
      <c r="E358" s="276">
        <v>23</v>
      </c>
      <c r="F358" s="276">
        <v>37</v>
      </c>
      <c r="G358" s="277">
        <f t="shared" si="25"/>
        <v>1.17647058823529</v>
      </c>
      <c r="H358" s="277">
        <f t="shared" si="26"/>
        <v>1.48</v>
      </c>
      <c r="I358" s="277">
        <f t="shared" si="27"/>
        <v>1.60869565217391</v>
      </c>
      <c r="J358" s="284">
        <f t="shared" si="28"/>
        <v>7</v>
      </c>
      <c r="K358" s="267">
        <f t="shared" si="29"/>
        <v>102</v>
      </c>
    </row>
    <row r="359" s="257" customFormat="1" ht="14" hidden="1" customHeight="1" spans="1:11">
      <c r="A359" s="278">
        <v>2040611</v>
      </c>
      <c r="B359" s="279" t="s">
        <v>410</v>
      </c>
      <c r="C359" s="280">
        <v>0</v>
      </c>
      <c r="D359" s="276">
        <v>0</v>
      </c>
      <c r="E359" s="276">
        <v>0</v>
      </c>
      <c r="F359" s="276">
        <v>0</v>
      </c>
      <c r="G359" s="277">
        <f t="shared" si="25"/>
        <v>0</v>
      </c>
      <c r="H359" s="277">
        <f t="shared" si="26"/>
        <v>0</v>
      </c>
      <c r="I359" s="277">
        <f t="shared" si="27"/>
        <v>0</v>
      </c>
      <c r="J359" s="284">
        <f t="shared" si="28"/>
        <v>7</v>
      </c>
      <c r="K359" s="267">
        <f t="shared" si="29"/>
        <v>0</v>
      </c>
    </row>
    <row r="360" s="257" customFormat="1" ht="14" hidden="1" customHeight="1" spans="1:11">
      <c r="A360" s="278">
        <v>2040612</v>
      </c>
      <c r="B360" s="279" t="s">
        <v>411</v>
      </c>
      <c r="C360" s="280">
        <v>0</v>
      </c>
      <c r="D360" s="276">
        <v>0</v>
      </c>
      <c r="E360" s="276">
        <v>0</v>
      </c>
      <c r="F360" s="276">
        <v>0</v>
      </c>
      <c r="G360" s="277">
        <f t="shared" si="25"/>
        <v>0</v>
      </c>
      <c r="H360" s="277">
        <f t="shared" si="26"/>
        <v>0</v>
      </c>
      <c r="I360" s="277">
        <f t="shared" si="27"/>
        <v>0</v>
      </c>
      <c r="J360" s="284">
        <f t="shared" si="28"/>
        <v>7</v>
      </c>
      <c r="K360" s="267">
        <f t="shared" si="29"/>
        <v>0</v>
      </c>
    </row>
    <row r="361" s="257" customFormat="1" ht="14" customHeight="1" spans="1:11">
      <c r="A361" s="278">
        <v>2040613</v>
      </c>
      <c r="B361" s="279" t="s">
        <v>233</v>
      </c>
      <c r="C361" s="280">
        <v>0</v>
      </c>
      <c r="D361" s="276">
        <v>0</v>
      </c>
      <c r="E361" s="276">
        <v>3</v>
      </c>
      <c r="F361" s="276">
        <v>3</v>
      </c>
      <c r="G361" s="277"/>
      <c r="H361" s="277"/>
      <c r="I361" s="277">
        <f t="shared" si="27"/>
        <v>1</v>
      </c>
      <c r="J361" s="284">
        <f t="shared" si="28"/>
        <v>7</v>
      </c>
      <c r="K361" s="267">
        <f t="shared" si="29"/>
        <v>6</v>
      </c>
    </row>
    <row r="362" s="257" customFormat="1" ht="14" hidden="1" customHeight="1" spans="1:11">
      <c r="A362" s="278">
        <v>2040650</v>
      </c>
      <c r="B362" s="279" t="s">
        <v>199</v>
      </c>
      <c r="C362" s="280">
        <v>0</v>
      </c>
      <c r="D362" s="276">
        <v>0</v>
      </c>
      <c r="E362" s="276">
        <v>0</v>
      </c>
      <c r="F362" s="276">
        <v>0</v>
      </c>
      <c r="G362" s="277">
        <f t="shared" si="25"/>
        <v>0</v>
      </c>
      <c r="H362" s="277">
        <f t="shared" si="26"/>
        <v>0</v>
      </c>
      <c r="I362" s="277">
        <f t="shared" si="27"/>
        <v>0</v>
      </c>
      <c r="J362" s="284">
        <f t="shared" si="28"/>
        <v>7</v>
      </c>
      <c r="K362" s="267">
        <f t="shared" si="29"/>
        <v>0</v>
      </c>
    </row>
    <row r="363" s="257" customFormat="1" ht="14" customHeight="1" spans="1:11">
      <c r="A363" s="278">
        <v>2040699</v>
      </c>
      <c r="B363" s="279" t="s">
        <v>412</v>
      </c>
      <c r="C363" s="276">
        <v>35</v>
      </c>
      <c r="D363" s="276">
        <v>24</v>
      </c>
      <c r="E363" s="276">
        <v>2</v>
      </c>
      <c r="F363" s="276">
        <v>6</v>
      </c>
      <c r="G363" s="277">
        <f t="shared" si="25"/>
        <v>-0.828571428571429</v>
      </c>
      <c r="H363" s="277">
        <f t="shared" si="26"/>
        <v>0.25</v>
      </c>
      <c r="I363" s="277">
        <f t="shared" si="27"/>
        <v>3</v>
      </c>
      <c r="J363" s="284">
        <f t="shared" si="28"/>
        <v>7</v>
      </c>
      <c r="K363" s="267">
        <f t="shared" si="29"/>
        <v>67</v>
      </c>
    </row>
    <row r="364" s="257" customFormat="1" ht="14" customHeight="1" spans="1:11">
      <c r="A364" s="278">
        <v>20407</v>
      </c>
      <c r="B364" s="275" t="s">
        <v>413</v>
      </c>
      <c r="C364" s="276">
        <f>SUM(C365:C373)</f>
        <v>90</v>
      </c>
      <c r="D364" s="276">
        <f>SUM(D365:D373)</f>
        <v>0</v>
      </c>
      <c r="E364" s="276">
        <f>SUM(E365:E373)</f>
        <v>580</v>
      </c>
      <c r="F364" s="276">
        <f>SUM(F365:F373)</f>
        <v>580</v>
      </c>
      <c r="G364" s="277">
        <f t="shared" si="25"/>
        <v>5.44444444444444</v>
      </c>
      <c r="H364" s="277"/>
      <c r="I364" s="277">
        <f t="shared" si="27"/>
        <v>1</v>
      </c>
      <c r="J364" s="284">
        <f t="shared" si="28"/>
        <v>5</v>
      </c>
      <c r="K364" s="267">
        <f t="shared" si="29"/>
        <v>1250</v>
      </c>
    </row>
    <row r="365" s="257" customFormat="1" ht="14" hidden="1" customHeight="1" spans="1:11">
      <c r="A365" s="278">
        <v>2040701</v>
      </c>
      <c r="B365" s="279" t="s">
        <v>190</v>
      </c>
      <c r="C365" s="280">
        <v>0</v>
      </c>
      <c r="D365" s="276">
        <v>0</v>
      </c>
      <c r="E365" s="276">
        <v>0</v>
      </c>
      <c r="F365" s="276">
        <v>0</v>
      </c>
      <c r="G365" s="277">
        <f t="shared" si="25"/>
        <v>0</v>
      </c>
      <c r="H365" s="277">
        <f t="shared" si="26"/>
        <v>0</v>
      </c>
      <c r="I365" s="277">
        <f t="shared" si="27"/>
        <v>0</v>
      </c>
      <c r="J365" s="284">
        <f t="shared" si="28"/>
        <v>7</v>
      </c>
      <c r="K365" s="267">
        <f t="shared" si="29"/>
        <v>0</v>
      </c>
    </row>
    <row r="366" s="257" customFormat="1" ht="14" hidden="1" customHeight="1" spans="1:11">
      <c r="A366" s="278">
        <v>2040702</v>
      </c>
      <c r="B366" s="279" t="s">
        <v>191</v>
      </c>
      <c r="C366" s="280">
        <v>0</v>
      </c>
      <c r="D366" s="276">
        <v>0</v>
      </c>
      <c r="E366" s="276">
        <v>0</v>
      </c>
      <c r="F366" s="276">
        <v>0</v>
      </c>
      <c r="G366" s="277">
        <f t="shared" si="25"/>
        <v>0</v>
      </c>
      <c r="H366" s="277">
        <f t="shared" si="26"/>
        <v>0</v>
      </c>
      <c r="I366" s="277">
        <f t="shared" si="27"/>
        <v>0</v>
      </c>
      <c r="J366" s="284">
        <f t="shared" si="28"/>
        <v>7</v>
      </c>
      <c r="K366" s="267">
        <f t="shared" si="29"/>
        <v>0</v>
      </c>
    </row>
    <row r="367" s="257" customFormat="1" ht="14" hidden="1" customHeight="1" spans="1:11">
      <c r="A367" s="278">
        <v>2040703</v>
      </c>
      <c r="B367" s="279" t="s">
        <v>192</v>
      </c>
      <c r="C367" s="280">
        <v>0</v>
      </c>
      <c r="D367" s="276">
        <v>0</v>
      </c>
      <c r="E367" s="276">
        <v>0</v>
      </c>
      <c r="F367" s="276">
        <v>0</v>
      </c>
      <c r="G367" s="277">
        <f t="shared" si="25"/>
        <v>0</v>
      </c>
      <c r="H367" s="277">
        <f t="shared" si="26"/>
        <v>0</v>
      </c>
      <c r="I367" s="277">
        <f t="shared" si="27"/>
        <v>0</v>
      </c>
      <c r="J367" s="284">
        <f t="shared" si="28"/>
        <v>7</v>
      </c>
      <c r="K367" s="267">
        <f t="shared" si="29"/>
        <v>0</v>
      </c>
    </row>
    <row r="368" s="257" customFormat="1" ht="14" customHeight="1" spans="1:11">
      <c r="A368" s="278">
        <v>2040704</v>
      </c>
      <c r="B368" s="279" t="s">
        <v>414</v>
      </c>
      <c r="C368" s="280">
        <v>0</v>
      </c>
      <c r="D368" s="276">
        <v>0</v>
      </c>
      <c r="E368" s="276">
        <v>580</v>
      </c>
      <c r="F368" s="276">
        <v>580</v>
      </c>
      <c r="G368" s="277"/>
      <c r="H368" s="277"/>
      <c r="I368" s="277">
        <f t="shared" si="27"/>
        <v>1</v>
      </c>
      <c r="J368" s="284">
        <f t="shared" si="28"/>
        <v>7</v>
      </c>
      <c r="K368" s="267">
        <f t="shared" si="29"/>
        <v>1160</v>
      </c>
    </row>
    <row r="369" s="257" customFormat="1" ht="14" hidden="1" customHeight="1" spans="1:11">
      <c r="A369" s="278">
        <v>2040705</v>
      </c>
      <c r="B369" s="279" t="s">
        <v>415</v>
      </c>
      <c r="C369" s="280">
        <v>0</v>
      </c>
      <c r="D369" s="276">
        <v>0</v>
      </c>
      <c r="E369" s="276">
        <v>0</v>
      </c>
      <c r="F369" s="276">
        <v>0</v>
      </c>
      <c r="G369" s="277">
        <f t="shared" si="25"/>
        <v>0</v>
      </c>
      <c r="H369" s="277">
        <f t="shared" si="26"/>
        <v>0</v>
      </c>
      <c r="I369" s="277">
        <f t="shared" si="27"/>
        <v>0</v>
      </c>
      <c r="J369" s="284">
        <f t="shared" si="28"/>
        <v>7</v>
      </c>
      <c r="K369" s="267">
        <f t="shared" si="29"/>
        <v>0</v>
      </c>
    </row>
    <row r="370" s="257" customFormat="1" ht="14" hidden="1" customHeight="1" spans="1:11">
      <c r="A370" s="278">
        <v>2040706</v>
      </c>
      <c r="B370" s="279" t="s">
        <v>416</v>
      </c>
      <c r="C370" s="280">
        <v>0</v>
      </c>
      <c r="D370" s="276">
        <v>0</v>
      </c>
      <c r="E370" s="276">
        <v>0</v>
      </c>
      <c r="F370" s="276">
        <v>0</v>
      </c>
      <c r="G370" s="277">
        <f t="shared" si="25"/>
        <v>0</v>
      </c>
      <c r="H370" s="277">
        <f t="shared" si="26"/>
        <v>0</v>
      </c>
      <c r="I370" s="277">
        <f t="shared" si="27"/>
        <v>0</v>
      </c>
      <c r="J370" s="284">
        <f t="shared" si="28"/>
        <v>7</v>
      </c>
      <c r="K370" s="267">
        <f t="shared" si="29"/>
        <v>0</v>
      </c>
    </row>
    <row r="371" s="257" customFormat="1" ht="14" hidden="1" customHeight="1" spans="1:11">
      <c r="A371" s="278">
        <v>2040707</v>
      </c>
      <c r="B371" s="279" t="s">
        <v>233</v>
      </c>
      <c r="C371" s="280">
        <v>0</v>
      </c>
      <c r="D371" s="276">
        <v>0</v>
      </c>
      <c r="E371" s="276">
        <v>0</v>
      </c>
      <c r="F371" s="276">
        <v>0</v>
      </c>
      <c r="G371" s="277">
        <f t="shared" si="25"/>
        <v>0</v>
      </c>
      <c r="H371" s="277">
        <f t="shared" si="26"/>
        <v>0</v>
      </c>
      <c r="I371" s="277">
        <f t="shared" si="27"/>
        <v>0</v>
      </c>
      <c r="J371" s="284">
        <f t="shared" si="28"/>
        <v>7</v>
      </c>
      <c r="K371" s="267">
        <f t="shared" si="29"/>
        <v>0</v>
      </c>
    </row>
    <row r="372" s="257" customFormat="1" ht="14" hidden="1" customHeight="1" spans="1:11">
      <c r="A372" s="278">
        <v>2040750</v>
      </c>
      <c r="B372" s="279" t="s">
        <v>199</v>
      </c>
      <c r="C372" s="280">
        <v>0</v>
      </c>
      <c r="D372" s="276">
        <v>0</v>
      </c>
      <c r="E372" s="276">
        <v>0</v>
      </c>
      <c r="F372" s="276">
        <v>0</v>
      </c>
      <c r="G372" s="277">
        <f t="shared" si="25"/>
        <v>0</v>
      </c>
      <c r="H372" s="277">
        <f t="shared" si="26"/>
        <v>0</v>
      </c>
      <c r="I372" s="277">
        <f t="shared" si="27"/>
        <v>0</v>
      </c>
      <c r="J372" s="284">
        <f t="shared" si="28"/>
        <v>7</v>
      </c>
      <c r="K372" s="267">
        <f t="shared" si="29"/>
        <v>0</v>
      </c>
    </row>
    <row r="373" s="257" customFormat="1" ht="14" customHeight="1" spans="1:11">
      <c r="A373" s="278">
        <v>2040799</v>
      </c>
      <c r="B373" s="279" t="s">
        <v>417</v>
      </c>
      <c r="C373" s="276">
        <v>90</v>
      </c>
      <c r="D373" s="276">
        <v>0</v>
      </c>
      <c r="E373" s="276">
        <v>0</v>
      </c>
      <c r="F373" s="276">
        <v>0</v>
      </c>
      <c r="G373" s="277">
        <f t="shared" si="25"/>
        <v>0</v>
      </c>
      <c r="H373" s="277">
        <f t="shared" si="26"/>
        <v>0</v>
      </c>
      <c r="I373" s="277">
        <f t="shared" si="27"/>
        <v>0</v>
      </c>
      <c r="J373" s="284">
        <f t="shared" si="28"/>
        <v>7</v>
      </c>
      <c r="K373" s="267">
        <f t="shared" si="29"/>
        <v>90</v>
      </c>
    </row>
    <row r="374" s="257" customFormat="1" ht="14" customHeight="1" spans="1:11">
      <c r="A374" s="278">
        <v>20408</v>
      </c>
      <c r="B374" s="275" t="s">
        <v>418</v>
      </c>
      <c r="C374" s="276">
        <f>SUM(C375:C383)</f>
        <v>407</v>
      </c>
      <c r="D374" s="276">
        <f>SUM(D375:D383)</f>
        <v>293</v>
      </c>
      <c r="E374" s="276">
        <f>SUM(E375:E383)</f>
        <v>605</v>
      </c>
      <c r="F374" s="276">
        <f>SUM(F375:F383)</f>
        <v>592</v>
      </c>
      <c r="G374" s="277">
        <f t="shared" si="25"/>
        <v>0.454545454545455</v>
      </c>
      <c r="H374" s="277">
        <f t="shared" si="26"/>
        <v>2.02047781569966</v>
      </c>
      <c r="I374" s="277">
        <f t="shared" si="27"/>
        <v>0.978512396694215</v>
      </c>
      <c r="J374" s="284">
        <f t="shared" si="28"/>
        <v>5</v>
      </c>
      <c r="K374" s="267">
        <f t="shared" si="29"/>
        <v>1897</v>
      </c>
    </row>
    <row r="375" s="257" customFormat="1" ht="14" customHeight="1" spans="1:11">
      <c r="A375" s="278">
        <v>2040801</v>
      </c>
      <c r="B375" s="279" t="s">
        <v>190</v>
      </c>
      <c r="C375" s="276">
        <v>200</v>
      </c>
      <c r="D375" s="276">
        <v>70</v>
      </c>
      <c r="E375" s="276">
        <v>195</v>
      </c>
      <c r="F375" s="276">
        <v>194</v>
      </c>
      <c r="G375" s="277">
        <f t="shared" si="25"/>
        <v>-0.03</v>
      </c>
      <c r="H375" s="277">
        <f t="shared" si="26"/>
        <v>2.77142857142857</v>
      </c>
      <c r="I375" s="277">
        <f t="shared" si="27"/>
        <v>0.994871794871795</v>
      </c>
      <c r="J375" s="284">
        <f t="shared" si="28"/>
        <v>7</v>
      </c>
      <c r="K375" s="267">
        <f t="shared" si="29"/>
        <v>659</v>
      </c>
    </row>
    <row r="376" s="257" customFormat="1" ht="14" hidden="1" customHeight="1" spans="1:11">
      <c r="A376" s="278">
        <v>2040802</v>
      </c>
      <c r="B376" s="279" t="s">
        <v>191</v>
      </c>
      <c r="C376" s="280">
        <v>0</v>
      </c>
      <c r="D376" s="276">
        <v>0</v>
      </c>
      <c r="E376" s="276">
        <v>0</v>
      </c>
      <c r="F376" s="276">
        <v>0</v>
      </c>
      <c r="G376" s="277">
        <f t="shared" si="25"/>
        <v>0</v>
      </c>
      <c r="H376" s="277">
        <f t="shared" si="26"/>
        <v>0</v>
      </c>
      <c r="I376" s="277">
        <f t="shared" si="27"/>
        <v>0</v>
      </c>
      <c r="J376" s="284">
        <f t="shared" si="28"/>
        <v>7</v>
      </c>
      <c r="K376" s="267">
        <f t="shared" si="29"/>
        <v>0</v>
      </c>
    </row>
    <row r="377" s="257" customFormat="1" ht="14" hidden="1" customHeight="1" spans="1:11">
      <c r="A377" s="278">
        <v>2040803</v>
      </c>
      <c r="B377" s="279" t="s">
        <v>192</v>
      </c>
      <c r="C377" s="280">
        <v>0</v>
      </c>
      <c r="D377" s="276">
        <v>0</v>
      </c>
      <c r="E377" s="276">
        <v>0</v>
      </c>
      <c r="F377" s="276">
        <v>0</v>
      </c>
      <c r="G377" s="277">
        <f t="shared" si="25"/>
        <v>0</v>
      </c>
      <c r="H377" s="277">
        <f t="shared" si="26"/>
        <v>0</v>
      </c>
      <c r="I377" s="277">
        <f t="shared" si="27"/>
        <v>0</v>
      </c>
      <c r="J377" s="284">
        <f t="shared" si="28"/>
        <v>7</v>
      </c>
      <c r="K377" s="267">
        <f t="shared" si="29"/>
        <v>0</v>
      </c>
    </row>
    <row r="378" s="257" customFormat="1" ht="14" customHeight="1" spans="1:11">
      <c r="A378" s="278">
        <v>2040804</v>
      </c>
      <c r="B378" s="279" t="s">
        <v>419</v>
      </c>
      <c r="C378" s="276">
        <v>207</v>
      </c>
      <c r="D378" s="276">
        <v>223</v>
      </c>
      <c r="E378" s="276">
        <v>410</v>
      </c>
      <c r="F378" s="276">
        <v>398</v>
      </c>
      <c r="G378" s="277">
        <f t="shared" si="25"/>
        <v>0.922705314009662</v>
      </c>
      <c r="H378" s="277">
        <f t="shared" si="26"/>
        <v>1.7847533632287</v>
      </c>
      <c r="I378" s="277">
        <f t="shared" si="27"/>
        <v>0.970731707317073</v>
      </c>
      <c r="J378" s="284">
        <f t="shared" si="28"/>
        <v>7</v>
      </c>
      <c r="K378" s="267">
        <f t="shared" si="29"/>
        <v>1238</v>
      </c>
    </row>
    <row r="379" s="257" customFormat="1" ht="14" hidden="1" customHeight="1" spans="1:11">
      <c r="A379" s="278">
        <v>2040805</v>
      </c>
      <c r="B379" s="279" t="s">
        <v>420</v>
      </c>
      <c r="C379" s="280">
        <v>0</v>
      </c>
      <c r="D379" s="276">
        <v>0</v>
      </c>
      <c r="E379" s="276">
        <v>0</v>
      </c>
      <c r="F379" s="276">
        <v>0</v>
      </c>
      <c r="G379" s="277">
        <f t="shared" si="25"/>
        <v>0</v>
      </c>
      <c r="H379" s="277">
        <f t="shared" si="26"/>
        <v>0</v>
      </c>
      <c r="I379" s="277">
        <f t="shared" si="27"/>
        <v>0</v>
      </c>
      <c r="J379" s="284">
        <f t="shared" si="28"/>
        <v>7</v>
      </c>
      <c r="K379" s="267">
        <f t="shared" si="29"/>
        <v>0</v>
      </c>
    </row>
    <row r="380" s="257" customFormat="1" ht="14" hidden="1" customHeight="1" spans="1:11">
      <c r="A380" s="278">
        <v>2040806</v>
      </c>
      <c r="B380" s="279" t="s">
        <v>421</v>
      </c>
      <c r="C380" s="280">
        <v>0</v>
      </c>
      <c r="D380" s="276">
        <v>0</v>
      </c>
      <c r="E380" s="276">
        <v>0</v>
      </c>
      <c r="F380" s="276">
        <v>0</v>
      </c>
      <c r="G380" s="277">
        <f t="shared" si="25"/>
        <v>0</v>
      </c>
      <c r="H380" s="277">
        <f t="shared" si="26"/>
        <v>0</v>
      </c>
      <c r="I380" s="277">
        <f t="shared" si="27"/>
        <v>0</v>
      </c>
      <c r="J380" s="284">
        <f t="shared" si="28"/>
        <v>7</v>
      </c>
      <c r="K380" s="267">
        <f t="shared" si="29"/>
        <v>0</v>
      </c>
    </row>
    <row r="381" s="257" customFormat="1" ht="14" hidden="1" customHeight="1" spans="1:11">
      <c r="A381" s="278">
        <v>2040807</v>
      </c>
      <c r="B381" s="279" t="s">
        <v>233</v>
      </c>
      <c r="C381" s="280">
        <v>0</v>
      </c>
      <c r="D381" s="276">
        <v>0</v>
      </c>
      <c r="E381" s="276">
        <v>0</v>
      </c>
      <c r="F381" s="276">
        <v>0</v>
      </c>
      <c r="G381" s="277">
        <f t="shared" si="25"/>
        <v>0</v>
      </c>
      <c r="H381" s="277">
        <f t="shared" si="26"/>
        <v>0</v>
      </c>
      <c r="I381" s="277">
        <f t="shared" si="27"/>
        <v>0</v>
      </c>
      <c r="J381" s="284">
        <f t="shared" si="28"/>
        <v>7</v>
      </c>
      <c r="K381" s="267">
        <f t="shared" si="29"/>
        <v>0</v>
      </c>
    </row>
    <row r="382" s="257" customFormat="1" ht="14" hidden="1" customHeight="1" spans="1:11">
      <c r="A382" s="278">
        <v>2040850</v>
      </c>
      <c r="B382" s="279" t="s">
        <v>199</v>
      </c>
      <c r="C382" s="280">
        <v>0</v>
      </c>
      <c r="D382" s="276">
        <v>0</v>
      </c>
      <c r="E382" s="276">
        <v>0</v>
      </c>
      <c r="F382" s="276">
        <v>0</v>
      </c>
      <c r="G382" s="277">
        <f t="shared" si="25"/>
        <v>0</v>
      </c>
      <c r="H382" s="277">
        <f t="shared" si="26"/>
        <v>0</v>
      </c>
      <c r="I382" s="277">
        <f t="shared" si="27"/>
        <v>0</v>
      </c>
      <c r="J382" s="284">
        <f t="shared" si="28"/>
        <v>7</v>
      </c>
      <c r="K382" s="267">
        <f t="shared" si="29"/>
        <v>0</v>
      </c>
    </row>
    <row r="383" s="257" customFormat="1" ht="14" hidden="1" customHeight="1" spans="1:11">
      <c r="A383" s="278">
        <v>2040899</v>
      </c>
      <c r="B383" s="279" t="s">
        <v>422</v>
      </c>
      <c r="C383" s="280">
        <v>0</v>
      </c>
      <c r="D383" s="276">
        <v>0</v>
      </c>
      <c r="E383" s="276">
        <v>0</v>
      </c>
      <c r="F383" s="276">
        <v>0</v>
      </c>
      <c r="G383" s="277">
        <f t="shared" si="25"/>
        <v>0</v>
      </c>
      <c r="H383" s="277">
        <f t="shared" si="26"/>
        <v>0</v>
      </c>
      <c r="I383" s="277">
        <f t="shared" si="27"/>
        <v>0</v>
      </c>
      <c r="J383" s="284">
        <f t="shared" si="28"/>
        <v>7</v>
      </c>
      <c r="K383" s="267">
        <f t="shared" si="29"/>
        <v>0</v>
      </c>
    </row>
    <row r="384" s="257" customFormat="1" ht="14" hidden="1" customHeight="1" spans="1:11">
      <c r="A384" s="278">
        <v>20409</v>
      </c>
      <c r="B384" s="275" t="s">
        <v>423</v>
      </c>
      <c r="C384" s="280">
        <f>SUM(C385:C391)</f>
        <v>0</v>
      </c>
      <c r="D384" s="280">
        <f>SUM(D385:D391)</f>
        <v>0</v>
      </c>
      <c r="E384" s="280">
        <f>SUM(E385:E391)</f>
        <v>0</v>
      </c>
      <c r="F384" s="280">
        <f>SUM(F385:F391)</f>
        <v>0</v>
      </c>
      <c r="G384" s="277">
        <f t="shared" si="25"/>
        <v>0</v>
      </c>
      <c r="H384" s="277">
        <f t="shared" si="26"/>
        <v>0</v>
      </c>
      <c r="I384" s="277">
        <f t="shared" si="27"/>
        <v>0</v>
      </c>
      <c r="J384" s="284">
        <f t="shared" si="28"/>
        <v>5</v>
      </c>
      <c r="K384" s="267">
        <f t="shared" si="29"/>
        <v>0</v>
      </c>
    </row>
    <row r="385" s="257" customFormat="1" ht="14" hidden="1" customHeight="1" spans="1:11">
      <c r="A385" s="278">
        <v>2040901</v>
      </c>
      <c r="B385" s="279" t="s">
        <v>190</v>
      </c>
      <c r="C385" s="280">
        <v>0</v>
      </c>
      <c r="D385" s="276">
        <v>0</v>
      </c>
      <c r="E385" s="276">
        <v>0</v>
      </c>
      <c r="F385" s="276">
        <v>0</v>
      </c>
      <c r="G385" s="277">
        <f t="shared" si="25"/>
        <v>0</v>
      </c>
      <c r="H385" s="277">
        <f t="shared" si="26"/>
        <v>0</v>
      </c>
      <c r="I385" s="277">
        <f t="shared" si="27"/>
        <v>0</v>
      </c>
      <c r="J385" s="284">
        <f t="shared" si="28"/>
        <v>7</v>
      </c>
      <c r="K385" s="267">
        <f t="shared" si="29"/>
        <v>0</v>
      </c>
    </row>
    <row r="386" s="257" customFormat="1" ht="14" hidden="1" customHeight="1" spans="1:11">
      <c r="A386" s="278">
        <v>2040902</v>
      </c>
      <c r="B386" s="279" t="s">
        <v>191</v>
      </c>
      <c r="C386" s="280">
        <v>0</v>
      </c>
      <c r="D386" s="276">
        <v>0</v>
      </c>
      <c r="E386" s="276">
        <v>0</v>
      </c>
      <c r="F386" s="276">
        <v>0</v>
      </c>
      <c r="G386" s="277">
        <f t="shared" si="25"/>
        <v>0</v>
      </c>
      <c r="H386" s="277">
        <f t="shared" si="26"/>
        <v>0</v>
      </c>
      <c r="I386" s="277">
        <f t="shared" si="27"/>
        <v>0</v>
      </c>
      <c r="J386" s="284">
        <f t="shared" si="28"/>
        <v>7</v>
      </c>
      <c r="K386" s="267">
        <f t="shared" si="29"/>
        <v>0</v>
      </c>
    </row>
    <row r="387" s="257" customFormat="1" ht="14" hidden="1" customHeight="1" spans="1:11">
      <c r="A387" s="278">
        <v>2040903</v>
      </c>
      <c r="B387" s="279" t="s">
        <v>192</v>
      </c>
      <c r="C387" s="280">
        <v>0</v>
      </c>
      <c r="D387" s="276">
        <v>0</v>
      </c>
      <c r="E387" s="276">
        <v>0</v>
      </c>
      <c r="F387" s="276">
        <v>0</v>
      </c>
      <c r="G387" s="277">
        <f t="shared" si="25"/>
        <v>0</v>
      </c>
      <c r="H387" s="277">
        <f t="shared" si="26"/>
        <v>0</v>
      </c>
      <c r="I387" s="277">
        <f t="shared" si="27"/>
        <v>0</v>
      </c>
      <c r="J387" s="284">
        <f t="shared" si="28"/>
        <v>7</v>
      </c>
      <c r="K387" s="267">
        <f t="shared" si="29"/>
        <v>0</v>
      </c>
    </row>
    <row r="388" s="257" customFormat="1" ht="14" hidden="1" customHeight="1" spans="1:11">
      <c r="A388" s="278">
        <v>2040904</v>
      </c>
      <c r="B388" s="279" t="s">
        <v>424</v>
      </c>
      <c r="C388" s="280">
        <v>0</v>
      </c>
      <c r="D388" s="276">
        <v>0</v>
      </c>
      <c r="E388" s="276">
        <v>0</v>
      </c>
      <c r="F388" s="276">
        <v>0</v>
      </c>
      <c r="G388" s="277">
        <f t="shared" si="25"/>
        <v>0</v>
      </c>
      <c r="H388" s="277">
        <f t="shared" si="26"/>
        <v>0</v>
      </c>
      <c r="I388" s="277">
        <f t="shared" si="27"/>
        <v>0</v>
      </c>
      <c r="J388" s="284">
        <f t="shared" si="28"/>
        <v>7</v>
      </c>
      <c r="K388" s="267">
        <f t="shared" si="29"/>
        <v>0</v>
      </c>
    </row>
    <row r="389" s="257" customFormat="1" ht="14" hidden="1" customHeight="1" spans="1:11">
      <c r="A389" s="278">
        <v>2040905</v>
      </c>
      <c r="B389" s="279" t="s">
        <v>425</v>
      </c>
      <c r="C389" s="280">
        <v>0</v>
      </c>
      <c r="D389" s="276">
        <v>0</v>
      </c>
      <c r="E389" s="276">
        <v>0</v>
      </c>
      <c r="F389" s="276">
        <v>0</v>
      </c>
      <c r="G389" s="277">
        <f t="shared" ref="G389:G452" si="30">IF(F389&lt;&gt;0,F389/C389-1,)</f>
        <v>0</v>
      </c>
      <c r="H389" s="277">
        <f t="shared" ref="H389:H452" si="31">IF(F389&lt;&gt;0,F389/D389,)</f>
        <v>0</v>
      </c>
      <c r="I389" s="277">
        <f t="shared" ref="I389:I452" si="32">IF(F389&lt;&gt;0,F389/E389,)</f>
        <v>0</v>
      </c>
      <c r="J389" s="284">
        <f t="shared" ref="J389:J452" si="33">LEN(A389)</f>
        <v>7</v>
      </c>
      <c r="K389" s="267">
        <f t="shared" ref="K389:K452" si="34">SUM(C389:F389)</f>
        <v>0</v>
      </c>
    </row>
    <row r="390" s="257" customFormat="1" ht="14" hidden="1" customHeight="1" spans="1:11">
      <c r="A390" s="278">
        <v>2040950</v>
      </c>
      <c r="B390" s="279" t="s">
        <v>199</v>
      </c>
      <c r="C390" s="280">
        <v>0</v>
      </c>
      <c r="D390" s="276">
        <v>0</v>
      </c>
      <c r="E390" s="276">
        <v>0</v>
      </c>
      <c r="F390" s="276">
        <v>0</v>
      </c>
      <c r="G390" s="277">
        <f t="shared" si="30"/>
        <v>0</v>
      </c>
      <c r="H390" s="277">
        <f t="shared" si="31"/>
        <v>0</v>
      </c>
      <c r="I390" s="277">
        <f t="shared" si="32"/>
        <v>0</v>
      </c>
      <c r="J390" s="284">
        <f t="shared" si="33"/>
        <v>7</v>
      </c>
      <c r="K390" s="267">
        <f t="shared" si="34"/>
        <v>0</v>
      </c>
    </row>
    <row r="391" s="257" customFormat="1" ht="14" hidden="1" customHeight="1" spans="1:11">
      <c r="A391" s="278">
        <v>2040999</v>
      </c>
      <c r="B391" s="279" t="s">
        <v>426</v>
      </c>
      <c r="C391" s="280">
        <v>0</v>
      </c>
      <c r="D391" s="276">
        <v>0</v>
      </c>
      <c r="E391" s="276">
        <v>0</v>
      </c>
      <c r="F391" s="276">
        <v>0</v>
      </c>
      <c r="G391" s="277">
        <f t="shared" si="30"/>
        <v>0</v>
      </c>
      <c r="H391" s="277">
        <f t="shared" si="31"/>
        <v>0</v>
      </c>
      <c r="I391" s="277">
        <f t="shared" si="32"/>
        <v>0</v>
      </c>
      <c r="J391" s="284">
        <f t="shared" si="33"/>
        <v>7</v>
      </c>
      <c r="K391" s="267">
        <f t="shared" si="34"/>
        <v>0</v>
      </c>
    </row>
    <row r="392" s="257" customFormat="1" ht="14" hidden="1" customHeight="1" spans="1:11">
      <c r="A392" s="278">
        <v>20410</v>
      </c>
      <c r="B392" s="275" t="s">
        <v>427</v>
      </c>
      <c r="C392" s="276">
        <f>SUM(C393:C397)</f>
        <v>0</v>
      </c>
      <c r="D392" s="276">
        <f>SUM(D393:D397)</f>
        <v>0</v>
      </c>
      <c r="E392" s="276">
        <f>SUM(E393:E397)</f>
        <v>0</v>
      </c>
      <c r="F392" s="276">
        <f>SUM(F393:F397)</f>
        <v>0</v>
      </c>
      <c r="G392" s="277">
        <f t="shared" si="30"/>
        <v>0</v>
      </c>
      <c r="H392" s="277">
        <f t="shared" si="31"/>
        <v>0</v>
      </c>
      <c r="I392" s="277">
        <f t="shared" si="32"/>
        <v>0</v>
      </c>
      <c r="J392" s="284">
        <f t="shared" si="33"/>
        <v>5</v>
      </c>
      <c r="K392" s="267">
        <f t="shared" si="34"/>
        <v>0</v>
      </c>
    </row>
    <row r="393" s="257" customFormat="1" ht="14" hidden="1" customHeight="1" spans="1:11">
      <c r="A393" s="278">
        <v>2041001</v>
      </c>
      <c r="B393" s="279" t="s">
        <v>190</v>
      </c>
      <c r="C393" s="276">
        <v>0</v>
      </c>
      <c r="D393" s="276">
        <v>0</v>
      </c>
      <c r="E393" s="276">
        <v>0</v>
      </c>
      <c r="F393" s="276">
        <v>0</v>
      </c>
      <c r="G393" s="277">
        <f t="shared" si="30"/>
        <v>0</v>
      </c>
      <c r="H393" s="277">
        <f t="shared" si="31"/>
        <v>0</v>
      </c>
      <c r="I393" s="277">
        <f t="shared" si="32"/>
        <v>0</v>
      </c>
      <c r="J393" s="284">
        <f t="shared" si="33"/>
        <v>7</v>
      </c>
      <c r="K393" s="267">
        <f t="shared" si="34"/>
        <v>0</v>
      </c>
    </row>
    <row r="394" s="257" customFormat="1" ht="14" hidden="1" customHeight="1" spans="1:11">
      <c r="A394" s="278">
        <v>2041002</v>
      </c>
      <c r="B394" s="279" t="s">
        <v>191</v>
      </c>
      <c r="C394" s="280">
        <v>0</v>
      </c>
      <c r="D394" s="276">
        <v>0</v>
      </c>
      <c r="E394" s="276">
        <v>0</v>
      </c>
      <c r="F394" s="276">
        <v>0</v>
      </c>
      <c r="G394" s="277">
        <f t="shared" si="30"/>
        <v>0</v>
      </c>
      <c r="H394" s="277">
        <f t="shared" si="31"/>
        <v>0</v>
      </c>
      <c r="I394" s="277">
        <f t="shared" si="32"/>
        <v>0</v>
      </c>
      <c r="J394" s="284">
        <f t="shared" si="33"/>
        <v>7</v>
      </c>
      <c r="K394" s="267">
        <f t="shared" si="34"/>
        <v>0</v>
      </c>
    </row>
    <row r="395" s="257" customFormat="1" ht="14" hidden="1" customHeight="1" spans="1:11">
      <c r="A395" s="278">
        <v>2041006</v>
      </c>
      <c r="B395" s="279" t="s">
        <v>233</v>
      </c>
      <c r="C395" s="280">
        <v>0</v>
      </c>
      <c r="D395" s="276">
        <v>0</v>
      </c>
      <c r="E395" s="276">
        <v>0</v>
      </c>
      <c r="F395" s="276">
        <v>0</v>
      </c>
      <c r="G395" s="277">
        <f t="shared" si="30"/>
        <v>0</v>
      </c>
      <c r="H395" s="277">
        <f t="shared" si="31"/>
        <v>0</v>
      </c>
      <c r="I395" s="277">
        <f t="shared" si="32"/>
        <v>0</v>
      </c>
      <c r="J395" s="284">
        <f t="shared" si="33"/>
        <v>7</v>
      </c>
      <c r="K395" s="267">
        <f t="shared" si="34"/>
        <v>0</v>
      </c>
    </row>
    <row r="396" s="257" customFormat="1" ht="14" hidden="1" customHeight="1" spans="1:11">
      <c r="A396" s="278">
        <v>2041007</v>
      </c>
      <c r="B396" s="279" t="s">
        <v>428</v>
      </c>
      <c r="C396" s="280">
        <v>0</v>
      </c>
      <c r="D396" s="276">
        <v>0</v>
      </c>
      <c r="E396" s="276">
        <v>0</v>
      </c>
      <c r="F396" s="276">
        <v>0</v>
      </c>
      <c r="G396" s="277">
        <f t="shared" si="30"/>
        <v>0</v>
      </c>
      <c r="H396" s="277">
        <f t="shared" si="31"/>
        <v>0</v>
      </c>
      <c r="I396" s="277">
        <f t="shared" si="32"/>
        <v>0</v>
      </c>
      <c r="J396" s="284">
        <f t="shared" si="33"/>
        <v>7</v>
      </c>
      <c r="K396" s="267">
        <f t="shared" si="34"/>
        <v>0</v>
      </c>
    </row>
    <row r="397" s="257" customFormat="1" ht="14" hidden="1" customHeight="1" spans="1:11">
      <c r="A397" s="278">
        <v>2041099</v>
      </c>
      <c r="B397" s="279" t="s">
        <v>429</v>
      </c>
      <c r="C397" s="280">
        <v>0</v>
      </c>
      <c r="D397" s="276">
        <v>0</v>
      </c>
      <c r="E397" s="276">
        <v>0</v>
      </c>
      <c r="F397" s="276">
        <v>0</v>
      </c>
      <c r="G397" s="277">
        <f t="shared" si="30"/>
        <v>0</v>
      </c>
      <c r="H397" s="277">
        <f t="shared" si="31"/>
        <v>0</v>
      </c>
      <c r="I397" s="277">
        <f t="shared" si="32"/>
        <v>0</v>
      </c>
      <c r="J397" s="284">
        <f t="shared" si="33"/>
        <v>7</v>
      </c>
      <c r="K397" s="267">
        <f t="shared" si="34"/>
        <v>0</v>
      </c>
    </row>
    <row r="398" s="257" customFormat="1" ht="14" customHeight="1" spans="1:11">
      <c r="A398" s="278">
        <v>20499</v>
      </c>
      <c r="B398" s="275" t="s">
        <v>430</v>
      </c>
      <c r="C398" s="276">
        <f>C399</f>
        <v>32</v>
      </c>
      <c r="D398" s="276">
        <f>D399</f>
        <v>30</v>
      </c>
      <c r="E398" s="276">
        <f>E399</f>
        <v>43</v>
      </c>
      <c r="F398" s="276">
        <f>F399</f>
        <v>135</v>
      </c>
      <c r="G398" s="277">
        <f t="shared" si="30"/>
        <v>3.21875</v>
      </c>
      <c r="H398" s="277">
        <f t="shared" si="31"/>
        <v>4.5</v>
      </c>
      <c r="I398" s="277">
        <f t="shared" si="32"/>
        <v>3.13953488372093</v>
      </c>
      <c r="J398" s="284">
        <f t="shared" si="33"/>
        <v>5</v>
      </c>
      <c r="K398" s="267">
        <f t="shared" si="34"/>
        <v>240</v>
      </c>
    </row>
    <row r="399" s="257" customFormat="1" ht="14" customHeight="1" spans="1:11">
      <c r="A399" s="278">
        <v>2049901</v>
      </c>
      <c r="B399" s="279" t="s">
        <v>431</v>
      </c>
      <c r="C399" s="276">
        <v>32</v>
      </c>
      <c r="D399" s="276">
        <v>30</v>
      </c>
      <c r="E399" s="287">
        <f>48-5</f>
        <v>43</v>
      </c>
      <c r="F399" s="276">
        <v>135</v>
      </c>
      <c r="G399" s="277">
        <f t="shared" si="30"/>
        <v>3.21875</v>
      </c>
      <c r="H399" s="277">
        <f t="shared" si="31"/>
        <v>4.5</v>
      </c>
      <c r="I399" s="277">
        <f t="shared" si="32"/>
        <v>3.13953488372093</v>
      </c>
      <c r="J399" s="284">
        <f t="shared" si="33"/>
        <v>7</v>
      </c>
      <c r="K399" s="267">
        <f t="shared" si="34"/>
        <v>240</v>
      </c>
    </row>
    <row r="400" s="257" customFormat="1" ht="14" customHeight="1" spans="1:11">
      <c r="A400" s="274">
        <v>205</v>
      </c>
      <c r="B400" s="275" t="s">
        <v>432</v>
      </c>
      <c r="C400" s="276">
        <f>SUM(C401,C406,C415,C422,C428,C432,C436,C440,C446,C453)</f>
        <v>38715</v>
      </c>
      <c r="D400" s="276">
        <f>SUM(D401,D406,D415,D422,D428,D432,D436,D440,D446,D453)</f>
        <v>40778</v>
      </c>
      <c r="E400" s="276">
        <f>SUM(E401,E406,E415,E422,E428,E432,E436,E440,E446,E453)</f>
        <v>38075</v>
      </c>
      <c r="F400" s="276">
        <f>SUM(F401,F406,F415,F422,F428,F432,F436,F440,F446,F453)</f>
        <v>39011</v>
      </c>
      <c r="G400" s="277">
        <f t="shared" si="30"/>
        <v>0.00764561539454989</v>
      </c>
      <c r="H400" s="277">
        <f t="shared" si="31"/>
        <v>0.956667811074599</v>
      </c>
      <c r="I400" s="277">
        <f t="shared" si="32"/>
        <v>1.02458305975049</v>
      </c>
      <c r="J400" s="284">
        <f t="shared" si="33"/>
        <v>3</v>
      </c>
      <c r="K400" s="267">
        <f t="shared" si="34"/>
        <v>156579</v>
      </c>
    </row>
    <row r="401" s="257" customFormat="1" ht="14" customHeight="1" spans="1:11">
      <c r="A401" s="278">
        <v>20501</v>
      </c>
      <c r="B401" s="275" t="s">
        <v>433</v>
      </c>
      <c r="C401" s="276">
        <f>SUM(C402:C405)</f>
        <v>190</v>
      </c>
      <c r="D401" s="276">
        <f>SUM(D402:D405)</f>
        <v>300</v>
      </c>
      <c r="E401" s="276">
        <f>SUM(E402:E405)</f>
        <v>242</v>
      </c>
      <c r="F401" s="276">
        <f>SUM(F402:F405)</f>
        <v>301</v>
      </c>
      <c r="G401" s="277">
        <f t="shared" si="30"/>
        <v>0.58421052631579</v>
      </c>
      <c r="H401" s="277">
        <f t="shared" si="31"/>
        <v>1.00333333333333</v>
      </c>
      <c r="I401" s="277">
        <f t="shared" si="32"/>
        <v>1.24380165289256</v>
      </c>
      <c r="J401" s="284">
        <f t="shared" si="33"/>
        <v>5</v>
      </c>
      <c r="K401" s="267">
        <f t="shared" si="34"/>
        <v>1033</v>
      </c>
    </row>
    <row r="402" s="257" customFormat="1" ht="14" customHeight="1" spans="1:11">
      <c r="A402" s="278">
        <v>2050101</v>
      </c>
      <c r="B402" s="279" t="s">
        <v>190</v>
      </c>
      <c r="C402" s="276">
        <v>145</v>
      </c>
      <c r="D402" s="276">
        <v>299</v>
      </c>
      <c r="E402" s="276">
        <v>242</v>
      </c>
      <c r="F402" s="276">
        <v>274</v>
      </c>
      <c r="G402" s="277">
        <f t="shared" si="30"/>
        <v>0.889655172413793</v>
      </c>
      <c r="H402" s="277">
        <f t="shared" si="31"/>
        <v>0.916387959866221</v>
      </c>
      <c r="I402" s="277">
        <f t="shared" si="32"/>
        <v>1.13223140495868</v>
      </c>
      <c r="J402" s="284">
        <f t="shared" si="33"/>
        <v>7</v>
      </c>
      <c r="K402" s="267">
        <f t="shared" si="34"/>
        <v>960</v>
      </c>
    </row>
    <row r="403" s="257" customFormat="1" ht="14" customHeight="1" spans="1:11">
      <c r="A403" s="278">
        <v>2050102</v>
      </c>
      <c r="B403" s="279" t="s">
        <v>191</v>
      </c>
      <c r="C403" s="276">
        <v>3</v>
      </c>
      <c r="D403" s="276">
        <v>1</v>
      </c>
      <c r="E403" s="276">
        <v>0</v>
      </c>
      <c r="F403" s="276">
        <v>-6</v>
      </c>
      <c r="G403" s="277">
        <f t="shared" si="30"/>
        <v>-3</v>
      </c>
      <c r="H403" s="277">
        <f t="shared" si="31"/>
        <v>-6</v>
      </c>
      <c r="I403" s="277"/>
      <c r="J403" s="284">
        <f t="shared" si="33"/>
        <v>7</v>
      </c>
      <c r="K403" s="267">
        <f t="shared" si="34"/>
        <v>-2</v>
      </c>
    </row>
    <row r="404" s="257" customFormat="1" ht="14" hidden="1" customHeight="1" spans="1:11">
      <c r="A404" s="278">
        <v>2050103</v>
      </c>
      <c r="B404" s="279" t="s">
        <v>192</v>
      </c>
      <c r="C404" s="280">
        <v>0</v>
      </c>
      <c r="D404" s="276">
        <v>0</v>
      </c>
      <c r="E404" s="276">
        <v>0</v>
      </c>
      <c r="F404" s="276">
        <v>0</v>
      </c>
      <c r="G404" s="277">
        <f t="shared" si="30"/>
        <v>0</v>
      </c>
      <c r="H404" s="277">
        <f t="shared" si="31"/>
        <v>0</v>
      </c>
      <c r="I404" s="277">
        <f t="shared" si="32"/>
        <v>0</v>
      </c>
      <c r="J404" s="284">
        <f t="shared" si="33"/>
        <v>7</v>
      </c>
      <c r="K404" s="267">
        <f t="shared" si="34"/>
        <v>0</v>
      </c>
    </row>
    <row r="405" s="257" customFormat="1" ht="14" customHeight="1" spans="1:11">
      <c r="A405" s="278">
        <v>2050199</v>
      </c>
      <c r="B405" s="279" t="s">
        <v>434</v>
      </c>
      <c r="C405" s="276">
        <v>42</v>
      </c>
      <c r="D405" s="276">
        <v>0</v>
      </c>
      <c r="E405" s="276">
        <v>0</v>
      </c>
      <c r="F405" s="276">
        <v>33</v>
      </c>
      <c r="G405" s="277">
        <f t="shared" si="30"/>
        <v>-0.214285714285714</v>
      </c>
      <c r="H405" s="277"/>
      <c r="I405" s="277"/>
      <c r="J405" s="284">
        <f t="shared" si="33"/>
        <v>7</v>
      </c>
      <c r="K405" s="267">
        <f t="shared" si="34"/>
        <v>75</v>
      </c>
    </row>
    <row r="406" s="257" customFormat="1" ht="14" customHeight="1" spans="1:11">
      <c r="A406" s="278">
        <v>20502</v>
      </c>
      <c r="B406" s="275" t="s">
        <v>435</v>
      </c>
      <c r="C406" s="276">
        <f>SUM(C407:C414)</f>
        <v>37849</v>
      </c>
      <c r="D406" s="276">
        <f>SUM(D407:D414)</f>
        <v>34398</v>
      </c>
      <c r="E406" s="276">
        <f>SUM(E407:E414)</f>
        <v>34393</v>
      </c>
      <c r="F406" s="276">
        <f>SUM(F407:F414)</f>
        <v>36175</v>
      </c>
      <c r="G406" s="277">
        <f t="shared" si="30"/>
        <v>-0.0442283811989749</v>
      </c>
      <c r="H406" s="277">
        <f t="shared" si="31"/>
        <v>1.05165998023141</v>
      </c>
      <c r="I406" s="277">
        <f t="shared" si="32"/>
        <v>1.05181286889774</v>
      </c>
      <c r="J406" s="284">
        <f t="shared" si="33"/>
        <v>5</v>
      </c>
      <c r="K406" s="267">
        <f t="shared" si="34"/>
        <v>142815</v>
      </c>
    </row>
    <row r="407" s="257" customFormat="1" ht="14" customHeight="1" spans="1:11">
      <c r="A407" s="278">
        <v>2050201</v>
      </c>
      <c r="B407" s="279" t="s">
        <v>436</v>
      </c>
      <c r="C407" s="276">
        <v>1464</v>
      </c>
      <c r="D407" s="276">
        <v>1790</v>
      </c>
      <c r="E407" s="276">
        <v>1634</v>
      </c>
      <c r="F407" s="276">
        <v>2005</v>
      </c>
      <c r="G407" s="277">
        <f t="shared" si="30"/>
        <v>0.369535519125683</v>
      </c>
      <c r="H407" s="277">
        <f t="shared" si="31"/>
        <v>1.12011173184358</v>
      </c>
      <c r="I407" s="277">
        <f t="shared" si="32"/>
        <v>1.22705018359853</v>
      </c>
      <c r="J407" s="284">
        <f t="shared" si="33"/>
        <v>7</v>
      </c>
      <c r="K407" s="267">
        <f t="shared" si="34"/>
        <v>6893</v>
      </c>
    </row>
    <row r="408" s="257" customFormat="1" ht="14" customHeight="1" spans="1:11">
      <c r="A408" s="278">
        <v>2050202</v>
      </c>
      <c r="B408" s="279" t="s">
        <v>437</v>
      </c>
      <c r="C408" s="276">
        <v>18740</v>
      </c>
      <c r="D408" s="276">
        <v>18483</v>
      </c>
      <c r="E408" s="276">
        <v>18845</v>
      </c>
      <c r="F408" s="276">
        <v>22691</v>
      </c>
      <c r="G408" s="277">
        <f t="shared" si="30"/>
        <v>0.210832443970117</v>
      </c>
      <c r="H408" s="277">
        <f t="shared" si="31"/>
        <v>1.22766866850619</v>
      </c>
      <c r="I408" s="277">
        <f t="shared" si="32"/>
        <v>1.2040859644468</v>
      </c>
      <c r="J408" s="284">
        <f t="shared" si="33"/>
        <v>7</v>
      </c>
      <c r="K408" s="267">
        <f t="shared" si="34"/>
        <v>78759</v>
      </c>
    </row>
    <row r="409" s="257" customFormat="1" ht="14" customHeight="1" spans="1:11">
      <c r="A409" s="278">
        <v>2050203</v>
      </c>
      <c r="B409" s="279" t="s">
        <v>438</v>
      </c>
      <c r="C409" s="276">
        <v>13177</v>
      </c>
      <c r="D409" s="276">
        <v>9973</v>
      </c>
      <c r="E409" s="276">
        <v>9753</v>
      </c>
      <c r="F409" s="276">
        <v>6899</v>
      </c>
      <c r="G409" s="277">
        <f t="shared" si="30"/>
        <v>-0.476436214616377</v>
      </c>
      <c r="H409" s="277">
        <f t="shared" si="31"/>
        <v>0.691767772987065</v>
      </c>
      <c r="I409" s="277">
        <f t="shared" si="32"/>
        <v>0.707372090638778</v>
      </c>
      <c r="J409" s="284">
        <f t="shared" si="33"/>
        <v>7</v>
      </c>
      <c r="K409" s="267">
        <f t="shared" si="34"/>
        <v>39802</v>
      </c>
    </row>
    <row r="410" s="257" customFormat="1" ht="14" customHeight="1" spans="1:11">
      <c r="A410" s="278">
        <v>2050204</v>
      </c>
      <c r="B410" s="279" t="s">
        <v>439</v>
      </c>
      <c r="C410" s="276">
        <v>3005</v>
      </c>
      <c r="D410" s="276">
        <v>3149</v>
      </c>
      <c r="E410" s="276">
        <v>3450</v>
      </c>
      <c r="F410" s="276">
        <v>4449</v>
      </c>
      <c r="G410" s="277">
        <f t="shared" si="30"/>
        <v>0.480532445923461</v>
      </c>
      <c r="H410" s="277">
        <f t="shared" si="31"/>
        <v>1.41282946967291</v>
      </c>
      <c r="I410" s="277">
        <f t="shared" si="32"/>
        <v>1.2895652173913</v>
      </c>
      <c r="J410" s="284">
        <f t="shared" si="33"/>
        <v>7</v>
      </c>
      <c r="K410" s="267">
        <f t="shared" si="34"/>
        <v>14053</v>
      </c>
    </row>
    <row r="411" s="257" customFormat="1" ht="14" customHeight="1" spans="1:11">
      <c r="A411" s="278">
        <v>2050205</v>
      </c>
      <c r="B411" s="279" t="s">
        <v>440</v>
      </c>
      <c r="C411" s="276">
        <v>77</v>
      </c>
      <c r="D411" s="276">
        <v>16</v>
      </c>
      <c r="E411" s="276">
        <v>10</v>
      </c>
      <c r="F411" s="276">
        <v>32</v>
      </c>
      <c r="G411" s="277">
        <f t="shared" si="30"/>
        <v>-0.584415584415584</v>
      </c>
      <c r="H411" s="277">
        <f t="shared" si="31"/>
        <v>2</v>
      </c>
      <c r="I411" s="277">
        <f t="shared" si="32"/>
        <v>3.2</v>
      </c>
      <c r="J411" s="284">
        <f t="shared" si="33"/>
        <v>7</v>
      </c>
      <c r="K411" s="267">
        <f t="shared" si="34"/>
        <v>135</v>
      </c>
    </row>
    <row r="412" s="257" customFormat="1" ht="14" hidden="1" customHeight="1" spans="1:11">
      <c r="A412" s="278">
        <v>2050206</v>
      </c>
      <c r="B412" s="279" t="s">
        <v>441</v>
      </c>
      <c r="C412" s="280">
        <v>0</v>
      </c>
      <c r="D412" s="276">
        <v>0</v>
      </c>
      <c r="E412" s="276">
        <v>0</v>
      </c>
      <c r="F412" s="276">
        <v>0</v>
      </c>
      <c r="G412" s="277">
        <f t="shared" si="30"/>
        <v>0</v>
      </c>
      <c r="H412" s="277">
        <f t="shared" si="31"/>
        <v>0</v>
      </c>
      <c r="I412" s="277">
        <f t="shared" si="32"/>
        <v>0</v>
      </c>
      <c r="J412" s="284">
        <f t="shared" si="33"/>
        <v>7</v>
      </c>
      <c r="K412" s="267">
        <f t="shared" si="34"/>
        <v>0</v>
      </c>
    </row>
    <row r="413" s="257" customFormat="1" ht="14" hidden="1" customHeight="1" spans="1:11">
      <c r="A413" s="278">
        <v>2050207</v>
      </c>
      <c r="B413" s="279" t="s">
        <v>442</v>
      </c>
      <c r="C413" s="280">
        <v>0</v>
      </c>
      <c r="D413" s="276">
        <v>0</v>
      </c>
      <c r="E413" s="276">
        <v>0</v>
      </c>
      <c r="F413" s="276">
        <v>0</v>
      </c>
      <c r="G413" s="277">
        <f t="shared" si="30"/>
        <v>0</v>
      </c>
      <c r="H413" s="277">
        <f t="shared" si="31"/>
        <v>0</v>
      </c>
      <c r="I413" s="277">
        <f t="shared" si="32"/>
        <v>0</v>
      </c>
      <c r="J413" s="284">
        <f t="shared" si="33"/>
        <v>7</v>
      </c>
      <c r="K413" s="267">
        <f t="shared" si="34"/>
        <v>0</v>
      </c>
    </row>
    <row r="414" s="257" customFormat="1" ht="14" customHeight="1" spans="1:11">
      <c r="A414" s="278">
        <v>2050299</v>
      </c>
      <c r="B414" s="279" t="s">
        <v>443</v>
      </c>
      <c r="C414" s="276">
        <v>1386</v>
      </c>
      <c r="D414" s="276">
        <v>987</v>
      </c>
      <c r="E414" s="276">
        <v>701</v>
      </c>
      <c r="F414" s="276">
        <v>99</v>
      </c>
      <c r="G414" s="277">
        <f t="shared" si="30"/>
        <v>-0.928571428571429</v>
      </c>
      <c r="H414" s="277">
        <f t="shared" si="31"/>
        <v>0.100303951367781</v>
      </c>
      <c r="I414" s="277">
        <f t="shared" si="32"/>
        <v>0.141226818830243</v>
      </c>
      <c r="J414" s="284">
        <f t="shared" si="33"/>
        <v>7</v>
      </c>
      <c r="K414" s="267">
        <f t="shared" si="34"/>
        <v>3173</v>
      </c>
    </row>
    <row r="415" s="257" customFormat="1" ht="14" customHeight="1" spans="1:11">
      <c r="A415" s="278">
        <v>20503</v>
      </c>
      <c r="B415" s="275" t="s">
        <v>444</v>
      </c>
      <c r="C415" s="276">
        <f>SUM(C416:C421)</f>
        <v>691</v>
      </c>
      <c r="D415" s="276">
        <f>SUM(D416:D421)</f>
        <v>841</v>
      </c>
      <c r="E415" s="276">
        <f>SUM(E416:E421)</f>
        <v>756</v>
      </c>
      <c r="F415" s="276">
        <f>SUM(F416:F421)</f>
        <v>865</v>
      </c>
      <c r="G415" s="277">
        <f t="shared" si="30"/>
        <v>0.251808972503618</v>
      </c>
      <c r="H415" s="277">
        <f t="shared" si="31"/>
        <v>1.02853745541023</v>
      </c>
      <c r="I415" s="277">
        <f t="shared" si="32"/>
        <v>1.14417989417989</v>
      </c>
      <c r="J415" s="284">
        <f t="shared" si="33"/>
        <v>5</v>
      </c>
      <c r="K415" s="267">
        <f t="shared" si="34"/>
        <v>3153</v>
      </c>
    </row>
    <row r="416" s="257" customFormat="1" ht="14" hidden="1" customHeight="1" spans="1:11">
      <c r="A416" s="278">
        <v>2050301</v>
      </c>
      <c r="B416" s="279" t="s">
        <v>445</v>
      </c>
      <c r="C416" s="280">
        <v>0</v>
      </c>
      <c r="D416" s="276">
        <v>0</v>
      </c>
      <c r="E416" s="276">
        <v>0</v>
      </c>
      <c r="F416" s="276">
        <v>0</v>
      </c>
      <c r="G416" s="277">
        <f t="shared" si="30"/>
        <v>0</v>
      </c>
      <c r="H416" s="277">
        <f t="shared" si="31"/>
        <v>0</v>
      </c>
      <c r="I416" s="277">
        <f t="shared" si="32"/>
        <v>0</v>
      </c>
      <c r="J416" s="284">
        <f t="shared" si="33"/>
        <v>7</v>
      </c>
      <c r="K416" s="267">
        <f t="shared" si="34"/>
        <v>0</v>
      </c>
    </row>
    <row r="417" s="257" customFormat="1" ht="14" customHeight="1" spans="1:11">
      <c r="A417" s="278">
        <v>2050302</v>
      </c>
      <c r="B417" s="279" t="s">
        <v>446</v>
      </c>
      <c r="C417" s="276">
        <v>0</v>
      </c>
      <c r="D417" s="276">
        <v>291</v>
      </c>
      <c r="E417" s="276">
        <v>756</v>
      </c>
      <c r="F417" s="276">
        <v>865</v>
      </c>
      <c r="G417" s="277"/>
      <c r="H417" s="277">
        <f t="shared" si="31"/>
        <v>2.97250859106529</v>
      </c>
      <c r="I417" s="277">
        <f t="shared" si="32"/>
        <v>1.14417989417989</v>
      </c>
      <c r="J417" s="284">
        <f t="shared" si="33"/>
        <v>7</v>
      </c>
      <c r="K417" s="267">
        <f t="shared" si="34"/>
        <v>1912</v>
      </c>
    </row>
    <row r="418" s="257" customFormat="1" ht="14" hidden="1" customHeight="1" spans="1:11">
      <c r="A418" s="278">
        <v>2050303</v>
      </c>
      <c r="B418" s="279" t="s">
        <v>447</v>
      </c>
      <c r="C418" s="280">
        <v>0</v>
      </c>
      <c r="D418" s="276">
        <v>0</v>
      </c>
      <c r="E418" s="276">
        <v>0</v>
      </c>
      <c r="F418" s="276">
        <v>0</v>
      </c>
      <c r="G418" s="277">
        <f t="shared" si="30"/>
        <v>0</v>
      </c>
      <c r="H418" s="277">
        <f t="shared" si="31"/>
        <v>0</v>
      </c>
      <c r="I418" s="277">
        <f t="shared" si="32"/>
        <v>0</v>
      </c>
      <c r="J418" s="284">
        <f t="shared" si="33"/>
        <v>7</v>
      </c>
      <c r="K418" s="267">
        <f t="shared" si="34"/>
        <v>0</v>
      </c>
    </row>
    <row r="419" s="257" customFormat="1" ht="14" customHeight="1" spans="1:11">
      <c r="A419" s="278">
        <v>2050304</v>
      </c>
      <c r="B419" s="279" t="s">
        <v>448</v>
      </c>
      <c r="C419" s="276">
        <v>691</v>
      </c>
      <c r="D419" s="276">
        <v>0</v>
      </c>
      <c r="E419" s="276">
        <v>0</v>
      </c>
      <c r="F419" s="276">
        <v>0</v>
      </c>
      <c r="G419" s="277">
        <f t="shared" si="30"/>
        <v>0</v>
      </c>
      <c r="H419" s="277">
        <f t="shared" si="31"/>
        <v>0</v>
      </c>
      <c r="I419" s="277">
        <f t="shared" si="32"/>
        <v>0</v>
      </c>
      <c r="J419" s="284">
        <f t="shared" si="33"/>
        <v>7</v>
      </c>
      <c r="K419" s="267">
        <f t="shared" si="34"/>
        <v>691</v>
      </c>
    </row>
    <row r="420" s="257" customFormat="1" ht="14" hidden="1" customHeight="1" spans="1:11">
      <c r="A420" s="278">
        <v>2050305</v>
      </c>
      <c r="B420" s="279" t="s">
        <v>449</v>
      </c>
      <c r="C420" s="280">
        <v>0</v>
      </c>
      <c r="D420" s="276">
        <v>0</v>
      </c>
      <c r="E420" s="276">
        <v>0</v>
      </c>
      <c r="F420" s="276">
        <v>0</v>
      </c>
      <c r="G420" s="277">
        <f t="shared" si="30"/>
        <v>0</v>
      </c>
      <c r="H420" s="277">
        <f t="shared" si="31"/>
        <v>0</v>
      </c>
      <c r="I420" s="277">
        <f t="shared" si="32"/>
        <v>0</v>
      </c>
      <c r="J420" s="284">
        <f t="shared" si="33"/>
        <v>7</v>
      </c>
      <c r="K420" s="267">
        <f t="shared" si="34"/>
        <v>0</v>
      </c>
    </row>
    <row r="421" s="257" customFormat="1" ht="14" customHeight="1" spans="1:11">
      <c r="A421" s="278">
        <v>2050399</v>
      </c>
      <c r="B421" s="279" t="s">
        <v>450</v>
      </c>
      <c r="C421" s="276">
        <v>0</v>
      </c>
      <c r="D421" s="276">
        <v>550</v>
      </c>
      <c r="E421" s="276">
        <v>0</v>
      </c>
      <c r="F421" s="276">
        <v>0</v>
      </c>
      <c r="G421" s="277">
        <f t="shared" si="30"/>
        <v>0</v>
      </c>
      <c r="H421" s="277">
        <f t="shared" si="31"/>
        <v>0</v>
      </c>
      <c r="I421" s="277">
        <f t="shared" si="32"/>
        <v>0</v>
      </c>
      <c r="J421" s="284">
        <f t="shared" si="33"/>
        <v>7</v>
      </c>
      <c r="K421" s="267">
        <f t="shared" si="34"/>
        <v>550</v>
      </c>
    </row>
    <row r="422" s="257" customFormat="1" ht="14" hidden="1" customHeight="1" spans="1:11">
      <c r="A422" s="278">
        <v>20504</v>
      </c>
      <c r="B422" s="275" t="s">
        <v>451</v>
      </c>
      <c r="C422" s="280">
        <f>SUM(C423:C427)</f>
        <v>0</v>
      </c>
      <c r="D422" s="280">
        <f>SUM(D423:D427)</f>
        <v>0</v>
      </c>
      <c r="E422" s="280">
        <f>SUM(E423:E427)</f>
        <v>0</v>
      </c>
      <c r="F422" s="280">
        <f>SUM(F423:F427)</f>
        <v>0</v>
      </c>
      <c r="G422" s="277">
        <f t="shared" si="30"/>
        <v>0</v>
      </c>
      <c r="H422" s="277">
        <f t="shared" si="31"/>
        <v>0</v>
      </c>
      <c r="I422" s="277">
        <f t="shared" si="32"/>
        <v>0</v>
      </c>
      <c r="J422" s="284">
        <f t="shared" si="33"/>
        <v>5</v>
      </c>
      <c r="K422" s="267">
        <f t="shared" si="34"/>
        <v>0</v>
      </c>
    </row>
    <row r="423" s="257" customFormat="1" ht="14" hidden="1" customHeight="1" spans="1:11">
      <c r="A423" s="278">
        <v>2050401</v>
      </c>
      <c r="B423" s="279" t="s">
        <v>452</v>
      </c>
      <c r="C423" s="280">
        <v>0</v>
      </c>
      <c r="D423" s="276">
        <v>0</v>
      </c>
      <c r="E423" s="276">
        <v>0</v>
      </c>
      <c r="F423" s="276">
        <v>0</v>
      </c>
      <c r="G423" s="277">
        <f t="shared" si="30"/>
        <v>0</v>
      </c>
      <c r="H423" s="277">
        <f t="shared" si="31"/>
        <v>0</v>
      </c>
      <c r="I423" s="277">
        <f t="shared" si="32"/>
        <v>0</v>
      </c>
      <c r="J423" s="284">
        <f t="shared" si="33"/>
        <v>7</v>
      </c>
      <c r="K423" s="267">
        <f t="shared" si="34"/>
        <v>0</v>
      </c>
    </row>
    <row r="424" s="257" customFormat="1" ht="14" hidden="1" customHeight="1" spans="1:11">
      <c r="A424" s="278">
        <v>2050402</v>
      </c>
      <c r="B424" s="279" t="s">
        <v>453</v>
      </c>
      <c r="C424" s="280">
        <v>0</v>
      </c>
      <c r="D424" s="276">
        <v>0</v>
      </c>
      <c r="E424" s="276">
        <v>0</v>
      </c>
      <c r="F424" s="276">
        <v>0</v>
      </c>
      <c r="G424" s="277">
        <f t="shared" si="30"/>
        <v>0</v>
      </c>
      <c r="H424" s="277">
        <f t="shared" si="31"/>
        <v>0</v>
      </c>
      <c r="I424" s="277">
        <f t="shared" si="32"/>
        <v>0</v>
      </c>
      <c r="J424" s="284">
        <f t="shared" si="33"/>
        <v>7</v>
      </c>
      <c r="K424" s="267">
        <f t="shared" si="34"/>
        <v>0</v>
      </c>
    </row>
    <row r="425" s="257" customFormat="1" ht="14" hidden="1" customHeight="1" spans="1:11">
      <c r="A425" s="278">
        <v>2050403</v>
      </c>
      <c r="B425" s="279" t="s">
        <v>454</v>
      </c>
      <c r="C425" s="280">
        <v>0</v>
      </c>
      <c r="D425" s="276">
        <v>0</v>
      </c>
      <c r="E425" s="276">
        <v>0</v>
      </c>
      <c r="F425" s="276">
        <v>0</v>
      </c>
      <c r="G425" s="277">
        <f t="shared" si="30"/>
        <v>0</v>
      </c>
      <c r="H425" s="277">
        <f t="shared" si="31"/>
        <v>0</v>
      </c>
      <c r="I425" s="277">
        <f t="shared" si="32"/>
        <v>0</v>
      </c>
      <c r="J425" s="284">
        <f t="shared" si="33"/>
        <v>7</v>
      </c>
      <c r="K425" s="267">
        <f t="shared" si="34"/>
        <v>0</v>
      </c>
    </row>
    <row r="426" s="257" customFormat="1" ht="14" hidden="1" customHeight="1" spans="1:11">
      <c r="A426" s="278">
        <v>2050404</v>
      </c>
      <c r="B426" s="279" t="s">
        <v>455</v>
      </c>
      <c r="C426" s="280">
        <v>0</v>
      </c>
      <c r="D426" s="276">
        <v>0</v>
      </c>
      <c r="E426" s="276">
        <v>0</v>
      </c>
      <c r="F426" s="276">
        <v>0</v>
      </c>
      <c r="G426" s="277">
        <f t="shared" si="30"/>
        <v>0</v>
      </c>
      <c r="H426" s="277">
        <f t="shared" si="31"/>
        <v>0</v>
      </c>
      <c r="I426" s="277">
        <f t="shared" si="32"/>
        <v>0</v>
      </c>
      <c r="J426" s="284">
        <f t="shared" si="33"/>
        <v>7</v>
      </c>
      <c r="K426" s="267">
        <f t="shared" si="34"/>
        <v>0</v>
      </c>
    </row>
    <row r="427" s="257" customFormat="1" ht="14" hidden="1" customHeight="1" spans="1:11">
      <c r="A427" s="278">
        <v>2050499</v>
      </c>
      <c r="B427" s="279" t="s">
        <v>456</v>
      </c>
      <c r="C427" s="280">
        <v>0</v>
      </c>
      <c r="D427" s="276">
        <v>0</v>
      </c>
      <c r="E427" s="276">
        <v>0</v>
      </c>
      <c r="F427" s="276">
        <v>0</v>
      </c>
      <c r="G427" s="277">
        <f t="shared" si="30"/>
        <v>0</v>
      </c>
      <c r="H427" s="277">
        <f t="shared" si="31"/>
        <v>0</v>
      </c>
      <c r="I427" s="277">
        <f t="shared" si="32"/>
        <v>0</v>
      </c>
      <c r="J427" s="284">
        <f t="shared" si="33"/>
        <v>7</v>
      </c>
      <c r="K427" s="267">
        <f t="shared" si="34"/>
        <v>0</v>
      </c>
    </row>
    <row r="428" s="257" customFormat="1" ht="14" hidden="1" customHeight="1" spans="1:11">
      <c r="A428" s="278">
        <v>20505</v>
      </c>
      <c r="B428" s="275" t="s">
        <v>457</v>
      </c>
      <c r="C428" s="280">
        <f>SUM(C429:C431)</f>
        <v>0</v>
      </c>
      <c r="D428" s="280">
        <f>SUM(D429:D431)</f>
        <v>0</v>
      </c>
      <c r="E428" s="280">
        <f>SUM(E429:E431)</f>
        <v>0</v>
      </c>
      <c r="F428" s="280">
        <f>SUM(F429:F431)</f>
        <v>0</v>
      </c>
      <c r="G428" s="277">
        <f t="shared" si="30"/>
        <v>0</v>
      </c>
      <c r="H428" s="277">
        <f t="shared" si="31"/>
        <v>0</v>
      </c>
      <c r="I428" s="277">
        <f t="shared" si="32"/>
        <v>0</v>
      </c>
      <c r="J428" s="284">
        <f t="shared" si="33"/>
        <v>5</v>
      </c>
      <c r="K428" s="267">
        <f t="shared" si="34"/>
        <v>0</v>
      </c>
    </row>
    <row r="429" s="257" customFormat="1" ht="14" hidden="1" customHeight="1" spans="1:11">
      <c r="A429" s="278">
        <v>2050501</v>
      </c>
      <c r="B429" s="279" t="s">
        <v>458</v>
      </c>
      <c r="C429" s="280">
        <v>0</v>
      </c>
      <c r="D429" s="276">
        <v>0</v>
      </c>
      <c r="E429" s="276">
        <v>0</v>
      </c>
      <c r="F429" s="276">
        <v>0</v>
      </c>
      <c r="G429" s="277">
        <f t="shared" si="30"/>
        <v>0</v>
      </c>
      <c r="H429" s="277">
        <f t="shared" si="31"/>
        <v>0</v>
      </c>
      <c r="I429" s="277">
        <f t="shared" si="32"/>
        <v>0</v>
      </c>
      <c r="J429" s="284">
        <f t="shared" si="33"/>
        <v>7</v>
      </c>
      <c r="K429" s="267">
        <f t="shared" si="34"/>
        <v>0</v>
      </c>
    </row>
    <row r="430" s="257" customFormat="1" ht="14" hidden="1" customHeight="1" spans="1:11">
      <c r="A430" s="278">
        <v>2050502</v>
      </c>
      <c r="B430" s="279" t="s">
        <v>459</v>
      </c>
      <c r="C430" s="280">
        <v>0</v>
      </c>
      <c r="D430" s="276">
        <v>0</v>
      </c>
      <c r="E430" s="276">
        <v>0</v>
      </c>
      <c r="F430" s="276">
        <v>0</v>
      </c>
      <c r="G430" s="277">
        <f t="shared" si="30"/>
        <v>0</v>
      </c>
      <c r="H430" s="277">
        <f t="shared" si="31"/>
        <v>0</v>
      </c>
      <c r="I430" s="277">
        <f t="shared" si="32"/>
        <v>0</v>
      </c>
      <c r="J430" s="284">
        <f t="shared" si="33"/>
        <v>7</v>
      </c>
      <c r="K430" s="267">
        <f t="shared" si="34"/>
        <v>0</v>
      </c>
    </row>
    <row r="431" s="257" customFormat="1" ht="14" hidden="1" customHeight="1" spans="1:11">
      <c r="A431" s="278">
        <v>2050599</v>
      </c>
      <c r="B431" s="279" t="s">
        <v>460</v>
      </c>
      <c r="C431" s="280">
        <v>0</v>
      </c>
      <c r="D431" s="276">
        <v>0</v>
      </c>
      <c r="E431" s="276">
        <v>0</v>
      </c>
      <c r="F431" s="276">
        <v>0</v>
      </c>
      <c r="G431" s="277">
        <f t="shared" si="30"/>
        <v>0</v>
      </c>
      <c r="H431" s="277">
        <f t="shared" si="31"/>
        <v>0</v>
      </c>
      <c r="I431" s="277">
        <f t="shared" si="32"/>
        <v>0</v>
      </c>
      <c r="J431" s="284">
        <f t="shared" si="33"/>
        <v>7</v>
      </c>
      <c r="K431" s="267">
        <f t="shared" si="34"/>
        <v>0</v>
      </c>
    </row>
    <row r="432" s="257" customFormat="1" ht="14" hidden="1" customHeight="1" spans="1:11">
      <c r="A432" s="278">
        <v>20506</v>
      </c>
      <c r="B432" s="275" t="s">
        <v>461</v>
      </c>
      <c r="C432" s="280">
        <f>SUM(C433:C435)</f>
        <v>0</v>
      </c>
      <c r="D432" s="280">
        <f>SUM(D433:D435)</f>
        <v>0</v>
      </c>
      <c r="E432" s="280">
        <f>SUM(E433:E435)</f>
        <v>0</v>
      </c>
      <c r="F432" s="280">
        <f>SUM(F433:F435)</f>
        <v>0</v>
      </c>
      <c r="G432" s="277">
        <f t="shared" si="30"/>
        <v>0</v>
      </c>
      <c r="H432" s="277">
        <f t="shared" si="31"/>
        <v>0</v>
      </c>
      <c r="I432" s="277">
        <f t="shared" si="32"/>
        <v>0</v>
      </c>
      <c r="J432" s="284">
        <f t="shared" si="33"/>
        <v>5</v>
      </c>
      <c r="K432" s="267">
        <f t="shared" si="34"/>
        <v>0</v>
      </c>
    </row>
    <row r="433" s="257" customFormat="1" ht="14" hidden="1" customHeight="1" spans="1:11">
      <c r="A433" s="278">
        <v>2050601</v>
      </c>
      <c r="B433" s="279" t="s">
        <v>462</v>
      </c>
      <c r="C433" s="280">
        <v>0</v>
      </c>
      <c r="D433" s="276">
        <v>0</v>
      </c>
      <c r="E433" s="276">
        <v>0</v>
      </c>
      <c r="F433" s="276">
        <v>0</v>
      </c>
      <c r="G433" s="277">
        <f t="shared" si="30"/>
        <v>0</v>
      </c>
      <c r="H433" s="277">
        <f t="shared" si="31"/>
        <v>0</v>
      </c>
      <c r="I433" s="277">
        <f t="shared" si="32"/>
        <v>0</v>
      </c>
      <c r="J433" s="284">
        <f t="shared" si="33"/>
        <v>7</v>
      </c>
      <c r="K433" s="267">
        <f t="shared" si="34"/>
        <v>0</v>
      </c>
    </row>
    <row r="434" s="257" customFormat="1" ht="14" hidden="1" customHeight="1" spans="1:11">
      <c r="A434" s="278">
        <v>2050602</v>
      </c>
      <c r="B434" s="279" t="s">
        <v>463</v>
      </c>
      <c r="C434" s="280">
        <v>0</v>
      </c>
      <c r="D434" s="276">
        <v>0</v>
      </c>
      <c r="E434" s="276">
        <v>0</v>
      </c>
      <c r="F434" s="276">
        <v>0</v>
      </c>
      <c r="G434" s="277">
        <f t="shared" si="30"/>
        <v>0</v>
      </c>
      <c r="H434" s="277">
        <f t="shared" si="31"/>
        <v>0</v>
      </c>
      <c r="I434" s="277">
        <f t="shared" si="32"/>
        <v>0</v>
      </c>
      <c r="J434" s="284">
        <f t="shared" si="33"/>
        <v>7</v>
      </c>
      <c r="K434" s="267">
        <f t="shared" si="34"/>
        <v>0</v>
      </c>
    </row>
    <row r="435" s="257" customFormat="1" ht="14" hidden="1" customHeight="1" spans="1:11">
      <c r="A435" s="278">
        <v>2050699</v>
      </c>
      <c r="B435" s="279" t="s">
        <v>464</v>
      </c>
      <c r="C435" s="280">
        <v>0</v>
      </c>
      <c r="D435" s="276">
        <v>0</v>
      </c>
      <c r="E435" s="276">
        <v>0</v>
      </c>
      <c r="F435" s="276">
        <v>0</v>
      </c>
      <c r="G435" s="277">
        <f t="shared" si="30"/>
        <v>0</v>
      </c>
      <c r="H435" s="277">
        <f t="shared" si="31"/>
        <v>0</v>
      </c>
      <c r="I435" s="277">
        <f t="shared" si="32"/>
        <v>0</v>
      </c>
      <c r="J435" s="284">
        <f t="shared" si="33"/>
        <v>7</v>
      </c>
      <c r="K435" s="267">
        <f t="shared" si="34"/>
        <v>0</v>
      </c>
    </row>
    <row r="436" s="257" customFormat="1" ht="14" customHeight="1" spans="1:11">
      <c r="A436" s="278">
        <v>20507</v>
      </c>
      <c r="B436" s="275" t="s">
        <v>465</v>
      </c>
      <c r="C436" s="276">
        <f>SUM(C437:C439)</f>
        <v>8</v>
      </c>
      <c r="D436" s="276">
        <f>SUM(D437:D439)</f>
        <v>36</v>
      </c>
      <c r="E436" s="276">
        <f>SUM(E437:E439)</f>
        <v>0</v>
      </c>
      <c r="F436" s="276">
        <f>SUM(F437:F439)</f>
        <v>-8</v>
      </c>
      <c r="G436" s="277">
        <f t="shared" si="30"/>
        <v>-2</v>
      </c>
      <c r="H436" s="277">
        <f t="shared" si="31"/>
        <v>-0.222222222222222</v>
      </c>
      <c r="I436" s="277"/>
      <c r="J436" s="284">
        <f t="shared" si="33"/>
        <v>5</v>
      </c>
      <c r="K436" s="267">
        <f t="shared" si="34"/>
        <v>36</v>
      </c>
    </row>
    <row r="437" s="257" customFormat="1" ht="14" customHeight="1" spans="1:11">
      <c r="A437" s="278">
        <v>2050701</v>
      </c>
      <c r="B437" s="279" t="s">
        <v>466</v>
      </c>
      <c r="C437" s="276">
        <v>8</v>
      </c>
      <c r="D437" s="276">
        <v>36</v>
      </c>
      <c r="E437" s="276">
        <v>0</v>
      </c>
      <c r="F437" s="276">
        <v>-8</v>
      </c>
      <c r="G437" s="277">
        <f t="shared" si="30"/>
        <v>-2</v>
      </c>
      <c r="H437" s="277">
        <f t="shared" si="31"/>
        <v>-0.222222222222222</v>
      </c>
      <c r="I437" s="277"/>
      <c r="J437" s="284">
        <f t="shared" si="33"/>
        <v>7</v>
      </c>
      <c r="K437" s="267">
        <f t="shared" si="34"/>
        <v>36</v>
      </c>
    </row>
    <row r="438" s="257" customFormat="1" ht="14" hidden="1" customHeight="1" spans="1:11">
      <c r="A438" s="278">
        <v>2050702</v>
      </c>
      <c r="B438" s="279" t="s">
        <v>467</v>
      </c>
      <c r="C438" s="280">
        <v>0</v>
      </c>
      <c r="D438" s="276">
        <v>0</v>
      </c>
      <c r="E438" s="276">
        <v>0</v>
      </c>
      <c r="F438" s="276">
        <v>0</v>
      </c>
      <c r="G438" s="277">
        <f t="shared" si="30"/>
        <v>0</v>
      </c>
      <c r="H438" s="277">
        <f t="shared" si="31"/>
        <v>0</v>
      </c>
      <c r="I438" s="277">
        <f t="shared" si="32"/>
        <v>0</v>
      </c>
      <c r="J438" s="284">
        <f t="shared" si="33"/>
        <v>7</v>
      </c>
      <c r="K438" s="267">
        <f t="shared" si="34"/>
        <v>0</v>
      </c>
    </row>
    <row r="439" s="257" customFormat="1" ht="14" hidden="1" customHeight="1" spans="1:11">
      <c r="A439" s="278">
        <v>2050799</v>
      </c>
      <c r="B439" s="279" t="s">
        <v>468</v>
      </c>
      <c r="C439" s="280">
        <v>0</v>
      </c>
      <c r="D439" s="276">
        <v>0</v>
      </c>
      <c r="E439" s="276">
        <v>0</v>
      </c>
      <c r="F439" s="276">
        <v>0</v>
      </c>
      <c r="G439" s="277">
        <f t="shared" si="30"/>
        <v>0</v>
      </c>
      <c r="H439" s="277">
        <f t="shared" si="31"/>
        <v>0</v>
      </c>
      <c r="I439" s="277">
        <f t="shared" si="32"/>
        <v>0</v>
      </c>
      <c r="J439" s="284">
        <f t="shared" si="33"/>
        <v>7</v>
      </c>
      <c r="K439" s="267">
        <f t="shared" si="34"/>
        <v>0</v>
      </c>
    </row>
    <row r="440" s="257" customFormat="1" ht="14" customHeight="1" spans="1:11">
      <c r="A440" s="278">
        <v>20508</v>
      </c>
      <c r="B440" s="275" t="s">
        <v>469</v>
      </c>
      <c r="C440" s="276">
        <f>SUM(C441:C445)</f>
        <v>-193</v>
      </c>
      <c r="D440" s="276">
        <f>SUM(D441:D445)</f>
        <v>175</v>
      </c>
      <c r="E440" s="276">
        <f>SUM(E441:E445)</f>
        <v>273</v>
      </c>
      <c r="F440" s="276">
        <f>SUM(F441:F445)</f>
        <v>252</v>
      </c>
      <c r="G440" s="277">
        <f t="shared" si="30"/>
        <v>-2.30569948186529</v>
      </c>
      <c r="H440" s="277">
        <f t="shared" si="31"/>
        <v>1.44</v>
      </c>
      <c r="I440" s="277">
        <f t="shared" si="32"/>
        <v>0.923076923076923</v>
      </c>
      <c r="J440" s="284">
        <f t="shared" si="33"/>
        <v>5</v>
      </c>
      <c r="K440" s="267">
        <f t="shared" si="34"/>
        <v>507</v>
      </c>
    </row>
    <row r="441" s="257" customFormat="1" ht="14" hidden="1" customHeight="1" spans="1:11">
      <c r="A441" s="278">
        <v>2050801</v>
      </c>
      <c r="B441" s="279" t="s">
        <v>470</v>
      </c>
      <c r="C441" s="280">
        <v>0</v>
      </c>
      <c r="D441" s="276">
        <v>0</v>
      </c>
      <c r="E441" s="276">
        <v>0</v>
      </c>
      <c r="F441" s="276">
        <v>0</v>
      </c>
      <c r="G441" s="277">
        <f t="shared" si="30"/>
        <v>0</v>
      </c>
      <c r="H441" s="277">
        <f t="shared" si="31"/>
        <v>0</v>
      </c>
      <c r="I441" s="277">
        <f t="shared" si="32"/>
        <v>0</v>
      </c>
      <c r="J441" s="284">
        <f t="shared" si="33"/>
        <v>7</v>
      </c>
      <c r="K441" s="267">
        <f t="shared" si="34"/>
        <v>0</v>
      </c>
    </row>
    <row r="442" s="257" customFormat="1" ht="14" customHeight="1" spans="1:11">
      <c r="A442" s="278">
        <v>2050802</v>
      </c>
      <c r="B442" s="279" t="s">
        <v>471</v>
      </c>
      <c r="C442" s="276">
        <v>-231</v>
      </c>
      <c r="D442" s="276">
        <v>175</v>
      </c>
      <c r="E442" s="276">
        <v>185</v>
      </c>
      <c r="F442" s="276">
        <v>189</v>
      </c>
      <c r="G442" s="277">
        <f t="shared" si="30"/>
        <v>-1.81818181818182</v>
      </c>
      <c r="H442" s="277">
        <f t="shared" si="31"/>
        <v>1.08</v>
      </c>
      <c r="I442" s="277">
        <f t="shared" si="32"/>
        <v>1.02162162162162</v>
      </c>
      <c r="J442" s="284">
        <f t="shared" si="33"/>
        <v>7</v>
      </c>
      <c r="K442" s="267">
        <f t="shared" si="34"/>
        <v>318</v>
      </c>
    </row>
    <row r="443" s="257" customFormat="1" ht="14" customHeight="1" spans="1:11">
      <c r="A443" s="278">
        <v>2050803</v>
      </c>
      <c r="B443" s="279" t="s">
        <v>472</v>
      </c>
      <c r="C443" s="276">
        <v>38</v>
      </c>
      <c r="D443" s="276">
        <v>0</v>
      </c>
      <c r="E443" s="276">
        <v>88</v>
      </c>
      <c r="F443" s="276">
        <v>63</v>
      </c>
      <c r="G443" s="277">
        <f t="shared" si="30"/>
        <v>0.657894736842105</v>
      </c>
      <c r="H443" s="277"/>
      <c r="I443" s="277">
        <f t="shared" si="32"/>
        <v>0.715909090909091</v>
      </c>
      <c r="J443" s="284">
        <f t="shared" si="33"/>
        <v>7</v>
      </c>
      <c r="K443" s="267">
        <f t="shared" si="34"/>
        <v>189</v>
      </c>
    </row>
    <row r="444" s="257" customFormat="1" ht="14" hidden="1" customHeight="1" spans="1:11">
      <c r="A444" s="278">
        <v>2050804</v>
      </c>
      <c r="B444" s="279" t="s">
        <v>473</v>
      </c>
      <c r="C444" s="280">
        <v>0</v>
      </c>
      <c r="D444" s="276">
        <v>0</v>
      </c>
      <c r="E444" s="276">
        <v>0</v>
      </c>
      <c r="F444" s="276">
        <v>0</v>
      </c>
      <c r="G444" s="277">
        <f t="shared" si="30"/>
        <v>0</v>
      </c>
      <c r="H444" s="277">
        <f t="shared" si="31"/>
        <v>0</v>
      </c>
      <c r="I444" s="277">
        <f t="shared" si="32"/>
        <v>0</v>
      </c>
      <c r="J444" s="284">
        <f t="shared" si="33"/>
        <v>7</v>
      </c>
      <c r="K444" s="267">
        <f t="shared" si="34"/>
        <v>0</v>
      </c>
    </row>
    <row r="445" s="257" customFormat="1" ht="14" hidden="1" customHeight="1" spans="1:11">
      <c r="A445" s="278">
        <v>2050899</v>
      </c>
      <c r="B445" s="279" t="s">
        <v>474</v>
      </c>
      <c r="C445" s="276">
        <v>0</v>
      </c>
      <c r="D445" s="276">
        <v>0</v>
      </c>
      <c r="E445" s="276">
        <v>0</v>
      </c>
      <c r="F445" s="276">
        <v>0</v>
      </c>
      <c r="G445" s="277">
        <f t="shared" si="30"/>
        <v>0</v>
      </c>
      <c r="H445" s="277">
        <f t="shared" si="31"/>
        <v>0</v>
      </c>
      <c r="I445" s="277">
        <f t="shared" si="32"/>
        <v>0</v>
      </c>
      <c r="J445" s="284">
        <f t="shared" si="33"/>
        <v>7</v>
      </c>
      <c r="K445" s="267">
        <f t="shared" si="34"/>
        <v>0</v>
      </c>
    </row>
    <row r="446" s="257" customFormat="1" ht="14" customHeight="1" spans="1:11">
      <c r="A446" s="278">
        <v>20509</v>
      </c>
      <c r="B446" s="275" t="s">
        <v>475</v>
      </c>
      <c r="C446" s="276">
        <f>SUM(C447:C452)</f>
        <v>165</v>
      </c>
      <c r="D446" s="276">
        <f>SUM(D447:D452)</f>
        <v>5027</v>
      </c>
      <c r="E446" s="276">
        <f>SUM(E447:E452)</f>
        <v>2411</v>
      </c>
      <c r="F446" s="276">
        <f>SUM(F447:F452)</f>
        <v>1426</v>
      </c>
      <c r="G446" s="277">
        <f t="shared" si="30"/>
        <v>7.64242424242424</v>
      </c>
      <c r="H446" s="277">
        <f t="shared" si="31"/>
        <v>0.283668191764472</v>
      </c>
      <c r="I446" s="277">
        <f t="shared" si="32"/>
        <v>0.591455827457486</v>
      </c>
      <c r="J446" s="284">
        <f t="shared" si="33"/>
        <v>5</v>
      </c>
      <c r="K446" s="267">
        <f t="shared" si="34"/>
        <v>9029</v>
      </c>
    </row>
    <row r="447" s="257" customFormat="1" ht="14" customHeight="1" spans="1:11">
      <c r="A447" s="278">
        <v>2050901</v>
      </c>
      <c r="B447" s="279" t="s">
        <v>476</v>
      </c>
      <c r="C447" s="276">
        <v>80</v>
      </c>
      <c r="D447" s="276">
        <v>0</v>
      </c>
      <c r="E447" s="276">
        <v>458</v>
      </c>
      <c r="F447" s="276">
        <v>125</v>
      </c>
      <c r="G447" s="277">
        <f t="shared" si="30"/>
        <v>0.5625</v>
      </c>
      <c r="H447" s="277"/>
      <c r="I447" s="277">
        <f t="shared" si="32"/>
        <v>0.27292576419214</v>
      </c>
      <c r="J447" s="284">
        <f t="shared" si="33"/>
        <v>7</v>
      </c>
      <c r="K447" s="267">
        <f t="shared" si="34"/>
        <v>663</v>
      </c>
    </row>
    <row r="448" s="257" customFormat="1" ht="14" customHeight="1" spans="1:11">
      <c r="A448" s="278">
        <v>2050902</v>
      </c>
      <c r="B448" s="279" t="s">
        <v>477</v>
      </c>
      <c r="C448" s="276">
        <v>-5</v>
      </c>
      <c r="D448" s="276">
        <v>0</v>
      </c>
      <c r="E448" s="276">
        <v>0</v>
      </c>
      <c r="F448" s="276">
        <v>0</v>
      </c>
      <c r="G448" s="277">
        <f t="shared" si="30"/>
        <v>0</v>
      </c>
      <c r="H448" s="277">
        <f t="shared" si="31"/>
        <v>0</v>
      </c>
      <c r="I448" s="277">
        <f t="shared" si="32"/>
        <v>0</v>
      </c>
      <c r="J448" s="284">
        <f t="shared" si="33"/>
        <v>7</v>
      </c>
      <c r="K448" s="267">
        <f t="shared" si="34"/>
        <v>-5</v>
      </c>
    </row>
    <row r="449" s="257" customFormat="1" ht="14" customHeight="1" spans="1:11">
      <c r="A449" s="278">
        <v>2050903</v>
      </c>
      <c r="B449" s="279" t="s">
        <v>478</v>
      </c>
      <c r="C449" s="276">
        <v>-479</v>
      </c>
      <c r="D449" s="276">
        <v>0</v>
      </c>
      <c r="E449" s="276">
        <v>90</v>
      </c>
      <c r="F449" s="276">
        <v>201</v>
      </c>
      <c r="G449" s="277">
        <f t="shared" si="30"/>
        <v>-1.419624217119</v>
      </c>
      <c r="H449" s="277"/>
      <c r="I449" s="277">
        <f t="shared" si="32"/>
        <v>2.23333333333333</v>
      </c>
      <c r="J449" s="284">
        <f t="shared" si="33"/>
        <v>7</v>
      </c>
      <c r="K449" s="267">
        <f t="shared" si="34"/>
        <v>-188</v>
      </c>
    </row>
    <row r="450" s="257" customFormat="1" ht="14" customHeight="1" spans="1:11">
      <c r="A450" s="278">
        <v>2050904</v>
      </c>
      <c r="B450" s="279" t="s">
        <v>479</v>
      </c>
      <c r="C450" s="276">
        <v>0</v>
      </c>
      <c r="D450" s="276">
        <v>0</v>
      </c>
      <c r="E450" s="276">
        <v>0</v>
      </c>
      <c r="F450" s="276">
        <v>-100</v>
      </c>
      <c r="G450" s="277"/>
      <c r="H450" s="277"/>
      <c r="I450" s="277"/>
      <c r="J450" s="284">
        <f t="shared" si="33"/>
        <v>7</v>
      </c>
      <c r="K450" s="267">
        <f t="shared" si="34"/>
        <v>-100</v>
      </c>
    </row>
    <row r="451" s="257" customFormat="1" ht="14" customHeight="1" spans="1:11">
      <c r="A451" s="278">
        <v>2050905</v>
      </c>
      <c r="B451" s="279" t="s">
        <v>480</v>
      </c>
      <c r="C451" s="280">
        <v>0</v>
      </c>
      <c r="D451" s="276">
        <v>0</v>
      </c>
      <c r="E451" s="276">
        <v>333</v>
      </c>
      <c r="F451" s="276">
        <v>768</v>
      </c>
      <c r="G451" s="277"/>
      <c r="H451" s="277"/>
      <c r="I451" s="277">
        <f t="shared" si="32"/>
        <v>2.30630630630631</v>
      </c>
      <c r="J451" s="284">
        <f t="shared" si="33"/>
        <v>7</v>
      </c>
      <c r="K451" s="267">
        <f t="shared" si="34"/>
        <v>1101</v>
      </c>
    </row>
    <row r="452" s="257" customFormat="1" ht="14" customHeight="1" spans="1:11">
      <c r="A452" s="278">
        <v>2050999</v>
      </c>
      <c r="B452" s="279" t="s">
        <v>481</v>
      </c>
      <c r="C452" s="276">
        <v>569</v>
      </c>
      <c r="D452" s="276">
        <v>5027</v>
      </c>
      <c r="E452" s="287">
        <f>1539-9</f>
        <v>1530</v>
      </c>
      <c r="F452" s="276">
        <v>432</v>
      </c>
      <c r="G452" s="277">
        <f t="shared" si="30"/>
        <v>-0.240773286467487</v>
      </c>
      <c r="H452" s="277">
        <f t="shared" si="31"/>
        <v>0.0859359458921822</v>
      </c>
      <c r="I452" s="277">
        <f t="shared" si="32"/>
        <v>0.282352941176471</v>
      </c>
      <c r="J452" s="284">
        <f t="shared" si="33"/>
        <v>7</v>
      </c>
      <c r="K452" s="267">
        <f t="shared" si="34"/>
        <v>7558</v>
      </c>
    </row>
    <row r="453" s="257" customFormat="1" ht="14" customHeight="1" spans="1:11">
      <c r="A453" s="278">
        <v>20599</v>
      </c>
      <c r="B453" s="275" t="s">
        <v>482</v>
      </c>
      <c r="C453" s="276">
        <f>C454</f>
        <v>5</v>
      </c>
      <c r="D453" s="276">
        <f>D454</f>
        <v>1</v>
      </c>
      <c r="E453" s="276">
        <f>E454</f>
        <v>0</v>
      </c>
      <c r="F453" s="276">
        <f>F454</f>
        <v>0</v>
      </c>
      <c r="G453" s="277">
        <f t="shared" ref="G453:G516" si="35">IF(F453&lt;&gt;0,F453/C453-1,)</f>
        <v>0</v>
      </c>
      <c r="H453" s="277">
        <f t="shared" ref="H453:H516" si="36">IF(F453&lt;&gt;0,F453/D453,)</f>
        <v>0</v>
      </c>
      <c r="I453" s="277">
        <f t="shared" ref="I453:I516" si="37">IF(F453&lt;&gt;0,F453/E453,)</f>
        <v>0</v>
      </c>
      <c r="J453" s="284">
        <f t="shared" ref="J453:J516" si="38">LEN(A453)</f>
        <v>5</v>
      </c>
      <c r="K453" s="267">
        <f t="shared" ref="K453:K516" si="39">SUM(C453:F453)</f>
        <v>6</v>
      </c>
    </row>
    <row r="454" s="257" customFormat="1" ht="14" customHeight="1" spans="1:11">
      <c r="A454" s="278">
        <v>2059999</v>
      </c>
      <c r="B454" s="279" t="s">
        <v>483</v>
      </c>
      <c r="C454" s="276">
        <v>5</v>
      </c>
      <c r="D454" s="276">
        <v>1</v>
      </c>
      <c r="E454" s="276">
        <v>0</v>
      </c>
      <c r="F454" s="276">
        <v>0</v>
      </c>
      <c r="G454" s="277">
        <f t="shared" si="35"/>
        <v>0</v>
      </c>
      <c r="H454" s="277">
        <f t="shared" si="36"/>
        <v>0</v>
      </c>
      <c r="I454" s="277">
        <f t="shared" si="37"/>
        <v>0</v>
      </c>
      <c r="J454" s="284">
        <f t="shared" si="38"/>
        <v>7</v>
      </c>
      <c r="K454" s="267">
        <f t="shared" si="39"/>
        <v>6</v>
      </c>
    </row>
    <row r="455" s="257" customFormat="1" ht="14" customHeight="1" spans="1:11">
      <c r="A455" s="274">
        <v>206</v>
      </c>
      <c r="B455" s="275" t="s">
        <v>484</v>
      </c>
      <c r="C455" s="276">
        <f>SUM(C456,C461,C470,C476,C482,C487,C492,C499,C503,C506)</f>
        <v>674</v>
      </c>
      <c r="D455" s="276">
        <f>SUM(D456,D461,D470,D476,D482,D487,D492,D499,D503,D506)</f>
        <v>273</v>
      </c>
      <c r="E455" s="276">
        <f>SUM(E456,E461,E470,E476,E482,E487,E492,E499,E503,E506)</f>
        <v>240</v>
      </c>
      <c r="F455" s="276">
        <f>SUM(F456,F461,F470,F476,F482,F487,F492,F499,F503,F506)</f>
        <v>511</v>
      </c>
      <c r="G455" s="277">
        <f t="shared" si="35"/>
        <v>-0.241839762611276</v>
      </c>
      <c r="H455" s="277">
        <f t="shared" si="36"/>
        <v>1.87179487179487</v>
      </c>
      <c r="I455" s="277">
        <f t="shared" si="37"/>
        <v>2.12916666666667</v>
      </c>
      <c r="J455" s="284">
        <f t="shared" si="38"/>
        <v>3</v>
      </c>
      <c r="K455" s="267">
        <f t="shared" si="39"/>
        <v>1698</v>
      </c>
    </row>
    <row r="456" s="257" customFormat="1" ht="14" customHeight="1" spans="1:11">
      <c r="A456" s="278">
        <v>20601</v>
      </c>
      <c r="B456" s="275" t="s">
        <v>485</v>
      </c>
      <c r="C456" s="276">
        <f>SUM(C457:C460)</f>
        <v>192</v>
      </c>
      <c r="D456" s="276">
        <f>SUM(D457:D460)</f>
        <v>166</v>
      </c>
      <c r="E456" s="276">
        <f>SUM(E457:E460)</f>
        <v>206</v>
      </c>
      <c r="F456" s="276">
        <f>SUM(F457:F460)</f>
        <v>204</v>
      </c>
      <c r="G456" s="277">
        <f t="shared" si="35"/>
        <v>0.0625</v>
      </c>
      <c r="H456" s="277">
        <f t="shared" si="36"/>
        <v>1.2289156626506</v>
      </c>
      <c r="I456" s="277">
        <f t="shared" si="37"/>
        <v>0.990291262135922</v>
      </c>
      <c r="J456" s="284">
        <f t="shared" si="38"/>
        <v>5</v>
      </c>
      <c r="K456" s="267">
        <f t="shared" si="39"/>
        <v>768</v>
      </c>
    </row>
    <row r="457" s="257" customFormat="1" ht="14" customHeight="1" spans="1:11">
      <c r="A457" s="278">
        <v>2060101</v>
      </c>
      <c r="B457" s="279" t="s">
        <v>190</v>
      </c>
      <c r="C457" s="276">
        <v>165</v>
      </c>
      <c r="D457" s="276">
        <v>165</v>
      </c>
      <c r="E457" s="276">
        <v>206</v>
      </c>
      <c r="F457" s="276">
        <v>203</v>
      </c>
      <c r="G457" s="277">
        <f t="shared" si="35"/>
        <v>0.23030303030303</v>
      </c>
      <c r="H457" s="277">
        <f t="shared" si="36"/>
        <v>1.23030303030303</v>
      </c>
      <c r="I457" s="277">
        <f t="shared" si="37"/>
        <v>0.985436893203884</v>
      </c>
      <c r="J457" s="284">
        <f t="shared" si="38"/>
        <v>7</v>
      </c>
      <c r="K457" s="267">
        <f t="shared" si="39"/>
        <v>739</v>
      </c>
    </row>
    <row r="458" s="257" customFormat="1" ht="14" customHeight="1" spans="1:11">
      <c r="A458" s="278">
        <v>2060102</v>
      </c>
      <c r="B458" s="279" t="s">
        <v>191</v>
      </c>
      <c r="C458" s="276">
        <v>27</v>
      </c>
      <c r="D458" s="276">
        <v>1</v>
      </c>
      <c r="E458" s="276">
        <v>0</v>
      </c>
      <c r="F458" s="276">
        <v>0</v>
      </c>
      <c r="G458" s="277">
        <f t="shared" si="35"/>
        <v>0</v>
      </c>
      <c r="H458" s="277">
        <f t="shared" si="36"/>
        <v>0</v>
      </c>
      <c r="I458" s="277">
        <f t="shared" si="37"/>
        <v>0</v>
      </c>
      <c r="J458" s="284">
        <f t="shared" si="38"/>
        <v>7</v>
      </c>
      <c r="K458" s="267">
        <f t="shared" si="39"/>
        <v>28</v>
      </c>
    </row>
    <row r="459" s="257" customFormat="1" ht="14" hidden="1" customHeight="1" spans="1:11">
      <c r="A459" s="278">
        <v>2060103</v>
      </c>
      <c r="B459" s="279" t="s">
        <v>192</v>
      </c>
      <c r="C459" s="280">
        <v>0</v>
      </c>
      <c r="D459" s="276">
        <v>0</v>
      </c>
      <c r="E459" s="276">
        <v>0</v>
      </c>
      <c r="F459" s="276">
        <v>0</v>
      </c>
      <c r="G459" s="277">
        <f t="shared" si="35"/>
        <v>0</v>
      </c>
      <c r="H459" s="277">
        <f t="shared" si="36"/>
        <v>0</v>
      </c>
      <c r="I459" s="277">
        <f t="shared" si="37"/>
        <v>0</v>
      </c>
      <c r="J459" s="284">
        <f t="shared" si="38"/>
        <v>7</v>
      </c>
      <c r="K459" s="267">
        <f t="shared" si="39"/>
        <v>0</v>
      </c>
    </row>
    <row r="460" s="257" customFormat="1" ht="14" customHeight="1" spans="1:11">
      <c r="A460" s="278">
        <v>2060199</v>
      </c>
      <c r="B460" s="279" t="s">
        <v>486</v>
      </c>
      <c r="C460" s="280">
        <v>0</v>
      </c>
      <c r="D460" s="276">
        <v>0</v>
      </c>
      <c r="E460" s="276">
        <v>0</v>
      </c>
      <c r="F460" s="276">
        <v>1</v>
      </c>
      <c r="G460" s="277"/>
      <c r="H460" s="277"/>
      <c r="I460" s="277"/>
      <c r="J460" s="284">
        <f t="shared" si="38"/>
        <v>7</v>
      </c>
      <c r="K460" s="267">
        <f t="shared" si="39"/>
        <v>1</v>
      </c>
    </row>
    <row r="461" s="257" customFormat="1" ht="14" hidden="1" customHeight="1" spans="1:11">
      <c r="A461" s="278">
        <v>20602</v>
      </c>
      <c r="B461" s="275" t="s">
        <v>487</v>
      </c>
      <c r="C461" s="280">
        <f>SUM(C462:C469)</f>
        <v>0</v>
      </c>
      <c r="D461" s="280">
        <f>SUM(D462:D469)</f>
        <v>0</v>
      </c>
      <c r="E461" s="280">
        <f>SUM(E462:E469)</f>
        <v>0</v>
      </c>
      <c r="F461" s="280">
        <f>SUM(F462:F469)</f>
        <v>0</v>
      </c>
      <c r="G461" s="277">
        <f t="shared" si="35"/>
        <v>0</v>
      </c>
      <c r="H461" s="277">
        <f t="shared" si="36"/>
        <v>0</v>
      </c>
      <c r="I461" s="277">
        <f t="shared" si="37"/>
        <v>0</v>
      </c>
      <c r="J461" s="284">
        <f t="shared" si="38"/>
        <v>5</v>
      </c>
      <c r="K461" s="267">
        <f t="shared" si="39"/>
        <v>0</v>
      </c>
    </row>
    <row r="462" s="257" customFormat="1" ht="14" hidden="1" customHeight="1" spans="1:11">
      <c r="A462" s="278">
        <v>2060201</v>
      </c>
      <c r="B462" s="279" t="s">
        <v>488</v>
      </c>
      <c r="C462" s="280">
        <v>0</v>
      </c>
      <c r="D462" s="276">
        <v>0</v>
      </c>
      <c r="E462" s="276">
        <v>0</v>
      </c>
      <c r="F462" s="276">
        <v>0</v>
      </c>
      <c r="G462" s="277">
        <f t="shared" si="35"/>
        <v>0</v>
      </c>
      <c r="H462" s="277">
        <f t="shared" si="36"/>
        <v>0</v>
      </c>
      <c r="I462" s="277">
        <f t="shared" si="37"/>
        <v>0</v>
      </c>
      <c r="J462" s="284">
        <f t="shared" si="38"/>
        <v>7</v>
      </c>
      <c r="K462" s="267">
        <f t="shared" si="39"/>
        <v>0</v>
      </c>
    </row>
    <row r="463" s="257" customFormat="1" ht="14" hidden="1" customHeight="1" spans="1:11">
      <c r="A463" s="278">
        <v>2060202</v>
      </c>
      <c r="B463" s="279" t="s">
        <v>489</v>
      </c>
      <c r="C463" s="280">
        <v>0</v>
      </c>
      <c r="D463" s="276">
        <v>0</v>
      </c>
      <c r="E463" s="276">
        <v>0</v>
      </c>
      <c r="F463" s="276">
        <v>0</v>
      </c>
      <c r="G463" s="277">
        <f t="shared" si="35"/>
        <v>0</v>
      </c>
      <c r="H463" s="277">
        <f t="shared" si="36"/>
        <v>0</v>
      </c>
      <c r="I463" s="277">
        <f t="shared" si="37"/>
        <v>0</v>
      </c>
      <c r="J463" s="284">
        <f t="shared" si="38"/>
        <v>7</v>
      </c>
      <c r="K463" s="267">
        <f t="shared" si="39"/>
        <v>0</v>
      </c>
    </row>
    <row r="464" s="257" customFormat="1" ht="14" hidden="1" customHeight="1" spans="1:11">
      <c r="A464" s="278">
        <v>2060203</v>
      </c>
      <c r="B464" s="279" t="s">
        <v>490</v>
      </c>
      <c r="C464" s="280">
        <v>0</v>
      </c>
      <c r="D464" s="276">
        <v>0</v>
      </c>
      <c r="E464" s="276">
        <v>0</v>
      </c>
      <c r="F464" s="276">
        <v>0</v>
      </c>
      <c r="G464" s="277">
        <f t="shared" si="35"/>
        <v>0</v>
      </c>
      <c r="H464" s="277">
        <f t="shared" si="36"/>
        <v>0</v>
      </c>
      <c r="I464" s="277">
        <f t="shared" si="37"/>
        <v>0</v>
      </c>
      <c r="J464" s="284">
        <f t="shared" si="38"/>
        <v>7</v>
      </c>
      <c r="K464" s="267">
        <f t="shared" si="39"/>
        <v>0</v>
      </c>
    </row>
    <row r="465" s="257" customFormat="1" ht="14" hidden="1" customHeight="1" spans="1:11">
      <c r="A465" s="278">
        <v>2060204</v>
      </c>
      <c r="B465" s="279" t="s">
        <v>491</v>
      </c>
      <c r="C465" s="280">
        <v>0</v>
      </c>
      <c r="D465" s="276">
        <v>0</v>
      </c>
      <c r="E465" s="276">
        <v>0</v>
      </c>
      <c r="F465" s="276">
        <v>0</v>
      </c>
      <c r="G465" s="277">
        <f t="shared" si="35"/>
        <v>0</v>
      </c>
      <c r="H465" s="277">
        <f t="shared" si="36"/>
        <v>0</v>
      </c>
      <c r="I465" s="277">
        <f t="shared" si="37"/>
        <v>0</v>
      </c>
      <c r="J465" s="284">
        <f t="shared" si="38"/>
        <v>7</v>
      </c>
      <c r="K465" s="267">
        <f t="shared" si="39"/>
        <v>0</v>
      </c>
    </row>
    <row r="466" s="257" customFormat="1" ht="14" hidden="1" customHeight="1" spans="1:11">
      <c r="A466" s="278">
        <v>2060205</v>
      </c>
      <c r="B466" s="279" t="s">
        <v>492</v>
      </c>
      <c r="C466" s="280">
        <v>0</v>
      </c>
      <c r="D466" s="276">
        <v>0</v>
      </c>
      <c r="E466" s="276">
        <v>0</v>
      </c>
      <c r="F466" s="276">
        <v>0</v>
      </c>
      <c r="G466" s="277">
        <f t="shared" si="35"/>
        <v>0</v>
      </c>
      <c r="H466" s="277">
        <f t="shared" si="36"/>
        <v>0</v>
      </c>
      <c r="I466" s="277">
        <f t="shared" si="37"/>
        <v>0</v>
      </c>
      <c r="J466" s="284">
        <f t="shared" si="38"/>
        <v>7</v>
      </c>
      <c r="K466" s="267">
        <f t="shared" si="39"/>
        <v>0</v>
      </c>
    </row>
    <row r="467" s="257" customFormat="1" ht="14" hidden="1" customHeight="1" spans="1:11">
      <c r="A467" s="278">
        <v>2060206</v>
      </c>
      <c r="B467" s="279" t="s">
        <v>493</v>
      </c>
      <c r="C467" s="280">
        <v>0</v>
      </c>
      <c r="D467" s="276">
        <v>0</v>
      </c>
      <c r="E467" s="276">
        <v>0</v>
      </c>
      <c r="F467" s="276">
        <v>0</v>
      </c>
      <c r="G467" s="277">
        <f t="shared" si="35"/>
        <v>0</v>
      </c>
      <c r="H467" s="277">
        <f t="shared" si="36"/>
        <v>0</v>
      </c>
      <c r="I467" s="277">
        <f t="shared" si="37"/>
        <v>0</v>
      </c>
      <c r="J467" s="284">
        <f t="shared" si="38"/>
        <v>7</v>
      </c>
      <c r="K467" s="267">
        <f t="shared" si="39"/>
        <v>0</v>
      </c>
    </row>
    <row r="468" s="257" customFormat="1" ht="14" hidden="1" customHeight="1" spans="1:11">
      <c r="A468" s="278">
        <v>2060207</v>
      </c>
      <c r="B468" s="279" t="s">
        <v>494</v>
      </c>
      <c r="C468" s="280">
        <v>0</v>
      </c>
      <c r="D468" s="276">
        <v>0</v>
      </c>
      <c r="E468" s="276">
        <v>0</v>
      </c>
      <c r="F468" s="276">
        <v>0</v>
      </c>
      <c r="G468" s="277">
        <f t="shared" si="35"/>
        <v>0</v>
      </c>
      <c r="H468" s="277">
        <f t="shared" si="36"/>
        <v>0</v>
      </c>
      <c r="I468" s="277">
        <f t="shared" si="37"/>
        <v>0</v>
      </c>
      <c r="J468" s="284">
        <f t="shared" si="38"/>
        <v>7</v>
      </c>
      <c r="K468" s="267">
        <f t="shared" si="39"/>
        <v>0</v>
      </c>
    </row>
    <row r="469" s="257" customFormat="1" ht="14" hidden="1" customHeight="1" spans="1:11">
      <c r="A469" s="278">
        <v>2060299</v>
      </c>
      <c r="B469" s="279" t="s">
        <v>495</v>
      </c>
      <c r="C469" s="280">
        <v>0</v>
      </c>
      <c r="D469" s="276">
        <v>0</v>
      </c>
      <c r="E469" s="276">
        <v>0</v>
      </c>
      <c r="F469" s="276">
        <v>0</v>
      </c>
      <c r="G469" s="277">
        <f t="shared" si="35"/>
        <v>0</v>
      </c>
      <c r="H469" s="277">
        <f t="shared" si="36"/>
        <v>0</v>
      </c>
      <c r="I469" s="277">
        <f t="shared" si="37"/>
        <v>0</v>
      </c>
      <c r="J469" s="284">
        <f t="shared" si="38"/>
        <v>7</v>
      </c>
      <c r="K469" s="267">
        <f t="shared" si="39"/>
        <v>0</v>
      </c>
    </row>
    <row r="470" s="257" customFormat="1" ht="14" hidden="1" customHeight="1" spans="1:11">
      <c r="A470" s="278">
        <v>20603</v>
      </c>
      <c r="B470" s="275" t="s">
        <v>496</v>
      </c>
      <c r="C470" s="280">
        <f>SUM(C471:C475)</f>
        <v>0</v>
      </c>
      <c r="D470" s="280">
        <f>SUM(D471:D475)</f>
        <v>0</v>
      </c>
      <c r="E470" s="280">
        <f>SUM(E471:E475)</f>
        <v>0</v>
      </c>
      <c r="F470" s="280">
        <f>SUM(F471:F475)</f>
        <v>0</v>
      </c>
      <c r="G470" s="277">
        <f t="shared" si="35"/>
        <v>0</v>
      </c>
      <c r="H470" s="277">
        <f t="shared" si="36"/>
        <v>0</v>
      </c>
      <c r="I470" s="277">
        <f t="shared" si="37"/>
        <v>0</v>
      </c>
      <c r="J470" s="284">
        <f t="shared" si="38"/>
        <v>5</v>
      </c>
      <c r="K470" s="267">
        <f t="shared" si="39"/>
        <v>0</v>
      </c>
    </row>
    <row r="471" s="257" customFormat="1" ht="14" hidden="1" customHeight="1" spans="1:11">
      <c r="A471" s="278">
        <v>2060301</v>
      </c>
      <c r="B471" s="279" t="s">
        <v>488</v>
      </c>
      <c r="C471" s="280">
        <v>0</v>
      </c>
      <c r="D471" s="276">
        <v>0</v>
      </c>
      <c r="E471" s="276">
        <v>0</v>
      </c>
      <c r="F471" s="276">
        <v>0</v>
      </c>
      <c r="G471" s="277">
        <f t="shared" si="35"/>
        <v>0</v>
      </c>
      <c r="H471" s="277">
        <f t="shared" si="36"/>
        <v>0</v>
      </c>
      <c r="I471" s="277">
        <f t="shared" si="37"/>
        <v>0</v>
      </c>
      <c r="J471" s="284">
        <f t="shared" si="38"/>
        <v>7</v>
      </c>
      <c r="K471" s="267">
        <f t="shared" si="39"/>
        <v>0</v>
      </c>
    </row>
    <row r="472" s="257" customFormat="1" ht="14" hidden="1" customHeight="1" spans="1:11">
      <c r="A472" s="278">
        <v>2060302</v>
      </c>
      <c r="B472" s="279" t="s">
        <v>497</v>
      </c>
      <c r="C472" s="280">
        <v>0</v>
      </c>
      <c r="D472" s="276">
        <v>0</v>
      </c>
      <c r="E472" s="276">
        <v>0</v>
      </c>
      <c r="F472" s="276">
        <v>0</v>
      </c>
      <c r="G472" s="277">
        <f t="shared" si="35"/>
        <v>0</v>
      </c>
      <c r="H472" s="277">
        <f t="shared" si="36"/>
        <v>0</v>
      </c>
      <c r="I472" s="277">
        <f t="shared" si="37"/>
        <v>0</v>
      </c>
      <c r="J472" s="284">
        <f t="shared" si="38"/>
        <v>7</v>
      </c>
      <c r="K472" s="267">
        <f t="shared" si="39"/>
        <v>0</v>
      </c>
    </row>
    <row r="473" s="257" customFormat="1" ht="14" hidden="1" customHeight="1" spans="1:11">
      <c r="A473" s="278">
        <v>2060303</v>
      </c>
      <c r="B473" s="279" t="s">
        <v>498</v>
      </c>
      <c r="C473" s="280">
        <v>0</v>
      </c>
      <c r="D473" s="276">
        <v>0</v>
      </c>
      <c r="E473" s="276">
        <v>0</v>
      </c>
      <c r="F473" s="276">
        <v>0</v>
      </c>
      <c r="G473" s="277">
        <f t="shared" si="35"/>
        <v>0</v>
      </c>
      <c r="H473" s="277">
        <f t="shared" si="36"/>
        <v>0</v>
      </c>
      <c r="I473" s="277">
        <f t="shared" si="37"/>
        <v>0</v>
      </c>
      <c r="J473" s="284">
        <f t="shared" si="38"/>
        <v>7</v>
      </c>
      <c r="K473" s="267">
        <f t="shared" si="39"/>
        <v>0</v>
      </c>
    </row>
    <row r="474" s="257" customFormat="1" ht="14" hidden="1" customHeight="1" spans="1:11">
      <c r="A474" s="278">
        <v>2060304</v>
      </c>
      <c r="B474" s="279" t="s">
        <v>499</v>
      </c>
      <c r="C474" s="280">
        <v>0</v>
      </c>
      <c r="D474" s="276">
        <v>0</v>
      </c>
      <c r="E474" s="276">
        <v>0</v>
      </c>
      <c r="F474" s="276">
        <v>0</v>
      </c>
      <c r="G474" s="277">
        <f t="shared" si="35"/>
        <v>0</v>
      </c>
      <c r="H474" s="277">
        <f t="shared" si="36"/>
        <v>0</v>
      </c>
      <c r="I474" s="277">
        <f t="shared" si="37"/>
        <v>0</v>
      </c>
      <c r="J474" s="284">
        <f t="shared" si="38"/>
        <v>7</v>
      </c>
      <c r="K474" s="267">
        <f t="shared" si="39"/>
        <v>0</v>
      </c>
    </row>
    <row r="475" s="257" customFormat="1" ht="14" hidden="1" customHeight="1" spans="1:11">
      <c r="A475" s="278">
        <v>2060399</v>
      </c>
      <c r="B475" s="279" t="s">
        <v>500</v>
      </c>
      <c r="C475" s="280">
        <v>0</v>
      </c>
      <c r="D475" s="276">
        <v>0</v>
      </c>
      <c r="E475" s="276">
        <v>0</v>
      </c>
      <c r="F475" s="276">
        <v>0</v>
      </c>
      <c r="G475" s="277">
        <f t="shared" si="35"/>
        <v>0</v>
      </c>
      <c r="H475" s="277">
        <f t="shared" si="36"/>
        <v>0</v>
      </c>
      <c r="I475" s="277">
        <f t="shared" si="37"/>
        <v>0</v>
      </c>
      <c r="J475" s="284">
        <f t="shared" si="38"/>
        <v>7</v>
      </c>
      <c r="K475" s="267">
        <f t="shared" si="39"/>
        <v>0</v>
      </c>
    </row>
    <row r="476" s="257" customFormat="1" ht="14" customHeight="1" spans="1:11">
      <c r="A476" s="278">
        <v>20604</v>
      </c>
      <c r="B476" s="275" t="s">
        <v>501</v>
      </c>
      <c r="C476" s="276">
        <f>SUM(C477:C481)</f>
        <v>379</v>
      </c>
      <c r="D476" s="276">
        <f>SUM(D477:D481)</f>
        <v>83</v>
      </c>
      <c r="E476" s="276">
        <f>SUM(E477:E481)</f>
        <v>4</v>
      </c>
      <c r="F476" s="276">
        <f>SUM(F477:F481)</f>
        <v>35</v>
      </c>
      <c r="G476" s="277">
        <f t="shared" si="35"/>
        <v>-0.907651715039578</v>
      </c>
      <c r="H476" s="277">
        <f t="shared" si="36"/>
        <v>0.421686746987952</v>
      </c>
      <c r="I476" s="277">
        <f t="shared" si="37"/>
        <v>8.75</v>
      </c>
      <c r="J476" s="284">
        <f t="shared" si="38"/>
        <v>5</v>
      </c>
      <c r="K476" s="267">
        <f t="shared" si="39"/>
        <v>501</v>
      </c>
    </row>
    <row r="477" s="257" customFormat="1" ht="14" customHeight="1" spans="1:11">
      <c r="A477" s="278">
        <v>2060401</v>
      </c>
      <c r="B477" s="279" t="s">
        <v>488</v>
      </c>
      <c r="C477" s="280">
        <v>0</v>
      </c>
      <c r="D477" s="276">
        <v>0</v>
      </c>
      <c r="E477" s="276">
        <v>4</v>
      </c>
      <c r="F477" s="276">
        <v>4</v>
      </c>
      <c r="G477" s="277"/>
      <c r="H477" s="277"/>
      <c r="I477" s="277">
        <f t="shared" si="37"/>
        <v>1</v>
      </c>
      <c r="J477" s="284">
        <f t="shared" si="38"/>
        <v>7</v>
      </c>
      <c r="K477" s="267">
        <f t="shared" si="39"/>
        <v>8</v>
      </c>
    </row>
    <row r="478" s="257" customFormat="1" ht="14" customHeight="1" spans="1:11">
      <c r="A478" s="278">
        <v>2060402</v>
      </c>
      <c r="B478" s="279" t="s">
        <v>502</v>
      </c>
      <c r="C478" s="276">
        <v>379</v>
      </c>
      <c r="D478" s="276">
        <v>0</v>
      </c>
      <c r="E478" s="276">
        <v>0</v>
      </c>
      <c r="F478" s="276">
        <v>0</v>
      </c>
      <c r="G478" s="277">
        <f t="shared" si="35"/>
        <v>0</v>
      </c>
      <c r="H478" s="277">
        <f t="shared" si="36"/>
        <v>0</v>
      </c>
      <c r="I478" s="277">
        <f t="shared" si="37"/>
        <v>0</v>
      </c>
      <c r="J478" s="284">
        <f t="shared" si="38"/>
        <v>7</v>
      </c>
      <c r="K478" s="267">
        <f t="shared" si="39"/>
        <v>379</v>
      </c>
    </row>
    <row r="479" s="257" customFormat="1" ht="14" hidden="1" customHeight="1" spans="1:11">
      <c r="A479" s="278">
        <v>2060403</v>
      </c>
      <c r="B479" s="279" t="s">
        <v>503</v>
      </c>
      <c r="C479" s="276">
        <v>0</v>
      </c>
      <c r="D479" s="276">
        <v>0</v>
      </c>
      <c r="E479" s="276">
        <v>0</v>
      </c>
      <c r="F479" s="276">
        <v>0</v>
      </c>
      <c r="G479" s="277">
        <f t="shared" si="35"/>
        <v>0</v>
      </c>
      <c r="H479" s="277">
        <f t="shared" si="36"/>
        <v>0</v>
      </c>
      <c r="I479" s="277">
        <f t="shared" si="37"/>
        <v>0</v>
      </c>
      <c r="J479" s="284">
        <f t="shared" si="38"/>
        <v>7</v>
      </c>
      <c r="K479" s="267">
        <f t="shared" si="39"/>
        <v>0</v>
      </c>
    </row>
    <row r="480" s="257" customFormat="1" ht="14" hidden="1" customHeight="1" spans="1:11">
      <c r="A480" s="278">
        <v>2060404</v>
      </c>
      <c r="B480" s="279" t="s">
        <v>504</v>
      </c>
      <c r="C480" s="280">
        <v>0</v>
      </c>
      <c r="D480" s="276">
        <v>0</v>
      </c>
      <c r="E480" s="276">
        <v>0</v>
      </c>
      <c r="F480" s="276">
        <v>0</v>
      </c>
      <c r="G480" s="277">
        <f t="shared" si="35"/>
        <v>0</v>
      </c>
      <c r="H480" s="277">
        <f t="shared" si="36"/>
        <v>0</v>
      </c>
      <c r="I480" s="277">
        <f t="shared" si="37"/>
        <v>0</v>
      </c>
      <c r="J480" s="284">
        <f t="shared" si="38"/>
        <v>7</v>
      </c>
      <c r="K480" s="267">
        <f t="shared" si="39"/>
        <v>0</v>
      </c>
    </row>
    <row r="481" s="257" customFormat="1" ht="14" customHeight="1" spans="1:11">
      <c r="A481" s="278">
        <v>2060499</v>
      </c>
      <c r="B481" s="279" t="s">
        <v>505</v>
      </c>
      <c r="C481" s="276">
        <v>0</v>
      </c>
      <c r="D481" s="276">
        <v>83</v>
      </c>
      <c r="E481" s="276">
        <v>0</v>
      </c>
      <c r="F481" s="276">
        <v>31</v>
      </c>
      <c r="G481" s="277"/>
      <c r="H481" s="277">
        <f t="shared" si="36"/>
        <v>0.373493975903614</v>
      </c>
      <c r="I481" s="277"/>
      <c r="J481" s="284">
        <f t="shared" si="38"/>
        <v>7</v>
      </c>
      <c r="K481" s="267">
        <f t="shared" si="39"/>
        <v>114</v>
      </c>
    </row>
    <row r="482" s="257" customFormat="1" ht="14" customHeight="1" spans="1:11">
      <c r="A482" s="278">
        <v>20605</v>
      </c>
      <c r="B482" s="275" t="s">
        <v>506</v>
      </c>
      <c r="C482" s="276">
        <f>SUM(C483:C486)</f>
        <v>-2</v>
      </c>
      <c r="D482" s="276">
        <f>SUM(D483:D486)</f>
        <v>0</v>
      </c>
      <c r="E482" s="276">
        <f>SUM(E483:E486)</f>
        <v>0</v>
      </c>
      <c r="F482" s="276">
        <f>SUM(F483:F486)</f>
        <v>-8</v>
      </c>
      <c r="G482" s="277">
        <f t="shared" si="35"/>
        <v>3</v>
      </c>
      <c r="H482" s="277"/>
      <c r="I482" s="277"/>
      <c r="J482" s="284">
        <f t="shared" si="38"/>
        <v>5</v>
      </c>
      <c r="K482" s="267">
        <f t="shared" si="39"/>
        <v>-10</v>
      </c>
    </row>
    <row r="483" s="257" customFormat="1" ht="14" hidden="1" customHeight="1" spans="1:11">
      <c r="A483" s="278">
        <v>2060501</v>
      </c>
      <c r="B483" s="279" t="s">
        <v>488</v>
      </c>
      <c r="C483" s="280">
        <v>0</v>
      </c>
      <c r="D483" s="276">
        <v>0</v>
      </c>
      <c r="E483" s="276">
        <v>0</v>
      </c>
      <c r="F483" s="276">
        <v>0</v>
      </c>
      <c r="G483" s="277">
        <f t="shared" si="35"/>
        <v>0</v>
      </c>
      <c r="H483" s="277">
        <f t="shared" si="36"/>
        <v>0</v>
      </c>
      <c r="I483" s="277">
        <f t="shared" si="37"/>
        <v>0</v>
      </c>
      <c r="J483" s="284">
        <f t="shared" si="38"/>
        <v>7</v>
      </c>
      <c r="K483" s="267">
        <f t="shared" si="39"/>
        <v>0</v>
      </c>
    </row>
    <row r="484" s="257" customFormat="1" ht="14" hidden="1" customHeight="1" spans="1:11">
      <c r="A484" s="278">
        <v>2060502</v>
      </c>
      <c r="B484" s="279" t="s">
        <v>507</v>
      </c>
      <c r="C484" s="280">
        <v>0</v>
      </c>
      <c r="D484" s="276">
        <v>0</v>
      </c>
      <c r="E484" s="276">
        <v>0</v>
      </c>
      <c r="F484" s="276">
        <v>0</v>
      </c>
      <c r="G484" s="277">
        <f t="shared" si="35"/>
        <v>0</v>
      </c>
      <c r="H484" s="277">
        <f t="shared" si="36"/>
        <v>0</v>
      </c>
      <c r="I484" s="277">
        <f t="shared" si="37"/>
        <v>0</v>
      </c>
      <c r="J484" s="284">
        <f t="shared" si="38"/>
        <v>7</v>
      </c>
      <c r="K484" s="267">
        <f t="shared" si="39"/>
        <v>0</v>
      </c>
    </row>
    <row r="485" s="257" customFormat="1" ht="14" hidden="1" customHeight="1" spans="1:11">
      <c r="A485" s="278">
        <v>2060503</v>
      </c>
      <c r="B485" s="279" t="s">
        <v>508</v>
      </c>
      <c r="C485" s="276">
        <v>0</v>
      </c>
      <c r="D485" s="276">
        <v>0</v>
      </c>
      <c r="E485" s="276">
        <v>0</v>
      </c>
      <c r="F485" s="276">
        <v>0</v>
      </c>
      <c r="G485" s="277">
        <f t="shared" si="35"/>
        <v>0</v>
      </c>
      <c r="H485" s="277">
        <f t="shared" si="36"/>
        <v>0</v>
      </c>
      <c r="I485" s="277">
        <f t="shared" si="37"/>
        <v>0</v>
      </c>
      <c r="J485" s="284">
        <f t="shared" si="38"/>
        <v>7</v>
      </c>
      <c r="K485" s="267">
        <f t="shared" si="39"/>
        <v>0</v>
      </c>
    </row>
    <row r="486" s="257" customFormat="1" ht="14" customHeight="1" spans="1:11">
      <c r="A486" s="278">
        <v>2060599</v>
      </c>
      <c r="B486" s="279" t="s">
        <v>509</v>
      </c>
      <c r="C486" s="276">
        <v>-2</v>
      </c>
      <c r="D486" s="276">
        <v>0</v>
      </c>
      <c r="E486" s="276">
        <v>0</v>
      </c>
      <c r="F486" s="276">
        <v>-8</v>
      </c>
      <c r="G486" s="277">
        <f t="shared" si="35"/>
        <v>3</v>
      </c>
      <c r="H486" s="277"/>
      <c r="I486" s="277"/>
      <c r="J486" s="284">
        <f t="shared" si="38"/>
        <v>7</v>
      </c>
      <c r="K486" s="267">
        <f t="shared" si="39"/>
        <v>-10</v>
      </c>
    </row>
    <row r="487" s="257" customFormat="1" ht="14" customHeight="1" spans="1:11">
      <c r="A487" s="278">
        <v>20606</v>
      </c>
      <c r="B487" s="275" t="s">
        <v>510</v>
      </c>
      <c r="C487" s="276">
        <f>SUM(C488:C491)</f>
        <v>-2</v>
      </c>
      <c r="D487" s="276">
        <f>SUM(D488:D491)</f>
        <v>0</v>
      </c>
      <c r="E487" s="276">
        <f>SUM(E488:E491)</f>
        <v>0</v>
      </c>
      <c r="F487" s="276">
        <f>SUM(F488:F491)</f>
        <v>0</v>
      </c>
      <c r="G487" s="277">
        <f t="shared" si="35"/>
        <v>0</v>
      </c>
      <c r="H487" s="277">
        <f t="shared" si="36"/>
        <v>0</v>
      </c>
      <c r="I487" s="277">
        <f t="shared" si="37"/>
        <v>0</v>
      </c>
      <c r="J487" s="284">
        <f t="shared" si="38"/>
        <v>5</v>
      </c>
      <c r="K487" s="267">
        <f t="shared" si="39"/>
        <v>-2</v>
      </c>
    </row>
    <row r="488" s="257" customFormat="1" ht="14" hidden="1" customHeight="1" spans="1:11">
      <c r="A488" s="278">
        <v>2060601</v>
      </c>
      <c r="B488" s="279" t="s">
        <v>511</v>
      </c>
      <c r="C488" s="280">
        <v>0</v>
      </c>
      <c r="D488" s="276">
        <v>0</v>
      </c>
      <c r="E488" s="276">
        <v>0</v>
      </c>
      <c r="F488" s="276">
        <v>0</v>
      </c>
      <c r="G488" s="277">
        <f t="shared" si="35"/>
        <v>0</v>
      </c>
      <c r="H488" s="277">
        <f t="shared" si="36"/>
        <v>0</v>
      </c>
      <c r="I488" s="277">
        <f t="shared" si="37"/>
        <v>0</v>
      </c>
      <c r="J488" s="284">
        <f t="shared" si="38"/>
        <v>7</v>
      </c>
      <c r="K488" s="267">
        <f t="shared" si="39"/>
        <v>0</v>
      </c>
    </row>
    <row r="489" s="257" customFormat="1" ht="14" hidden="1" customHeight="1" spans="1:11">
      <c r="A489" s="278">
        <v>2060602</v>
      </c>
      <c r="B489" s="279" t="s">
        <v>512</v>
      </c>
      <c r="C489" s="280">
        <v>0</v>
      </c>
      <c r="D489" s="276">
        <v>0</v>
      </c>
      <c r="E489" s="276">
        <v>0</v>
      </c>
      <c r="F489" s="276">
        <v>0</v>
      </c>
      <c r="G489" s="277">
        <f t="shared" si="35"/>
        <v>0</v>
      </c>
      <c r="H489" s="277">
        <f t="shared" si="36"/>
        <v>0</v>
      </c>
      <c r="I489" s="277">
        <f t="shared" si="37"/>
        <v>0</v>
      </c>
      <c r="J489" s="284">
        <f t="shared" si="38"/>
        <v>7</v>
      </c>
      <c r="K489" s="267">
        <f t="shared" si="39"/>
        <v>0</v>
      </c>
    </row>
    <row r="490" s="257" customFormat="1" ht="14" hidden="1" customHeight="1" spans="1:11">
      <c r="A490" s="278">
        <v>2060603</v>
      </c>
      <c r="B490" s="279" t="s">
        <v>513</v>
      </c>
      <c r="C490" s="280">
        <v>0</v>
      </c>
      <c r="D490" s="276">
        <v>0</v>
      </c>
      <c r="E490" s="276">
        <v>0</v>
      </c>
      <c r="F490" s="276">
        <v>0</v>
      </c>
      <c r="G490" s="277">
        <f t="shared" si="35"/>
        <v>0</v>
      </c>
      <c r="H490" s="277">
        <f t="shared" si="36"/>
        <v>0</v>
      </c>
      <c r="I490" s="277">
        <f t="shared" si="37"/>
        <v>0</v>
      </c>
      <c r="J490" s="284">
        <f t="shared" si="38"/>
        <v>7</v>
      </c>
      <c r="K490" s="267">
        <f t="shared" si="39"/>
        <v>0</v>
      </c>
    </row>
    <row r="491" s="257" customFormat="1" ht="14" customHeight="1" spans="1:11">
      <c r="A491" s="278">
        <v>2060699</v>
      </c>
      <c r="B491" s="279" t="s">
        <v>514</v>
      </c>
      <c r="C491" s="276">
        <v>-2</v>
      </c>
      <c r="D491" s="276">
        <v>0</v>
      </c>
      <c r="E491" s="276">
        <v>0</v>
      </c>
      <c r="F491" s="276">
        <v>0</v>
      </c>
      <c r="G491" s="277">
        <f t="shared" si="35"/>
        <v>0</v>
      </c>
      <c r="H491" s="277">
        <f t="shared" si="36"/>
        <v>0</v>
      </c>
      <c r="I491" s="277">
        <f t="shared" si="37"/>
        <v>0</v>
      </c>
      <c r="J491" s="284">
        <f t="shared" si="38"/>
        <v>7</v>
      </c>
      <c r="K491" s="267">
        <f t="shared" si="39"/>
        <v>-2</v>
      </c>
    </row>
    <row r="492" s="257" customFormat="1" ht="14" customHeight="1" spans="1:11">
      <c r="A492" s="278">
        <v>20607</v>
      </c>
      <c r="B492" s="275" t="s">
        <v>515</v>
      </c>
      <c r="C492" s="276">
        <f>SUM(C493:C498)</f>
        <v>105</v>
      </c>
      <c r="D492" s="276">
        <f>SUM(D493:D498)</f>
        <v>23</v>
      </c>
      <c r="E492" s="276">
        <f>SUM(E493:E498)</f>
        <v>20</v>
      </c>
      <c r="F492" s="276">
        <f>SUM(F493:F498)</f>
        <v>119</v>
      </c>
      <c r="G492" s="277">
        <f t="shared" si="35"/>
        <v>0.133333333333333</v>
      </c>
      <c r="H492" s="277">
        <f t="shared" si="36"/>
        <v>5.17391304347826</v>
      </c>
      <c r="I492" s="277">
        <f t="shared" si="37"/>
        <v>5.95</v>
      </c>
      <c r="J492" s="284">
        <f t="shared" si="38"/>
        <v>5</v>
      </c>
      <c r="K492" s="267">
        <f t="shared" si="39"/>
        <v>267</v>
      </c>
    </row>
    <row r="493" s="257" customFormat="1" ht="14" hidden="1" customHeight="1" spans="1:11">
      <c r="A493" s="278">
        <v>2060701</v>
      </c>
      <c r="B493" s="279" t="s">
        <v>488</v>
      </c>
      <c r="C493" s="280">
        <v>0</v>
      </c>
      <c r="D493" s="276">
        <v>0</v>
      </c>
      <c r="E493" s="276">
        <v>0</v>
      </c>
      <c r="F493" s="276">
        <v>0</v>
      </c>
      <c r="G493" s="277">
        <f t="shared" si="35"/>
        <v>0</v>
      </c>
      <c r="H493" s="277">
        <f t="shared" si="36"/>
        <v>0</v>
      </c>
      <c r="I493" s="277">
        <f t="shared" si="37"/>
        <v>0</v>
      </c>
      <c r="J493" s="284">
        <f t="shared" si="38"/>
        <v>7</v>
      </c>
      <c r="K493" s="267">
        <f t="shared" si="39"/>
        <v>0</v>
      </c>
    </row>
    <row r="494" s="257" customFormat="1" ht="14" customHeight="1" spans="1:11">
      <c r="A494" s="278">
        <v>2060702</v>
      </c>
      <c r="B494" s="279" t="s">
        <v>516</v>
      </c>
      <c r="C494" s="276">
        <v>95</v>
      </c>
      <c r="D494" s="276">
        <v>23</v>
      </c>
      <c r="E494" s="276">
        <v>0</v>
      </c>
      <c r="F494" s="276">
        <v>69</v>
      </c>
      <c r="G494" s="277">
        <f t="shared" si="35"/>
        <v>-0.273684210526316</v>
      </c>
      <c r="H494" s="277">
        <f t="shared" si="36"/>
        <v>3</v>
      </c>
      <c r="I494" s="277"/>
      <c r="J494" s="284">
        <f t="shared" si="38"/>
        <v>7</v>
      </c>
      <c r="K494" s="267">
        <f t="shared" si="39"/>
        <v>187</v>
      </c>
    </row>
    <row r="495" s="257" customFormat="1" ht="14" hidden="1" customHeight="1" spans="1:11">
      <c r="A495" s="278">
        <v>2060703</v>
      </c>
      <c r="B495" s="279" t="s">
        <v>517</v>
      </c>
      <c r="C495" s="280">
        <v>0</v>
      </c>
      <c r="D495" s="276">
        <v>0</v>
      </c>
      <c r="E495" s="276">
        <v>0</v>
      </c>
      <c r="F495" s="276">
        <v>0</v>
      </c>
      <c r="G495" s="277">
        <f t="shared" si="35"/>
        <v>0</v>
      </c>
      <c r="H495" s="277">
        <f t="shared" si="36"/>
        <v>0</v>
      </c>
      <c r="I495" s="277">
        <f t="shared" si="37"/>
        <v>0</v>
      </c>
      <c r="J495" s="284">
        <f t="shared" si="38"/>
        <v>7</v>
      </c>
      <c r="K495" s="267">
        <f t="shared" si="39"/>
        <v>0</v>
      </c>
    </row>
    <row r="496" s="257" customFormat="1" ht="14" hidden="1" customHeight="1" spans="1:11">
      <c r="A496" s="278">
        <v>2060704</v>
      </c>
      <c r="B496" s="279" t="s">
        <v>518</v>
      </c>
      <c r="C496" s="280">
        <v>0</v>
      </c>
      <c r="D496" s="276">
        <v>0</v>
      </c>
      <c r="E496" s="276">
        <v>0</v>
      </c>
      <c r="F496" s="276">
        <v>0</v>
      </c>
      <c r="G496" s="277">
        <f t="shared" si="35"/>
        <v>0</v>
      </c>
      <c r="H496" s="277">
        <f t="shared" si="36"/>
        <v>0</v>
      </c>
      <c r="I496" s="277">
        <f t="shared" si="37"/>
        <v>0</v>
      </c>
      <c r="J496" s="284">
        <f t="shared" si="38"/>
        <v>7</v>
      </c>
      <c r="K496" s="267">
        <f t="shared" si="39"/>
        <v>0</v>
      </c>
    </row>
    <row r="497" s="257" customFormat="1" ht="14" hidden="1" customHeight="1" spans="1:11">
      <c r="A497" s="278">
        <v>2060705</v>
      </c>
      <c r="B497" s="279" t="s">
        <v>519</v>
      </c>
      <c r="C497" s="280">
        <v>0</v>
      </c>
      <c r="D497" s="276">
        <v>0</v>
      </c>
      <c r="E497" s="276">
        <v>0</v>
      </c>
      <c r="F497" s="276">
        <v>0</v>
      </c>
      <c r="G497" s="277">
        <f t="shared" si="35"/>
        <v>0</v>
      </c>
      <c r="H497" s="277">
        <f t="shared" si="36"/>
        <v>0</v>
      </c>
      <c r="I497" s="277">
        <f t="shared" si="37"/>
        <v>0</v>
      </c>
      <c r="J497" s="284">
        <f t="shared" si="38"/>
        <v>7</v>
      </c>
      <c r="K497" s="267">
        <f t="shared" si="39"/>
        <v>0</v>
      </c>
    </row>
    <row r="498" s="257" customFormat="1" ht="14" customHeight="1" spans="1:11">
      <c r="A498" s="278">
        <v>2060799</v>
      </c>
      <c r="B498" s="279" t="s">
        <v>520</v>
      </c>
      <c r="C498" s="276">
        <v>10</v>
      </c>
      <c r="D498" s="276">
        <v>0</v>
      </c>
      <c r="E498" s="276">
        <v>20</v>
      </c>
      <c r="F498" s="276">
        <v>50</v>
      </c>
      <c r="G498" s="277">
        <f t="shared" si="35"/>
        <v>4</v>
      </c>
      <c r="H498" s="277"/>
      <c r="I498" s="277">
        <f t="shared" si="37"/>
        <v>2.5</v>
      </c>
      <c r="J498" s="284">
        <f t="shared" si="38"/>
        <v>7</v>
      </c>
      <c r="K498" s="267">
        <f t="shared" si="39"/>
        <v>80</v>
      </c>
    </row>
    <row r="499" s="257" customFormat="1" ht="14" customHeight="1" spans="1:11">
      <c r="A499" s="278">
        <v>20608</v>
      </c>
      <c r="B499" s="275" t="s">
        <v>521</v>
      </c>
      <c r="C499" s="280">
        <f>SUM(C500:C502)</f>
        <v>0</v>
      </c>
      <c r="D499" s="280">
        <f>SUM(D500:D502)</f>
        <v>1</v>
      </c>
      <c r="E499" s="280">
        <f>SUM(E500:E502)</f>
        <v>0</v>
      </c>
      <c r="F499" s="280">
        <f>SUM(F500:F502)</f>
        <v>0</v>
      </c>
      <c r="G499" s="277">
        <f t="shared" si="35"/>
        <v>0</v>
      </c>
      <c r="H499" s="277">
        <f t="shared" si="36"/>
        <v>0</v>
      </c>
      <c r="I499" s="277">
        <f t="shared" si="37"/>
        <v>0</v>
      </c>
      <c r="J499" s="284">
        <f t="shared" si="38"/>
        <v>5</v>
      </c>
      <c r="K499" s="267">
        <f t="shared" si="39"/>
        <v>1</v>
      </c>
    </row>
    <row r="500" s="257" customFormat="1" ht="14" hidden="1" customHeight="1" spans="1:11">
      <c r="A500" s="278">
        <v>2060801</v>
      </c>
      <c r="B500" s="279" t="s">
        <v>522</v>
      </c>
      <c r="C500" s="280">
        <v>0</v>
      </c>
      <c r="D500" s="276">
        <v>0</v>
      </c>
      <c r="E500" s="276">
        <v>0</v>
      </c>
      <c r="F500" s="276">
        <v>0</v>
      </c>
      <c r="G500" s="277">
        <f t="shared" si="35"/>
        <v>0</v>
      </c>
      <c r="H500" s="277">
        <f t="shared" si="36"/>
        <v>0</v>
      </c>
      <c r="I500" s="277">
        <f t="shared" si="37"/>
        <v>0</v>
      </c>
      <c r="J500" s="284">
        <f t="shared" si="38"/>
        <v>7</v>
      </c>
      <c r="K500" s="267">
        <f t="shared" si="39"/>
        <v>0</v>
      </c>
    </row>
    <row r="501" s="257" customFormat="1" ht="14" customHeight="1" spans="1:11">
      <c r="A501" s="278">
        <v>2060802</v>
      </c>
      <c r="B501" s="279" t="s">
        <v>523</v>
      </c>
      <c r="C501" s="280">
        <v>0</v>
      </c>
      <c r="D501" s="276">
        <v>1</v>
      </c>
      <c r="E501" s="276">
        <v>0</v>
      </c>
      <c r="F501" s="276">
        <v>0</v>
      </c>
      <c r="G501" s="277">
        <f t="shared" si="35"/>
        <v>0</v>
      </c>
      <c r="H501" s="277">
        <f t="shared" si="36"/>
        <v>0</v>
      </c>
      <c r="I501" s="277">
        <f t="shared" si="37"/>
        <v>0</v>
      </c>
      <c r="J501" s="284">
        <f t="shared" si="38"/>
        <v>7</v>
      </c>
      <c r="K501" s="267">
        <f t="shared" si="39"/>
        <v>1</v>
      </c>
    </row>
    <row r="502" s="257" customFormat="1" ht="14" hidden="1" customHeight="1" spans="1:11">
      <c r="A502" s="278">
        <v>2060899</v>
      </c>
      <c r="B502" s="279" t="s">
        <v>524</v>
      </c>
      <c r="C502" s="280">
        <v>0</v>
      </c>
      <c r="D502" s="276">
        <v>0</v>
      </c>
      <c r="E502" s="276">
        <v>0</v>
      </c>
      <c r="F502" s="276">
        <v>0</v>
      </c>
      <c r="G502" s="277">
        <f t="shared" si="35"/>
        <v>0</v>
      </c>
      <c r="H502" s="277">
        <f t="shared" si="36"/>
        <v>0</v>
      </c>
      <c r="I502" s="277">
        <f t="shared" si="37"/>
        <v>0</v>
      </c>
      <c r="J502" s="284">
        <f t="shared" si="38"/>
        <v>7</v>
      </c>
      <c r="K502" s="267">
        <f t="shared" si="39"/>
        <v>0</v>
      </c>
    </row>
    <row r="503" s="257" customFormat="1" ht="14" hidden="1" customHeight="1" spans="1:11">
      <c r="A503" s="278">
        <v>20609</v>
      </c>
      <c r="B503" s="275" t="s">
        <v>525</v>
      </c>
      <c r="C503" s="280">
        <f>C504+C505</f>
        <v>0</v>
      </c>
      <c r="D503" s="280">
        <f>D504+D505</f>
        <v>0</v>
      </c>
      <c r="E503" s="280">
        <f>E504+E505</f>
        <v>0</v>
      </c>
      <c r="F503" s="280">
        <f>F504+F505</f>
        <v>0</v>
      </c>
      <c r="G503" s="277">
        <f t="shared" si="35"/>
        <v>0</v>
      </c>
      <c r="H503" s="277">
        <f t="shared" si="36"/>
        <v>0</v>
      </c>
      <c r="I503" s="277">
        <f t="shared" si="37"/>
        <v>0</v>
      </c>
      <c r="J503" s="284">
        <f t="shared" si="38"/>
        <v>5</v>
      </c>
      <c r="K503" s="267">
        <f t="shared" si="39"/>
        <v>0</v>
      </c>
    </row>
    <row r="504" s="257" customFormat="1" ht="14" hidden="1" customHeight="1" spans="1:11">
      <c r="A504" s="278">
        <v>2060901</v>
      </c>
      <c r="B504" s="279" t="s">
        <v>526</v>
      </c>
      <c r="C504" s="280">
        <v>0</v>
      </c>
      <c r="D504" s="276">
        <v>0</v>
      </c>
      <c r="E504" s="276">
        <v>0</v>
      </c>
      <c r="F504" s="276">
        <v>0</v>
      </c>
      <c r="G504" s="277">
        <f t="shared" si="35"/>
        <v>0</v>
      </c>
      <c r="H504" s="277">
        <f t="shared" si="36"/>
        <v>0</v>
      </c>
      <c r="I504" s="277">
        <f t="shared" si="37"/>
        <v>0</v>
      </c>
      <c r="J504" s="284">
        <f t="shared" si="38"/>
        <v>7</v>
      </c>
      <c r="K504" s="267">
        <f t="shared" si="39"/>
        <v>0</v>
      </c>
    </row>
    <row r="505" s="257" customFormat="1" ht="14" hidden="1" customHeight="1" spans="1:11">
      <c r="A505" s="278">
        <v>2060902</v>
      </c>
      <c r="B505" s="279" t="s">
        <v>527</v>
      </c>
      <c r="C505" s="280">
        <v>0</v>
      </c>
      <c r="D505" s="276">
        <v>0</v>
      </c>
      <c r="E505" s="276">
        <v>0</v>
      </c>
      <c r="F505" s="276">
        <v>0</v>
      </c>
      <c r="G505" s="277">
        <f t="shared" si="35"/>
        <v>0</v>
      </c>
      <c r="H505" s="277">
        <f t="shared" si="36"/>
        <v>0</v>
      </c>
      <c r="I505" s="277">
        <f t="shared" si="37"/>
        <v>0</v>
      </c>
      <c r="J505" s="284">
        <f t="shared" si="38"/>
        <v>7</v>
      </c>
      <c r="K505" s="267">
        <f t="shared" si="39"/>
        <v>0</v>
      </c>
    </row>
    <row r="506" s="257" customFormat="1" ht="14" customHeight="1" spans="1:11">
      <c r="A506" s="278">
        <v>20699</v>
      </c>
      <c r="B506" s="275" t="s">
        <v>528</v>
      </c>
      <c r="C506" s="276">
        <f>SUM(C507:C510)</f>
        <v>2</v>
      </c>
      <c r="D506" s="276">
        <f>SUM(D507:D510)</f>
        <v>0</v>
      </c>
      <c r="E506" s="276">
        <f>SUM(E507:E510)</f>
        <v>10</v>
      </c>
      <c r="F506" s="276">
        <f>SUM(F507:F510)</f>
        <v>161</v>
      </c>
      <c r="G506" s="277">
        <f t="shared" si="35"/>
        <v>79.5</v>
      </c>
      <c r="H506" s="277"/>
      <c r="I506" s="277">
        <f t="shared" si="37"/>
        <v>16.1</v>
      </c>
      <c r="J506" s="284">
        <f t="shared" si="38"/>
        <v>5</v>
      </c>
      <c r="K506" s="267">
        <f t="shared" si="39"/>
        <v>173</v>
      </c>
    </row>
    <row r="507" s="257" customFormat="1" ht="14" hidden="1" customHeight="1" spans="1:11">
      <c r="A507" s="278">
        <v>2069901</v>
      </c>
      <c r="B507" s="279" t="s">
        <v>529</v>
      </c>
      <c r="C507" s="276">
        <v>0</v>
      </c>
      <c r="D507" s="276">
        <v>0</v>
      </c>
      <c r="E507" s="276">
        <v>0</v>
      </c>
      <c r="F507" s="276">
        <v>0</v>
      </c>
      <c r="G507" s="277">
        <f t="shared" si="35"/>
        <v>0</v>
      </c>
      <c r="H507" s="277">
        <f t="shared" si="36"/>
        <v>0</v>
      </c>
      <c r="I507" s="277">
        <f t="shared" si="37"/>
        <v>0</v>
      </c>
      <c r="J507" s="284">
        <f t="shared" si="38"/>
        <v>7</v>
      </c>
      <c r="K507" s="267">
        <f t="shared" si="39"/>
        <v>0</v>
      </c>
    </row>
    <row r="508" s="257" customFormat="1" ht="14" hidden="1" customHeight="1" spans="1:11">
      <c r="A508" s="278">
        <v>2069902</v>
      </c>
      <c r="B508" s="279" t="s">
        <v>530</v>
      </c>
      <c r="C508" s="280">
        <v>0</v>
      </c>
      <c r="D508" s="276">
        <v>0</v>
      </c>
      <c r="E508" s="276">
        <v>0</v>
      </c>
      <c r="F508" s="276">
        <v>0</v>
      </c>
      <c r="G508" s="277">
        <f t="shared" si="35"/>
        <v>0</v>
      </c>
      <c r="H508" s="277">
        <f t="shared" si="36"/>
        <v>0</v>
      </c>
      <c r="I508" s="277">
        <f t="shared" si="37"/>
        <v>0</v>
      </c>
      <c r="J508" s="284">
        <f t="shared" si="38"/>
        <v>7</v>
      </c>
      <c r="K508" s="267">
        <f t="shared" si="39"/>
        <v>0</v>
      </c>
    </row>
    <row r="509" s="257" customFormat="1" ht="14" hidden="1" customHeight="1" spans="1:11">
      <c r="A509" s="278">
        <v>2069903</v>
      </c>
      <c r="B509" s="279" t="s">
        <v>531</v>
      </c>
      <c r="C509" s="280">
        <v>0</v>
      </c>
      <c r="D509" s="276">
        <v>0</v>
      </c>
      <c r="E509" s="276">
        <v>0</v>
      </c>
      <c r="F509" s="276">
        <v>0</v>
      </c>
      <c r="G509" s="277">
        <f t="shared" si="35"/>
        <v>0</v>
      </c>
      <c r="H509" s="277">
        <f t="shared" si="36"/>
        <v>0</v>
      </c>
      <c r="I509" s="277">
        <f t="shared" si="37"/>
        <v>0</v>
      </c>
      <c r="J509" s="284">
        <f t="shared" si="38"/>
        <v>7</v>
      </c>
      <c r="K509" s="267">
        <f t="shared" si="39"/>
        <v>0</v>
      </c>
    </row>
    <row r="510" s="257" customFormat="1" ht="14" customHeight="1" spans="1:11">
      <c r="A510" s="278">
        <v>2069999</v>
      </c>
      <c r="B510" s="279" t="s">
        <v>532</v>
      </c>
      <c r="C510" s="276">
        <v>2</v>
      </c>
      <c r="D510" s="276">
        <v>0</v>
      </c>
      <c r="E510" s="287">
        <f>13-3</f>
        <v>10</v>
      </c>
      <c r="F510" s="276">
        <v>161</v>
      </c>
      <c r="G510" s="277">
        <f t="shared" si="35"/>
        <v>79.5</v>
      </c>
      <c r="H510" s="277"/>
      <c r="I510" s="277">
        <f t="shared" si="37"/>
        <v>16.1</v>
      </c>
      <c r="J510" s="284">
        <f t="shared" si="38"/>
        <v>7</v>
      </c>
      <c r="K510" s="267">
        <f t="shared" si="39"/>
        <v>173</v>
      </c>
    </row>
    <row r="511" s="257" customFormat="1" ht="14" customHeight="1" spans="1:11">
      <c r="A511" s="274">
        <v>207</v>
      </c>
      <c r="B511" s="275" t="s">
        <v>533</v>
      </c>
      <c r="C511" s="276">
        <f>SUM(C512,C528,C536,C547,C556,C563)</f>
        <v>7280</v>
      </c>
      <c r="D511" s="276">
        <f>SUM(D512,D528,D536,D547,D556,D563)</f>
        <v>3759</v>
      </c>
      <c r="E511" s="276">
        <f>SUM(E512,E528,E536,E547,E556,E563)</f>
        <v>4638</v>
      </c>
      <c r="F511" s="276">
        <f>SUM(F512,F528,F536,F547,F556,F563)</f>
        <v>7324</v>
      </c>
      <c r="G511" s="277">
        <f t="shared" si="35"/>
        <v>0.00604395604395602</v>
      </c>
      <c r="H511" s="277">
        <f t="shared" si="36"/>
        <v>1.94839052939612</v>
      </c>
      <c r="I511" s="277">
        <f t="shared" si="37"/>
        <v>1.57912893488573</v>
      </c>
      <c r="J511" s="284">
        <f t="shared" si="38"/>
        <v>3</v>
      </c>
      <c r="K511" s="267">
        <f t="shared" si="39"/>
        <v>23001</v>
      </c>
    </row>
    <row r="512" s="257" customFormat="1" ht="14" customHeight="1" spans="1:11">
      <c r="A512" s="278">
        <v>20701</v>
      </c>
      <c r="B512" s="275" t="s">
        <v>534</v>
      </c>
      <c r="C512" s="276">
        <f>SUM(C513:C527)</f>
        <v>5330</v>
      </c>
      <c r="D512" s="276">
        <f>SUM(D513:D527)</f>
        <v>1788</v>
      </c>
      <c r="E512" s="276">
        <f>SUM(E513:E527)</f>
        <v>1924</v>
      </c>
      <c r="F512" s="276">
        <f>SUM(F513:F527)</f>
        <v>4379</v>
      </c>
      <c r="G512" s="277">
        <f t="shared" si="35"/>
        <v>-0.178424015009381</v>
      </c>
      <c r="H512" s="277">
        <f t="shared" si="36"/>
        <v>2.44910514541387</v>
      </c>
      <c r="I512" s="277">
        <f t="shared" si="37"/>
        <v>2.27598752598753</v>
      </c>
      <c r="J512" s="284">
        <f t="shared" si="38"/>
        <v>5</v>
      </c>
      <c r="K512" s="267">
        <f t="shared" si="39"/>
        <v>13421</v>
      </c>
    </row>
    <row r="513" s="257" customFormat="1" ht="14" customHeight="1" spans="1:11">
      <c r="A513" s="278">
        <v>2070101</v>
      </c>
      <c r="B513" s="279" t="s">
        <v>190</v>
      </c>
      <c r="C513" s="276">
        <v>568</v>
      </c>
      <c r="D513" s="276">
        <v>447</v>
      </c>
      <c r="E513" s="276">
        <v>506</v>
      </c>
      <c r="F513" s="276">
        <v>530</v>
      </c>
      <c r="G513" s="277">
        <f t="shared" si="35"/>
        <v>-0.0669014084507042</v>
      </c>
      <c r="H513" s="277">
        <f t="shared" si="36"/>
        <v>1.18568232662192</v>
      </c>
      <c r="I513" s="277">
        <f t="shared" si="37"/>
        <v>1.04743083003953</v>
      </c>
      <c r="J513" s="284">
        <f t="shared" si="38"/>
        <v>7</v>
      </c>
      <c r="K513" s="267">
        <f t="shared" si="39"/>
        <v>2051</v>
      </c>
    </row>
    <row r="514" s="257" customFormat="1" ht="14" customHeight="1" spans="1:11">
      <c r="A514" s="278">
        <v>2070102</v>
      </c>
      <c r="B514" s="279" t="s">
        <v>191</v>
      </c>
      <c r="C514" s="276">
        <v>0</v>
      </c>
      <c r="D514" s="276">
        <v>10</v>
      </c>
      <c r="E514" s="276">
        <v>1</v>
      </c>
      <c r="F514" s="276">
        <v>1</v>
      </c>
      <c r="G514" s="277"/>
      <c r="H514" s="277">
        <f t="shared" si="36"/>
        <v>0.1</v>
      </c>
      <c r="I514" s="277">
        <f t="shared" si="37"/>
        <v>1</v>
      </c>
      <c r="J514" s="284">
        <f t="shared" si="38"/>
        <v>7</v>
      </c>
      <c r="K514" s="267">
        <f t="shared" si="39"/>
        <v>12</v>
      </c>
    </row>
    <row r="515" s="257" customFormat="1" ht="14" hidden="1" customHeight="1" spans="1:11">
      <c r="A515" s="278">
        <v>2070103</v>
      </c>
      <c r="B515" s="279" t="s">
        <v>192</v>
      </c>
      <c r="C515" s="280">
        <v>0</v>
      </c>
      <c r="D515" s="276">
        <v>0</v>
      </c>
      <c r="E515" s="276">
        <v>0</v>
      </c>
      <c r="F515" s="276">
        <v>0</v>
      </c>
      <c r="G515" s="277">
        <f t="shared" si="35"/>
        <v>0</v>
      </c>
      <c r="H515" s="277">
        <f t="shared" si="36"/>
        <v>0</v>
      </c>
      <c r="I515" s="277">
        <f t="shared" si="37"/>
        <v>0</v>
      </c>
      <c r="J515" s="284">
        <f t="shared" si="38"/>
        <v>7</v>
      </c>
      <c r="K515" s="267">
        <f t="shared" si="39"/>
        <v>0</v>
      </c>
    </row>
    <row r="516" s="257" customFormat="1" ht="14" customHeight="1" spans="1:11">
      <c r="A516" s="278">
        <v>2070104</v>
      </c>
      <c r="B516" s="279" t="s">
        <v>535</v>
      </c>
      <c r="C516" s="276">
        <v>136</v>
      </c>
      <c r="D516" s="276">
        <v>137</v>
      </c>
      <c r="E516" s="276">
        <v>158</v>
      </c>
      <c r="F516" s="276">
        <v>156</v>
      </c>
      <c r="G516" s="277">
        <f t="shared" si="35"/>
        <v>0.147058823529412</v>
      </c>
      <c r="H516" s="277">
        <f t="shared" si="36"/>
        <v>1.13868613138686</v>
      </c>
      <c r="I516" s="277">
        <f t="shared" si="37"/>
        <v>0.987341772151899</v>
      </c>
      <c r="J516" s="284">
        <f t="shared" si="38"/>
        <v>7</v>
      </c>
      <c r="K516" s="267">
        <f t="shared" si="39"/>
        <v>587</v>
      </c>
    </row>
    <row r="517" s="257" customFormat="1" ht="14" hidden="1" customHeight="1" spans="1:11">
      <c r="A517" s="278">
        <v>2070105</v>
      </c>
      <c r="B517" s="279" t="s">
        <v>536</v>
      </c>
      <c r="C517" s="280">
        <v>0</v>
      </c>
      <c r="D517" s="276">
        <v>0</v>
      </c>
      <c r="E517" s="276">
        <v>0</v>
      </c>
      <c r="F517" s="276">
        <v>0</v>
      </c>
      <c r="G517" s="277">
        <f t="shared" ref="G517:G580" si="40">IF(F517&lt;&gt;0,F517/C517-1,)</f>
        <v>0</v>
      </c>
      <c r="H517" s="277">
        <f t="shared" ref="H517:H580" si="41">IF(F517&lt;&gt;0,F517/D517,)</f>
        <v>0</v>
      </c>
      <c r="I517" s="277">
        <f t="shared" ref="I517:I580" si="42">IF(F517&lt;&gt;0,F517/E517,)</f>
        <v>0</v>
      </c>
      <c r="J517" s="284">
        <f t="shared" ref="J517:J580" si="43">LEN(A517)</f>
        <v>7</v>
      </c>
      <c r="K517" s="267">
        <f t="shared" ref="K517:K580" si="44">SUM(C517:F517)</f>
        <v>0</v>
      </c>
    </row>
    <row r="518" s="257" customFormat="1" ht="14" hidden="1" customHeight="1" spans="1:11">
      <c r="A518" s="278">
        <v>2070106</v>
      </c>
      <c r="B518" s="279" t="s">
        <v>537</v>
      </c>
      <c r="C518" s="280">
        <v>0</v>
      </c>
      <c r="D518" s="276">
        <v>0</v>
      </c>
      <c r="E518" s="276">
        <v>0</v>
      </c>
      <c r="F518" s="276">
        <v>0</v>
      </c>
      <c r="G518" s="277">
        <f t="shared" si="40"/>
        <v>0</v>
      </c>
      <c r="H518" s="277">
        <f t="shared" si="41"/>
        <v>0</v>
      </c>
      <c r="I518" s="277">
        <f t="shared" si="42"/>
        <v>0</v>
      </c>
      <c r="J518" s="284">
        <f t="shared" si="43"/>
        <v>7</v>
      </c>
      <c r="K518" s="267">
        <f t="shared" si="44"/>
        <v>0</v>
      </c>
    </row>
    <row r="519" s="257" customFormat="1" ht="14" customHeight="1" spans="1:11">
      <c r="A519" s="278">
        <v>2070107</v>
      </c>
      <c r="B519" s="279" t="s">
        <v>538</v>
      </c>
      <c r="C519" s="276">
        <v>380</v>
      </c>
      <c r="D519" s="276">
        <v>378</v>
      </c>
      <c r="E519" s="276">
        <v>393</v>
      </c>
      <c r="F519" s="276">
        <v>375</v>
      </c>
      <c r="G519" s="277">
        <f t="shared" si="40"/>
        <v>-0.0131578947368421</v>
      </c>
      <c r="H519" s="277">
        <f t="shared" si="41"/>
        <v>0.992063492063492</v>
      </c>
      <c r="I519" s="277">
        <f t="shared" si="42"/>
        <v>0.954198473282443</v>
      </c>
      <c r="J519" s="284">
        <f t="shared" si="43"/>
        <v>7</v>
      </c>
      <c r="K519" s="267">
        <f t="shared" si="44"/>
        <v>1526</v>
      </c>
    </row>
    <row r="520" s="257" customFormat="1" ht="14" hidden="1" customHeight="1" spans="1:11">
      <c r="A520" s="278">
        <v>2070108</v>
      </c>
      <c r="B520" s="279" t="s">
        <v>539</v>
      </c>
      <c r="C520" s="276">
        <v>0</v>
      </c>
      <c r="D520" s="276">
        <v>0</v>
      </c>
      <c r="E520" s="276">
        <v>0</v>
      </c>
      <c r="F520" s="276">
        <v>0</v>
      </c>
      <c r="G520" s="277">
        <f t="shared" si="40"/>
        <v>0</v>
      </c>
      <c r="H520" s="277">
        <f t="shared" si="41"/>
        <v>0</v>
      </c>
      <c r="I520" s="277">
        <f t="shared" si="42"/>
        <v>0</v>
      </c>
      <c r="J520" s="284">
        <f t="shared" si="43"/>
        <v>7</v>
      </c>
      <c r="K520" s="267">
        <f t="shared" si="44"/>
        <v>0</v>
      </c>
    </row>
    <row r="521" s="257" customFormat="1" ht="14" customHeight="1" spans="1:11">
      <c r="A521" s="278">
        <v>2070109</v>
      </c>
      <c r="B521" s="279" t="s">
        <v>540</v>
      </c>
      <c r="C521" s="276">
        <v>373</v>
      </c>
      <c r="D521" s="276">
        <v>446</v>
      </c>
      <c r="E521" s="276">
        <v>438</v>
      </c>
      <c r="F521" s="276">
        <v>380</v>
      </c>
      <c r="G521" s="277">
        <f t="shared" si="40"/>
        <v>0.0187667560321716</v>
      </c>
      <c r="H521" s="277">
        <f t="shared" si="41"/>
        <v>0.852017937219731</v>
      </c>
      <c r="I521" s="277">
        <f t="shared" si="42"/>
        <v>0.867579908675799</v>
      </c>
      <c r="J521" s="284">
        <f t="shared" si="43"/>
        <v>7</v>
      </c>
      <c r="K521" s="267">
        <f t="shared" si="44"/>
        <v>1637</v>
      </c>
    </row>
    <row r="522" s="257" customFormat="1" ht="14" hidden="1" customHeight="1" spans="1:11">
      <c r="A522" s="278">
        <v>2070110</v>
      </c>
      <c r="B522" s="279" t="s">
        <v>541</v>
      </c>
      <c r="C522" s="280">
        <v>0</v>
      </c>
      <c r="D522" s="276">
        <v>0</v>
      </c>
      <c r="E522" s="276">
        <v>0</v>
      </c>
      <c r="F522" s="276">
        <v>0</v>
      </c>
      <c r="G522" s="277">
        <f t="shared" si="40"/>
        <v>0</v>
      </c>
      <c r="H522" s="277">
        <f t="shared" si="41"/>
        <v>0</v>
      </c>
      <c r="I522" s="277">
        <f t="shared" si="42"/>
        <v>0</v>
      </c>
      <c r="J522" s="284">
        <f t="shared" si="43"/>
        <v>7</v>
      </c>
      <c r="K522" s="267">
        <f t="shared" si="44"/>
        <v>0</v>
      </c>
    </row>
    <row r="523" s="257" customFormat="1" ht="14" customHeight="1" spans="1:11">
      <c r="A523" s="278">
        <v>2070111</v>
      </c>
      <c r="B523" s="279" t="s">
        <v>542</v>
      </c>
      <c r="C523" s="276">
        <v>56</v>
      </c>
      <c r="D523" s="276">
        <v>24</v>
      </c>
      <c r="E523" s="276">
        <v>22</v>
      </c>
      <c r="F523" s="276">
        <v>-42</v>
      </c>
      <c r="G523" s="277">
        <f t="shared" si="40"/>
        <v>-1.75</v>
      </c>
      <c r="H523" s="277">
        <f t="shared" si="41"/>
        <v>-1.75</v>
      </c>
      <c r="I523" s="277">
        <f t="shared" si="42"/>
        <v>-1.90909090909091</v>
      </c>
      <c r="J523" s="284">
        <f t="shared" si="43"/>
        <v>7</v>
      </c>
      <c r="K523" s="267">
        <f t="shared" si="44"/>
        <v>60</v>
      </c>
    </row>
    <row r="524" s="257" customFormat="1" ht="14" customHeight="1" spans="1:11">
      <c r="A524" s="278">
        <v>2070112</v>
      </c>
      <c r="B524" s="279" t="s">
        <v>543</v>
      </c>
      <c r="C524" s="276">
        <v>69</v>
      </c>
      <c r="D524" s="276">
        <v>204</v>
      </c>
      <c r="E524" s="276">
        <v>55</v>
      </c>
      <c r="F524" s="276">
        <v>65</v>
      </c>
      <c r="G524" s="277">
        <f t="shared" si="40"/>
        <v>-0.0579710144927537</v>
      </c>
      <c r="H524" s="277">
        <f t="shared" si="41"/>
        <v>0.318627450980392</v>
      </c>
      <c r="I524" s="277">
        <f t="shared" si="42"/>
        <v>1.18181818181818</v>
      </c>
      <c r="J524" s="284">
        <f t="shared" si="43"/>
        <v>7</v>
      </c>
      <c r="K524" s="267">
        <f t="shared" si="44"/>
        <v>393</v>
      </c>
    </row>
    <row r="525" s="257" customFormat="1" ht="14" customHeight="1" spans="1:11">
      <c r="A525" s="278">
        <v>2070113</v>
      </c>
      <c r="B525" s="279" t="s">
        <v>544</v>
      </c>
      <c r="C525" s="276">
        <v>8</v>
      </c>
      <c r="D525" s="276">
        <v>6</v>
      </c>
      <c r="E525" s="276">
        <v>0</v>
      </c>
      <c r="F525" s="276">
        <v>-18</v>
      </c>
      <c r="G525" s="277">
        <f t="shared" si="40"/>
        <v>-3.25</v>
      </c>
      <c r="H525" s="277">
        <f t="shared" si="41"/>
        <v>-3</v>
      </c>
      <c r="I525" s="277"/>
      <c r="J525" s="284">
        <f t="shared" si="43"/>
        <v>7</v>
      </c>
      <c r="K525" s="267">
        <f t="shared" si="44"/>
        <v>-4</v>
      </c>
    </row>
    <row r="526" s="257" customFormat="1" ht="14" hidden="1" customHeight="1" spans="1:11">
      <c r="A526" s="278">
        <v>2070114</v>
      </c>
      <c r="B526" s="279" t="s">
        <v>545</v>
      </c>
      <c r="C526" s="276">
        <v>0</v>
      </c>
      <c r="D526" s="276">
        <v>0</v>
      </c>
      <c r="E526" s="276">
        <v>0</v>
      </c>
      <c r="F526" s="276">
        <v>0</v>
      </c>
      <c r="G526" s="277">
        <f t="shared" si="40"/>
        <v>0</v>
      </c>
      <c r="H526" s="277">
        <f t="shared" si="41"/>
        <v>0</v>
      </c>
      <c r="I526" s="277">
        <f t="shared" si="42"/>
        <v>0</v>
      </c>
      <c r="J526" s="284">
        <f t="shared" si="43"/>
        <v>7</v>
      </c>
      <c r="K526" s="267">
        <f t="shared" si="44"/>
        <v>0</v>
      </c>
    </row>
    <row r="527" s="257" customFormat="1" ht="14" customHeight="1" spans="1:11">
      <c r="A527" s="278">
        <v>2070199</v>
      </c>
      <c r="B527" s="279" t="s">
        <v>546</v>
      </c>
      <c r="C527" s="276">
        <v>3740</v>
      </c>
      <c r="D527" s="276">
        <v>136</v>
      </c>
      <c r="E527" s="276">
        <v>351</v>
      </c>
      <c r="F527" s="276">
        <v>2932</v>
      </c>
      <c r="G527" s="277">
        <f t="shared" si="40"/>
        <v>-0.216042780748663</v>
      </c>
      <c r="H527" s="277">
        <f t="shared" si="41"/>
        <v>21.5588235294118</v>
      </c>
      <c r="I527" s="277">
        <f t="shared" si="42"/>
        <v>8.35327635327635</v>
      </c>
      <c r="J527" s="284">
        <f t="shared" si="43"/>
        <v>7</v>
      </c>
      <c r="K527" s="267">
        <f t="shared" si="44"/>
        <v>7159</v>
      </c>
    </row>
    <row r="528" s="257" customFormat="1" ht="14" customHeight="1" spans="1:11">
      <c r="A528" s="278">
        <v>20702</v>
      </c>
      <c r="B528" s="275" t="s">
        <v>547</v>
      </c>
      <c r="C528" s="276">
        <f>SUM(C529:C535)</f>
        <v>-7</v>
      </c>
      <c r="D528" s="276">
        <f>SUM(D529:D535)</f>
        <v>88</v>
      </c>
      <c r="E528" s="276">
        <f>SUM(E529:E535)</f>
        <v>289</v>
      </c>
      <c r="F528" s="276">
        <f>SUM(F529:F535)</f>
        <v>353</v>
      </c>
      <c r="G528" s="277">
        <f t="shared" si="40"/>
        <v>-51.4285714285714</v>
      </c>
      <c r="H528" s="277">
        <f t="shared" si="41"/>
        <v>4.01136363636364</v>
      </c>
      <c r="I528" s="277">
        <f t="shared" si="42"/>
        <v>1.22145328719723</v>
      </c>
      <c r="J528" s="284">
        <f t="shared" si="43"/>
        <v>5</v>
      </c>
      <c r="K528" s="267">
        <f t="shared" si="44"/>
        <v>723</v>
      </c>
    </row>
    <row r="529" s="257" customFormat="1" ht="14" hidden="1" customHeight="1" spans="1:11">
      <c r="A529" s="278">
        <v>2070201</v>
      </c>
      <c r="B529" s="279" t="s">
        <v>190</v>
      </c>
      <c r="C529" s="280">
        <v>0</v>
      </c>
      <c r="D529" s="276">
        <v>0</v>
      </c>
      <c r="E529" s="276">
        <v>0</v>
      </c>
      <c r="F529" s="276">
        <v>0</v>
      </c>
      <c r="G529" s="277">
        <f t="shared" si="40"/>
        <v>0</v>
      </c>
      <c r="H529" s="277">
        <f t="shared" si="41"/>
        <v>0</v>
      </c>
      <c r="I529" s="277">
        <f t="shared" si="42"/>
        <v>0</v>
      </c>
      <c r="J529" s="284">
        <f t="shared" si="43"/>
        <v>7</v>
      </c>
      <c r="K529" s="267">
        <f t="shared" si="44"/>
        <v>0</v>
      </c>
    </row>
    <row r="530" s="257" customFormat="1" ht="14" hidden="1" customHeight="1" spans="1:11">
      <c r="A530" s="278">
        <v>2070202</v>
      </c>
      <c r="B530" s="279" t="s">
        <v>191</v>
      </c>
      <c r="C530" s="280">
        <v>0</v>
      </c>
      <c r="D530" s="276">
        <v>0</v>
      </c>
      <c r="E530" s="276">
        <v>0</v>
      </c>
      <c r="F530" s="276">
        <v>0</v>
      </c>
      <c r="G530" s="277">
        <f t="shared" si="40"/>
        <v>0</v>
      </c>
      <c r="H530" s="277">
        <f t="shared" si="41"/>
        <v>0</v>
      </c>
      <c r="I530" s="277">
        <f t="shared" si="42"/>
        <v>0</v>
      </c>
      <c r="J530" s="284">
        <f t="shared" si="43"/>
        <v>7</v>
      </c>
      <c r="K530" s="267">
        <f t="shared" si="44"/>
        <v>0</v>
      </c>
    </row>
    <row r="531" s="257" customFormat="1" ht="14" hidden="1" customHeight="1" spans="1:11">
      <c r="A531" s="278">
        <v>2070203</v>
      </c>
      <c r="B531" s="279" t="s">
        <v>192</v>
      </c>
      <c r="C531" s="280">
        <v>0</v>
      </c>
      <c r="D531" s="276">
        <v>0</v>
      </c>
      <c r="E531" s="276">
        <v>0</v>
      </c>
      <c r="F531" s="276">
        <v>0</v>
      </c>
      <c r="G531" s="277">
        <f t="shared" si="40"/>
        <v>0</v>
      </c>
      <c r="H531" s="277">
        <f t="shared" si="41"/>
        <v>0</v>
      </c>
      <c r="I531" s="277">
        <f t="shared" si="42"/>
        <v>0</v>
      </c>
      <c r="J531" s="284">
        <f t="shared" si="43"/>
        <v>7</v>
      </c>
      <c r="K531" s="267">
        <f t="shared" si="44"/>
        <v>0</v>
      </c>
    </row>
    <row r="532" s="257" customFormat="1" ht="14" customHeight="1" spans="1:11">
      <c r="A532" s="278">
        <v>2070204</v>
      </c>
      <c r="B532" s="279" t="s">
        <v>548</v>
      </c>
      <c r="C532" s="276">
        <v>-36</v>
      </c>
      <c r="D532" s="276">
        <v>68</v>
      </c>
      <c r="E532" s="276">
        <v>232</v>
      </c>
      <c r="F532" s="276">
        <v>269</v>
      </c>
      <c r="G532" s="277">
        <f t="shared" si="40"/>
        <v>-8.47222222222222</v>
      </c>
      <c r="H532" s="277">
        <f t="shared" si="41"/>
        <v>3.95588235294118</v>
      </c>
      <c r="I532" s="277">
        <f t="shared" si="42"/>
        <v>1.15948275862069</v>
      </c>
      <c r="J532" s="284">
        <f t="shared" si="43"/>
        <v>7</v>
      </c>
      <c r="K532" s="267">
        <f t="shared" si="44"/>
        <v>533</v>
      </c>
    </row>
    <row r="533" s="257" customFormat="1" ht="14" customHeight="1" spans="1:11">
      <c r="A533" s="278">
        <v>2070205</v>
      </c>
      <c r="B533" s="279" t="s">
        <v>549</v>
      </c>
      <c r="C533" s="276">
        <v>19</v>
      </c>
      <c r="D533" s="276">
        <v>20</v>
      </c>
      <c r="E533" s="276">
        <v>57</v>
      </c>
      <c r="F533" s="276">
        <v>94</v>
      </c>
      <c r="G533" s="277">
        <f t="shared" si="40"/>
        <v>3.94736842105263</v>
      </c>
      <c r="H533" s="277">
        <f t="shared" si="41"/>
        <v>4.7</v>
      </c>
      <c r="I533" s="277">
        <f t="shared" si="42"/>
        <v>1.64912280701754</v>
      </c>
      <c r="J533" s="284">
        <f t="shared" si="43"/>
        <v>7</v>
      </c>
      <c r="K533" s="267">
        <f t="shared" si="44"/>
        <v>190</v>
      </c>
    </row>
    <row r="534" s="257" customFormat="1" ht="14" hidden="1" customHeight="1" spans="1:11">
      <c r="A534" s="278">
        <v>2070206</v>
      </c>
      <c r="B534" s="279" t="s">
        <v>550</v>
      </c>
      <c r="C534" s="280">
        <v>0</v>
      </c>
      <c r="D534" s="276">
        <v>0</v>
      </c>
      <c r="E534" s="276">
        <v>0</v>
      </c>
      <c r="F534" s="276">
        <v>0</v>
      </c>
      <c r="G534" s="277">
        <f t="shared" si="40"/>
        <v>0</v>
      </c>
      <c r="H534" s="277">
        <f t="shared" si="41"/>
        <v>0</v>
      </c>
      <c r="I534" s="277">
        <f t="shared" si="42"/>
        <v>0</v>
      </c>
      <c r="J534" s="284">
        <f t="shared" si="43"/>
        <v>7</v>
      </c>
      <c r="K534" s="267">
        <f t="shared" si="44"/>
        <v>0</v>
      </c>
    </row>
    <row r="535" s="257" customFormat="1" ht="14" hidden="1" customHeight="1" spans="1:11">
      <c r="A535" s="278">
        <v>2070299</v>
      </c>
      <c r="B535" s="279" t="s">
        <v>551</v>
      </c>
      <c r="C535" s="276">
        <v>10</v>
      </c>
      <c r="D535" s="276">
        <v>0</v>
      </c>
      <c r="E535" s="276">
        <v>0</v>
      </c>
      <c r="F535" s="276">
        <v>-10</v>
      </c>
      <c r="G535" s="277">
        <f t="shared" si="40"/>
        <v>-2</v>
      </c>
      <c r="H535" s="277"/>
      <c r="I535" s="277"/>
      <c r="J535" s="284">
        <f t="shared" si="43"/>
        <v>7</v>
      </c>
      <c r="K535" s="267">
        <f t="shared" si="44"/>
        <v>0</v>
      </c>
    </row>
    <row r="536" s="257" customFormat="1" ht="14" customHeight="1" spans="1:11">
      <c r="A536" s="278">
        <v>20703</v>
      </c>
      <c r="B536" s="275" t="s">
        <v>552</v>
      </c>
      <c r="C536" s="276">
        <f>SUM(C537:C546)</f>
        <v>757</v>
      </c>
      <c r="D536" s="276">
        <f>SUM(D537:D546)</f>
        <v>254</v>
      </c>
      <c r="E536" s="276">
        <f>SUM(E537:E546)</f>
        <v>563</v>
      </c>
      <c r="F536" s="276">
        <f>SUM(F537:F546)</f>
        <v>459</v>
      </c>
      <c r="G536" s="277">
        <f t="shared" si="40"/>
        <v>-0.393659180977543</v>
      </c>
      <c r="H536" s="277">
        <f t="shared" si="41"/>
        <v>1.80708661417323</v>
      </c>
      <c r="I536" s="277">
        <f t="shared" si="42"/>
        <v>0.815275310834814</v>
      </c>
      <c r="J536" s="284">
        <f t="shared" si="43"/>
        <v>5</v>
      </c>
      <c r="K536" s="267">
        <f t="shared" si="44"/>
        <v>2033</v>
      </c>
    </row>
    <row r="537" s="257" customFormat="1" ht="14" customHeight="1" spans="1:11">
      <c r="A537" s="278">
        <v>2070301</v>
      </c>
      <c r="B537" s="279" t="s">
        <v>190</v>
      </c>
      <c r="C537" s="276">
        <v>254</v>
      </c>
      <c r="D537" s="276">
        <v>192</v>
      </c>
      <c r="E537" s="276">
        <v>183</v>
      </c>
      <c r="F537" s="276">
        <v>176</v>
      </c>
      <c r="G537" s="277">
        <f t="shared" si="40"/>
        <v>-0.307086614173228</v>
      </c>
      <c r="H537" s="277">
        <f t="shared" si="41"/>
        <v>0.916666666666667</v>
      </c>
      <c r="I537" s="277">
        <f t="shared" si="42"/>
        <v>0.961748633879781</v>
      </c>
      <c r="J537" s="284">
        <f t="shared" si="43"/>
        <v>7</v>
      </c>
      <c r="K537" s="267">
        <f t="shared" si="44"/>
        <v>805</v>
      </c>
    </row>
    <row r="538" s="257" customFormat="1" ht="14" hidden="1" customHeight="1" spans="1:11">
      <c r="A538" s="278">
        <v>2070302</v>
      </c>
      <c r="B538" s="279" t="s">
        <v>191</v>
      </c>
      <c r="C538" s="276">
        <v>0</v>
      </c>
      <c r="D538" s="276">
        <v>0</v>
      </c>
      <c r="E538" s="276">
        <v>0</v>
      </c>
      <c r="F538" s="276">
        <v>0</v>
      </c>
      <c r="G538" s="277">
        <f t="shared" si="40"/>
        <v>0</v>
      </c>
      <c r="H538" s="277">
        <f t="shared" si="41"/>
        <v>0</v>
      </c>
      <c r="I538" s="277">
        <f t="shared" si="42"/>
        <v>0</v>
      </c>
      <c r="J538" s="284">
        <f t="shared" si="43"/>
        <v>7</v>
      </c>
      <c r="K538" s="267">
        <f t="shared" si="44"/>
        <v>0</v>
      </c>
    </row>
    <row r="539" s="257" customFormat="1" ht="14" hidden="1" customHeight="1" spans="1:11">
      <c r="A539" s="278">
        <v>2070303</v>
      </c>
      <c r="B539" s="279" t="s">
        <v>192</v>
      </c>
      <c r="C539" s="280">
        <v>0</v>
      </c>
      <c r="D539" s="276">
        <v>0</v>
      </c>
      <c r="E539" s="276">
        <v>0</v>
      </c>
      <c r="F539" s="276">
        <v>0</v>
      </c>
      <c r="G539" s="277">
        <f t="shared" si="40"/>
        <v>0</v>
      </c>
      <c r="H539" s="277">
        <f t="shared" si="41"/>
        <v>0</v>
      </c>
      <c r="I539" s="277">
        <f t="shared" si="42"/>
        <v>0</v>
      </c>
      <c r="J539" s="284">
        <f t="shared" si="43"/>
        <v>7</v>
      </c>
      <c r="K539" s="267">
        <f t="shared" si="44"/>
        <v>0</v>
      </c>
    </row>
    <row r="540" s="257" customFormat="1" ht="14" hidden="1" customHeight="1" spans="1:11">
      <c r="A540" s="278">
        <v>2070304</v>
      </c>
      <c r="B540" s="279" t="s">
        <v>553</v>
      </c>
      <c r="C540" s="280">
        <v>0</v>
      </c>
      <c r="D540" s="276">
        <v>0</v>
      </c>
      <c r="E540" s="276">
        <v>0</v>
      </c>
      <c r="F540" s="276">
        <v>0</v>
      </c>
      <c r="G540" s="277">
        <f t="shared" si="40"/>
        <v>0</v>
      </c>
      <c r="H540" s="277">
        <f t="shared" si="41"/>
        <v>0</v>
      </c>
      <c r="I540" s="277">
        <f t="shared" si="42"/>
        <v>0</v>
      </c>
      <c r="J540" s="284">
        <f t="shared" si="43"/>
        <v>7</v>
      </c>
      <c r="K540" s="267">
        <f t="shared" si="44"/>
        <v>0</v>
      </c>
    </row>
    <row r="541" s="257" customFormat="1" ht="14" customHeight="1" spans="1:11">
      <c r="A541" s="278">
        <v>2070305</v>
      </c>
      <c r="B541" s="279" t="s">
        <v>554</v>
      </c>
      <c r="C541" s="276">
        <v>0</v>
      </c>
      <c r="D541" s="276">
        <v>47</v>
      </c>
      <c r="E541" s="276">
        <v>35</v>
      </c>
      <c r="F541" s="276">
        <v>39</v>
      </c>
      <c r="G541" s="277"/>
      <c r="H541" s="277">
        <f t="shared" si="41"/>
        <v>0.829787234042553</v>
      </c>
      <c r="I541" s="277">
        <f t="shared" si="42"/>
        <v>1.11428571428571</v>
      </c>
      <c r="J541" s="284">
        <f t="shared" si="43"/>
        <v>7</v>
      </c>
      <c r="K541" s="267">
        <f t="shared" si="44"/>
        <v>121</v>
      </c>
    </row>
    <row r="542" s="257" customFormat="1" ht="14" hidden="1" customHeight="1" spans="1:11">
      <c r="A542" s="278">
        <v>2070306</v>
      </c>
      <c r="B542" s="279" t="s">
        <v>555</v>
      </c>
      <c r="C542" s="276">
        <v>0</v>
      </c>
      <c r="D542" s="276">
        <v>0</v>
      </c>
      <c r="E542" s="276">
        <v>0</v>
      </c>
      <c r="F542" s="276">
        <v>0</v>
      </c>
      <c r="G542" s="277">
        <f t="shared" si="40"/>
        <v>0</v>
      </c>
      <c r="H542" s="277">
        <f t="shared" si="41"/>
        <v>0</v>
      </c>
      <c r="I542" s="277">
        <f t="shared" si="42"/>
        <v>0</v>
      </c>
      <c r="J542" s="284">
        <f t="shared" si="43"/>
        <v>7</v>
      </c>
      <c r="K542" s="267">
        <f t="shared" si="44"/>
        <v>0</v>
      </c>
    </row>
    <row r="543" s="257" customFormat="1" ht="14" customHeight="1" spans="1:11">
      <c r="A543" s="278">
        <v>2070307</v>
      </c>
      <c r="B543" s="279" t="s">
        <v>556</v>
      </c>
      <c r="C543" s="276">
        <v>382</v>
      </c>
      <c r="D543" s="276">
        <v>14</v>
      </c>
      <c r="E543" s="276">
        <v>344</v>
      </c>
      <c r="F543" s="276">
        <v>221</v>
      </c>
      <c r="G543" s="277">
        <f t="shared" si="40"/>
        <v>-0.421465968586387</v>
      </c>
      <c r="H543" s="277">
        <f t="shared" si="41"/>
        <v>15.7857142857143</v>
      </c>
      <c r="I543" s="277">
        <f t="shared" si="42"/>
        <v>0.642441860465116</v>
      </c>
      <c r="J543" s="284">
        <f t="shared" si="43"/>
        <v>7</v>
      </c>
      <c r="K543" s="267">
        <f t="shared" si="44"/>
        <v>961</v>
      </c>
    </row>
    <row r="544" s="257" customFormat="1" ht="14" customHeight="1" spans="1:11">
      <c r="A544" s="278">
        <v>2070308</v>
      </c>
      <c r="B544" s="279" t="s">
        <v>557</v>
      </c>
      <c r="C544" s="280">
        <v>1</v>
      </c>
      <c r="D544" s="276">
        <v>1</v>
      </c>
      <c r="E544" s="276">
        <v>1</v>
      </c>
      <c r="F544" s="276">
        <v>1</v>
      </c>
      <c r="G544" s="277">
        <f t="shared" si="40"/>
        <v>0</v>
      </c>
      <c r="H544" s="277">
        <f t="shared" si="41"/>
        <v>1</v>
      </c>
      <c r="I544" s="277">
        <f t="shared" si="42"/>
        <v>1</v>
      </c>
      <c r="J544" s="284">
        <f t="shared" si="43"/>
        <v>7</v>
      </c>
      <c r="K544" s="267">
        <f t="shared" si="44"/>
        <v>4</v>
      </c>
    </row>
    <row r="545" s="257" customFormat="1" ht="14" hidden="1" customHeight="1" spans="1:11">
      <c r="A545" s="278">
        <v>2070309</v>
      </c>
      <c r="B545" s="279" t="s">
        <v>558</v>
      </c>
      <c r="C545" s="280">
        <v>0</v>
      </c>
      <c r="D545" s="276">
        <v>0</v>
      </c>
      <c r="E545" s="276">
        <v>0</v>
      </c>
      <c r="F545" s="276">
        <v>0</v>
      </c>
      <c r="G545" s="277">
        <f t="shared" si="40"/>
        <v>0</v>
      </c>
      <c r="H545" s="277">
        <f t="shared" si="41"/>
        <v>0</v>
      </c>
      <c r="I545" s="277">
        <f t="shared" si="42"/>
        <v>0</v>
      </c>
      <c r="J545" s="284">
        <f t="shared" si="43"/>
        <v>7</v>
      </c>
      <c r="K545" s="267">
        <f t="shared" si="44"/>
        <v>0</v>
      </c>
    </row>
    <row r="546" s="257" customFormat="1" ht="14" customHeight="1" spans="1:11">
      <c r="A546" s="278">
        <v>2070399</v>
      </c>
      <c r="B546" s="279" t="s">
        <v>559</v>
      </c>
      <c r="C546" s="276">
        <v>120</v>
      </c>
      <c r="D546" s="276">
        <v>0</v>
      </c>
      <c r="E546" s="276">
        <v>0</v>
      </c>
      <c r="F546" s="276">
        <v>22</v>
      </c>
      <c r="G546" s="277">
        <f t="shared" si="40"/>
        <v>-0.816666666666667</v>
      </c>
      <c r="H546" s="277"/>
      <c r="I546" s="277"/>
      <c r="J546" s="284">
        <f t="shared" si="43"/>
        <v>7</v>
      </c>
      <c r="K546" s="267">
        <f t="shared" si="44"/>
        <v>142</v>
      </c>
    </row>
    <row r="547" s="257" customFormat="1" ht="14" customHeight="1" spans="1:11">
      <c r="A547" s="278">
        <v>20706</v>
      </c>
      <c r="B547" s="275" t="s">
        <v>560</v>
      </c>
      <c r="C547" s="276">
        <f>SUM(C548:C555)</f>
        <v>3</v>
      </c>
      <c r="D547" s="276">
        <f>SUM(D548:D555)</f>
        <v>0</v>
      </c>
      <c r="E547" s="276">
        <f>SUM(E548:E555)</f>
        <v>4</v>
      </c>
      <c r="F547" s="276">
        <f>SUM(F548:F555)</f>
        <v>13</v>
      </c>
      <c r="G547" s="277">
        <f t="shared" si="40"/>
        <v>3.33333333333333</v>
      </c>
      <c r="H547" s="277"/>
      <c r="I547" s="277">
        <f t="shared" si="42"/>
        <v>3.25</v>
      </c>
      <c r="J547" s="284">
        <f t="shared" si="43"/>
        <v>5</v>
      </c>
      <c r="K547" s="267">
        <f t="shared" si="44"/>
        <v>20</v>
      </c>
    </row>
    <row r="548" s="257" customFormat="1" ht="14" hidden="1" customHeight="1" spans="1:11">
      <c r="A548" s="278">
        <v>2070601</v>
      </c>
      <c r="B548" s="279" t="s">
        <v>190</v>
      </c>
      <c r="C548" s="280">
        <v>0</v>
      </c>
      <c r="D548" s="276">
        <v>0</v>
      </c>
      <c r="E548" s="276">
        <v>0</v>
      </c>
      <c r="F548" s="276">
        <v>0</v>
      </c>
      <c r="G548" s="277">
        <f t="shared" si="40"/>
        <v>0</v>
      </c>
      <c r="H548" s="277">
        <f t="shared" si="41"/>
        <v>0</v>
      </c>
      <c r="I548" s="277">
        <f t="shared" si="42"/>
        <v>0</v>
      </c>
      <c r="J548" s="284">
        <f t="shared" si="43"/>
        <v>7</v>
      </c>
      <c r="K548" s="267">
        <f t="shared" si="44"/>
        <v>0</v>
      </c>
    </row>
    <row r="549" s="257" customFormat="1" ht="14" customHeight="1" spans="1:11">
      <c r="A549" s="278">
        <v>2070602</v>
      </c>
      <c r="B549" s="279" t="s">
        <v>191</v>
      </c>
      <c r="C549" s="276">
        <v>0</v>
      </c>
      <c r="D549" s="276">
        <v>0</v>
      </c>
      <c r="E549" s="276">
        <v>0</v>
      </c>
      <c r="F549" s="276">
        <v>8</v>
      </c>
      <c r="G549" s="277"/>
      <c r="H549" s="277"/>
      <c r="I549" s="277"/>
      <c r="J549" s="284">
        <f t="shared" si="43"/>
        <v>7</v>
      </c>
      <c r="K549" s="267">
        <f t="shared" si="44"/>
        <v>8</v>
      </c>
    </row>
    <row r="550" s="257" customFormat="1" ht="14" hidden="1" customHeight="1" spans="1:11">
      <c r="A550" s="278">
        <v>2070603</v>
      </c>
      <c r="B550" s="279" t="s">
        <v>192</v>
      </c>
      <c r="C550" s="280">
        <v>0</v>
      </c>
      <c r="D550" s="276">
        <v>0</v>
      </c>
      <c r="E550" s="276">
        <v>0</v>
      </c>
      <c r="F550" s="276">
        <v>0</v>
      </c>
      <c r="G550" s="277">
        <f t="shared" si="40"/>
        <v>0</v>
      </c>
      <c r="H550" s="277">
        <f t="shared" si="41"/>
        <v>0</v>
      </c>
      <c r="I550" s="277">
        <f t="shared" si="42"/>
        <v>0</v>
      </c>
      <c r="J550" s="284">
        <f t="shared" si="43"/>
        <v>7</v>
      </c>
      <c r="K550" s="267">
        <f t="shared" si="44"/>
        <v>0</v>
      </c>
    </row>
    <row r="551" s="257" customFormat="1" ht="14" hidden="1" customHeight="1" spans="1:11">
      <c r="A551" s="278">
        <v>2070604</v>
      </c>
      <c r="B551" s="279" t="s">
        <v>561</v>
      </c>
      <c r="C551" s="280">
        <v>0</v>
      </c>
      <c r="D551" s="276">
        <v>0</v>
      </c>
      <c r="E551" s="276">
        <v>0</v>
      </c>
      <c r="F551" s="276">
        <v>0</v>
      </c>
      <c r="G551" s="277">
        <f t="shared" si="40"/>
        <v>0</v>
      </c>
      <c r="H551" s="277">
        <f t="shared" si="41"/>
        <v>0</v>
      </c>
      <c r="I551" s="277">
        <f t="shared" si="42"/>
        <v>0</v>
      </c>
      <c r="J551" s="284">
        <f t="shared" si="43"/>
        <v>7</v>
      </c>
      <c r="K551" s="267">
        <f t="shared" si="44"/>
        <v>0</v>
      </c>
    </row>
    <row r="552" s="257" customFormat="1" ht="14" customHeight="1" spans="1:11">
      <c r="A552" s="278">
        <v>2070605</v>
      </c>
      <c r="B552" s="279" t="s">
        <v>562</v>
      </c>
      <c r="C552" s="276">
        <v>3</v>
      </c>
      <c r="D552" s="276">
        <v>0</v>
      </c>
      <c r="E552" s="276">
        <v>4</v>
      </c>
      <c r="F552" s="276">
        <v>5</v>
      </c>
      <c r="G552" s="277">
        <f t="shared" si="40"/>
        <v>0.666666666666667</v>
      </c>
      <c r="H552" s="277"/>
      <c r="I552" s="277">
        <f t="shared" si="42"/>
        <v>1.25</v>
      </c>
      <c r="J552" s="284">
        <f t="shared" si="43"/>
        <v>7</v>
      </c>
      <c r="K552" s="267">
        <f t="shared" si="44"/>
        <v>12</v>
      </c>
    </row>
    <row r="553" s="257" customFormat="1" ht="14" hidden="1" customHeight="1" spans="1:11">
      <c r="A553" s="278">
        <v>2070606</v>
      </c>
      <c r="B553" s="279" t="s">
        <v>563</v>
      </c>
      <c r="C553" s="280">
        <v>0</v>
      </c>
      <c r="D553" s="276">
        <v>0</v>
      </c>
      <c r="E553" s="276">
        <v>0</v>
      </c>
      <c r="F553" s="276">
        <v>0</v>
      </c>
      <c r="G553" s="277">
        <f t="shared" si="40"/>
        <v>0</v>
      </c>
      <c r="H553" s="277">
        <f t="shared" si="41"/>
        <v>0</v>
      </c>
      <c r="I553" s="277">
        <f t="shared" si="42"/>
        <v>0</v>
      </c>
      <c r="J553" s="284">
        <f t="shared" si="43"/>
        <v>7</v>
      </c>
      <c r="K553" s="267">
        <f t="shared" si="44"/>
        <v>0</v>
      </c>
    </row>
    <row r="554" s="257" customFormat="1" ht="14" hidden="1" customHeight="1" spans="1:11">
      <c r="A554" s="278">
        <v>2070607</v>
      </c>
      <c r="B554" s="279" t="s">
        <v>564</v>
      </c>
      <c r="C554" s="280">
        <v>0</v>
      </c>
      <c r="D554" s="276">
        <v>0</v>
      </c>
      <c r="E554" s="276">
        <v>0</v>
      </c>
      <c r="F554" s="276">
        <v>0</v>
      </c>
      <c r="G554" s="277">
        <f t="shared" si="40"/>
        <v>0</v>
      </c>
      <c r="H554" s="277">
        <f t="shared" si="41"/>
        <v>0</v>
      </c>
      <c r="I554" s="277">
        <f t="shared" si="42"/>
        <v>0</v>
      </c>
      <c r="J554" s="284">
        <f t="shared" si="43"/>
        <v>7</v>
      </c>
      <c r="K554" s="267">
        <f t="shared" si="44"/>
        <v>0</v>
      </c>
    </row>
    <row r="555" s="257" customFormat="1" ht="14" hidden="1" customHeight="1" spans="1:11">
      <c r="A555" s="278">
        <v>2070699</v>
      </c>
      <c r="B555" s="279" t="s">
        <v>565</v>
      </c>
      <c r="C555" s="276">
        <v>0</v>
      </c>
      <c r="D555" s="276">
        <v>0</v>
      </c>
      <c r="E555" s="276">
        <v>0</v>
      </c>
      <c r="F555" s="276">
        <v>0</v>
      </c>
      <c r="G555" s="277">
        <f t="shared" si="40"/>
        <v>0</v>
      </c>
      <c r="H555" s="277">
        <f t="shared" si="41"/>
        <v>0</v>
      </c>
      <c r="I555" s="277">
        <f t="shared" si="42"/>
        <v>0</v>
      </c>
      <c r="J555" s="284">
        <f t="shared" si="43"/>
        <v>7</v>
      </c>
      <c r="K555" s="267">
        <f t="shared" si="44"/>
        <v>0</v>
      </c>
    </row>
    <row r="556" s="257" customFormat="1" ht="14" customHeight="1" spans="1:11">
      <c r="A556" s="278">
        <v>20708</v>
      </c>
      <c r="B556" s="275" t="s">
        <v>566</v>
      </c>
      <c r="C556" s="276">
        <f>SUM(C557:C562)</f>
        <v>780</v>
      </c>
      <c r="D556" s="276">
        <f>SUM(D557:D562)</f>
        <v>612</v>
      </c>
      <c r="E556" s="276">
        <f>SUM(E557:E562)</f>
        <v>486</v>
      </c>
      <c r="F556" s="276">
        <f>SUM(F557:F562)</f>
        <v>324</v>
      </c>
      <c r="G556" s="277">
        <f t="shared" si="40"/>
        <v>-0.584615384615385</v>
      </c>
      <c r="H556" s="277">
        <f t="shared" si="41"/>
        <v>0.529411764705882</v>
      </c>
      <c r="I556" s="277">
        <f t="shared" si="42"/>
        <v>0.666666666666667</v>
      </c>
      <c r="J556" s="284">
        <f t="shared" si="43"/>
        <v>5</v>
      </c>
      <c r="K556" s="267">
        <f t="shared" si="44"/>
        <v>2202</v>
      </c>
    </row>
    <row r="557" s="257" customFormat="1" ht="14" customHeight="1" spans="1:11">
      <c r="A557" s="278">
        <v>2070801</v>
      </c>
      <c r="B557" s="279" t="s">
        <v>190</v>
      </c>
      <c r="C557" s="276">
        <v>400</v>
      </c>
      <c r="D557" s="276">
        <v>0</v>
      </c>
      <c r="E557" s="276">
        <v>0</v>
      </c>
      <c r="F557" s="276">
        <v>0</v>
      </c>
      <c r="G557" s="277">
        <f t="shared" si="40"/>
        <v>0</v>
      </c>
      <c r="H557" s="277">
        <f t="shared" si="41"/>
        <v>0</v>
      </c>
      <c r="I557" s="277">
        <f t="shared" si="42"/>
        <v>0</v>
      </c>
      <c r="J557" s="284">
        <f t="shared" si="43"/>
        <v>7</v>
      </c>
      <c r="K557" s="267">
        <f t="shared" si="44"/>
        <v>400</v>
      </c>
    </row>
    <row r="558" s="257" customFormat="1" ht="14" customHeight="1" spans="1:11">
      <c r="A558" s="278">
        <v>2070802</v>
      </c>
      <c r="B558" s="279" t="s">
        <v>191</v>
      </c>
      <c r="C558" s="276">
        <v>27</v>
      </c>
      <c r="D558" s="276">
        <v>0</v>
      </c>
      <c r="E558" s="276">
        <v>0</v>
      </c>
      <c r="F558" s="276">
        <v>-34</v>
      </c>
      <c r="G558" s="277">
        <f t="shared" si="40"/>
        <v>-2.25925925925926</v>
      </c>
      <c r="H558" s="277"/>
      <c r="I558" s="277"/>
      <c r="J558" s="284">
        <f t="shared" si="43"/>
        <v>7</v>
      </c>
      <c r="K558" s="267">
        <f t="shared" si="44"/>
        <v>-7</v>
      </c>
    </row>
    <row r="559" s="257" customFormat="1" ht="14" hidden="1" customHeight="1" spans="1:11">
      <c r="A559" s="278">
        <v>2070803</v>
      </c>
      <c r="B559" s="279" t="s">
        <v>192</v>
      </c>
      <c r="C559" s="280">
        <v>0</v>
      </c>
      <c r="D559" s="276">
        <v>0</v>
      </c>
      <c r="E559" s="276">
        <v>0</v>
      </c>
      <c r="F559" s="276">
        <v>0</v>
      </c>
      <c r="G559" s="277">
        <f t="shared" si="40"/>
        <v>0</v>
      </c>
      <c r="H559" s="277">
        <f t="shared" si="41"/>
        <v>0</v>
      </c>
      <c r="I559" s="277">
        <f t="shared" si="42"/>
        <v>0</v>
      </c>
      <c r="J559" s="284">
        <f t="shared" si="43"/>
        <v>7</v>
      </c>
      <c r="K559" s="267">
        <f t="shared" si="44"/>
        <v>0</v>
      </c>
    </row>
    <row r="560" s="257" customFormat="1" ht="14" customHeight="1" spans="1:11">
      <c r="A560" s="278">
        <v>2070804</v>
      </c>
      <c r="B560" s="279" t="s">
        <v>567</v>
      </c>
      <c r="C560" s="276">
        <v>40</v>
      </c>
      <c r="D560" s="276">
        <v>1</v>
      </c>
      <c r="E560" s="276">
        <v>7</v>
      </c>
      <c r="F560" s="276">
        <v>11</v>
      </c>
      <c r="G560" s="277">
        <f t="shared" si="40"/>
        <v>-0.725</v>
      </c>
      <c r="H560" s="277">
        <f t="shared" si="41"/>
        <v>11</v>
      </c>
      <c r="I560" s="277">
        <f t="shared" si="42"/>
        <v>1.57142857142857</v>
      </c>
      <c r="J560" s="284">
        <f t="shared" si="43"/>
        <v>7</v>
      </c>
      <c r="K560" s="267">
        <f t="shared" si="44"/>
        <v>59</v>
      </c>
    </row>
    <row r="561" s="257" customFormat="1" ht="14" customHeight="1" spans="1:11">
      <c r="A561" s="278">
        <v>2070805</v>
      </c>
      <c r="B561" s="279" t="s">
        <v>568</v>
      </c>
      <c r="C561" s="276">
        <v>22</v>
      </c>
      <c r="D561" s="276">
        <v>583</v>
      </c>
      <c r="E561" s="276">
        <v>421</v>
      </c>
      <c r="F561" s="276">
        <v>413</v>
      </c>
      <c r="G561" s="277">
        <f t="shared" si="40"/>
        <v>17.7727272727273</v>
      </c>
      <c r="H561" s="277">
        <f t="shared" si="41"/>
        <v>0.708404802744425</v>
      </c>
      <c r="I561" s="277">
        <f t="shared" si="42"/>
        <v>0.980997624703088</v>
      </c>
      <c r="J561" s="284">
        <f t="shared" si="43"/>
        <v>7</v>
      </c>
      <c r="K561" s="267">
        <f t="shared" si="44"/>
        <v>1439</v>
      </c>
    </row>
    <row r="562" s="257" customFormat="1" ht="14" customHeight="1" spans="1:11">
      <c r="A562" s="278">
        <v>2070899</v>
      </c>
      <c r="B562" s="279" t="s">
        <v>569</v>
      </c>
      <c r="C562" s="276">
        <v>291</v>
      </c>
      <c r="D562" s="276">
        <v>28</v>
      </c>
      <c r="E562" s="276">
        <v>58</v>
      </c>
      <c r="F562" s="276">
        <v>-66</v>
      </c>
      <c r="G562" s="277">
        <f t="shared" si="40"/>
        <v>-1.22680412371134</v>
      </c>
      <c r="H562" s="277">
        <f t="shared" si="41"/>
        <v>-2.35714285714286</v>
      </c>
      <c r="I562" s="277">
        <f t="shared" si="42"/>
        <v>-1.13793103448276</v>
      </c>
      <c r="J562" s="284">
        <f t="shared" si="43"/>
        <v>7</v>
      </c>
      <c r="K562" s="267">
        <f t="shared" si="44"/>
        <v>311</v>
      </c>
    </row>
    <row r="563" s="257" customFormat="1" ht="14" customHeight="1" spans="1:11">
      <c r="A563" s="278">
        <v>20799</v>
      </c>
      <c r="B563" s="275" t="s">
        <v>570</v>
      </c>
      <c r="C563" s="276">
        <f>SUM(C564:C566)</f>
        <v>417</v>
      </c>
      <c r="D563" s="276">
        <f>SUM(D564:D566)</f>
        <v>1017</v>
      </c>
      <c r="E563" s="276">
        <f>SUM(E564:E566)</f>
        <v>1372</v>
      </c>
      <c r="F563" s="276">
        <f>SUM(F564:F566)</f>
        <v>1796</v>
      </c>
      <c r="G563" s="277">
        <f t="shared" si="40"/>
        <v>3.30695443645084</v>
      </c>
      <c r="H563" s="277">
        <f t="shared" si="41"/>
        <v>1.76597836774828</v>
      </c>
      <c r="I563" s="277">
        <f t="shared" si="42"/>
        <v>1.30903790087464</v>
      </c>
      <c r="J563" s="284">
        <f t="shared" si="43"/>
        <v>5</v>
      </c>
      <c r="K563" s="267">
        <f t="shared" si="44"/>
        <v>4602</v>
      </c>
    </row>
    <row r="564" s="257" customFormat="1" ht="14" customHeight="1" spans="1:11">
      <c r="A564" s="278">
        <v>2079902</v>
      </c>
      <c r="B564" s="279" t="s">
        <v>571</v>
      </c>
      <c r="C564" s="276">
        <v>60</v>
      </c>
      <c r="D564" s="276">
        <v>9</v>
      </c>
      <c r="E564" s="276">
        <v>133</v>
      </c>
      <c r="F564" s="276">
        <v>151</v>
      </c>
      <c r="G564" s="277">
        <f t="shared" si="40"/>
        <v>1.51666666666667</v>
      </c>
      <c r="H564" s="277">
        <f t="shared" si="41"/>
        <v>16.7777777777778</v>
      </c>
      <c r="I564" s="277">
        <f t="shared" si="42"/>
        <v>1.13533834586466</v>
      </c>
      <c r="J564" s="284">
        <f t="shared" si="43"/>
        <v>7</v>
      </c>
      <c r="K564" s="267">
        <f t="shared" si="44"/>
        <v>353</v>
      </c>
    </row>
    <row r="565" s="257" customFormat="1" ht="14" customHeight="1" spans="1:11">
      <c r="A565" s="278">
        <v>2079903</v>
      </c>
      <c r="B565" s="279" t="s">
        <v>572</v>
      </c>
      <c r="C565" s="276">
        <v>396</v>
      </c>
      <c r="D565" s="276">
        <v>102</v>
      </c>
      <c r="E565" s="276">
        <v>185</v>
      </c>
      <c r="F565" s="276">
        <v>250</v>
      </c>
      <c r="G565" s="277">
        <f t="shared" si="40"/>
        <v>-0.368686868686869</v>
      </c>
      <c r="H565" s="277">
        <f t="shared" si="41"/>
        <v>2.45098039215686</v>
      </c>
      <c r="I565" s="277">
        <f t="shared" si="42"/>
        <v>1.35135135135135</v>
      </c>
      <c r="J565" s="284">
        <f t="shared" si="43"/>
        <v>7</v>
      </c>
      <c r="K565" s="267">
        <f t="shared" si="44"/>
        <v>933</v>
      </c>
    </row>
    <row r="566" s="257" customFormat="1" ht="14" customHeight="1" spans="1:11">
      <c r="A566" s="278">
        <v>2079999</v>
      </c>
      <c r="B566" s="279" t="s">
        <v>573</v>
      </c>
      <c r="C566" s="276">
        <v>-39</v>
      </c>
      <c r="D566" s="276">
        <v>906</v>
      </c>
      <c r="E566" s="287">
        <f>1052+2</f>
        <v>1054</v>
      </c>
      <c r="F566" s="276">
        <v>1395</v>
      </c>
      <c r="G566" s="277">
        <f t="shared" si="40"/>
        <v>-36.7692307692308</v>
      </c>
      <c r="H566" s="277">
        <f t="shared" si="41"/>
        <v>1.53973509933775</v>
      </c>
      <c r="I566" s="277">
        <f t="shared" si="42"/>
        <v>1.32352941176471</v>
      </c>
      <c r="J566" s="284">
        <f t="shared" si="43"/>
        <v>7</v>
      </c>
      <c r="K566" s="267">
        <f t="shared" si="44"/>
        <v>3316</v>
      </c>
    </row>
    <row r="567" s="257" customFormat="1" ht="14" customHeight="1" spans="1:11">
      <c r="A567" s="274">
        <v>208</v>
      </c>
      <c r="B567" s="275" t="s">
        <v>574</v>
      </c>
      <c r="C567" s="276">
        <f>SUM(C568,C582,C590,C592,C601,C605,C615,C623,C630,C637,C646,C651,C654,C657,C660,C663,C666,C670,C675,C683,C686)</f>
        <v>31453</v>
      </c>
      <c r="D567" s="276">
        <f>SUM(D568,D582,D590,D592,D601,D605,D615,D623,D630,D637,D646,D651,D654,D657,D660,D663,D666,D670,D675,D683,D686)</f>
        <v>32794</v>
      </c>
      <c r="E567" s="276">
        <f>SUM(E568,E582,E590,E592,E601,E605,E615,E623,E630,E637,E646,E651,E654,E657,E660,E663,E666,E670,E675,E683,E686)</f>
        <v>33117</v>
      </c>
      <c r="F567" s="276">
        <f>SUM(F568,F582,F590,F592,F601,F605,F615,F623,F630,F637,F646,F651,F654,F657,F660,F663,F666,F670,F675,F683,F686)</f>
        <v>31129</v>
      </c>
      <c r="G567" s="277">
        <f t="shared" si="40"/>
        <v>-0.0103010841573141</v>
      </c>
      <c r="H567" s="277">
        <f t="shared" si="41"/>
        <v>0.949228517411722</v>
      </c>
      <c r="I567" s="277">
        <f t="shared" si="42"/>
        <v>0.93997040794758</v>
      </c>
      <c r="J567" s="284">
        <f t="shared" si="43"/>
        <v>3</v>
      </c>
      <c r="K567" s="267">
        <f t="shared" si="44"/>
        <v>128493</v>
      </c>
    </row>
    <row r="568" s="257" customFormat="1" ht="14" customHeight="1" spans="1:11">
      <c r="A568" s="278">
        <v>20801</v>
      </c>
      <c r="B568" s="275" t="s">
        <v>575</v>
      </c>
      <c r="C568" s="276">
        <f>SUM(C569:C581)</f>
        <v>1150</v>
      </c>
      <c r="D568" s="276">
        <f>SUM(D569:D581)</f>
        <v>1042</v>
      </c>
      <c r="E568" s="276">
        <f>SUM(E569:E581)</f>
        <v>1257</v>
      </c>
      <c r="F568" s="276">
        <f>SUM(F569:F581)</f>
        <v>1242</v>
      </c>
      <c r="G568" s="277">
        <f t="shared" si="40"/>
        <v>0.0800000000000001</v>
      </c>
      <c r="H568" s="277">
        <f t="shared" si="41"/>
        <v>1.19193857965451</v>
      </c>
      <c r="I568" s="277">
        <f t="shared" si="42"/>
        <v>0.988066825775656</v>
      </c>
      <c r="J568" s="284">
        <f t="shared" si="43"/>
        <v>5</v>
      </c>
      <c r="K568" s="267">
        <f t="shared" si="44"/>
        <v>4691</v>
      </c>
    </row>
    <row r="569" s="257" customFormat="1" ht="14" customHeight="1" spans="1:11">
      <c r="A569" s="278">
        <v>2080101</v>
      </c>
      <c r="B569" s="279" t="s">
        <v>190</v>
      </c>
      <c r="C569" s="276">
        <v>945</v>
      </c>
      <c r="D569" s="276">
        <v>974</v>
      </c>
      <c r="E569" s="276">
        <v>999</v>
      </c>
      <c r="F569" s="276">
        <v>989</v>
      </c>
      <c r="G569" s="277">
        <f t="shared" si="40"/>
        <v>0.0465608465608465</v>
      </c>
      <c r="H569" s="277">
        <f t="shared" si="41"/>
        <v>1.01540041067762</v>
      </c>
      <c r="I569" s="277">
        <f t="shared" si="42"/>
        <v>0.98998998998999</v>
      </c>
      <c r="J569" s="284">
        <f t="shared" si="43"/>
        <v>7</v>
      </c>
      <c r="K569" s="267">
        <f t="shared" si="44"/>
        <v>3907</v>
      </c>
    </row>
    <row r="570" s="257" customFormat="1" ht="14" customHeight="1" spans="1:11">
      <c r="A570" s="278">
        <v>2080102</v>
      </c>
      <c r="B570" s="279" t="s">
        <v>191</v>
      </c>
      <c r="C570" s="276">
        <v>16</v>
      </c>
      <c r="D570" s="276">
        <v>0</v>
      </c>
      <c r="E570" s="276">
        <v>6</v>
      </c>
      <c r="F570" s="276">
        <v>3</v>
      </c>
      <c r="G570" s="277">
        <f t="shared" si="40"/>
        <v>-0.8125</v>
      </c>
      <c r="H570" s="277"/>
      <c r="I570" s="277">
        <f t="shared" si="42"/>
        <v>0.5</v>
      </c>
      <c r="J570" s="284">
        <f t="shared" si="43"/>
        <v>7</v>
      </c>
      <c r="K570" s="267">
        <f t="shared" si="44"/>
        <v>25</v>
      </c>
    </row>
    <row r="571" s="257" customFormat="1" ht="14" hidden="1" customHeight="1" spans="1:11">
      <c r="A571" s="278">
        <v>2080103</v>
      </c>
      <c r="B571" s="279" t="s">
        <v>192</v>
      </c>
      <c r="C571" s="280">
        <v>0</v>
      </c>
      <c r="D571" s="276">
        <v>0</v>
      </c>
      <c r="E571" s="276">
        <v>0</v>
      </c>
      <c r="F571" s="276">
        <v>0</v>
      </c>
      <c r="G571" s="277">
        <f t="shared" si="40"/>
        <v>0</v>
      </c>
      <c r="H571" s="277">
        <f t="shared" si="41"/>
        <v>0</v>
      </c>
      <c r="I571" s="277">
        <f t="shared" si="42"/>
        <v>0</v>
      </c>
      <c r="J571" s="284">
        <f t="shared" si="43"/>
        <v>7</v>
      </c>
      <c r="K571" s="267">
        <f t="shared" si="44"/>
        <v>0</v>
      </c>
    </row>
    <row r="572" s="257" customFormat="1" ht="14" customHeight="1" spans="1:11">
      <c r="A572" s="278">
        <v>2080104</v>
      </c>
      <c r="B572" s="279" t="s">
        <v>576</v>
      </c>
      <c r="C572" s="276">
        <v>25</v>
      </c>
      <c r="D572" s="276">
        <v>0</v>
      </c>
      <c r="E572" s="276">
        <v>0</v>
      </c>
      <c r="F572" s="276">
        <v>0</v>
      </c>
      <c r="G572" s="277">
        <f t="shared" si="40"/>
        <v>0</v>
      </c>
      <c r="H572" s="277">
        <f t="shared" si="41"/>
        <v>0</v>
      </c>
      <c r="I572" s="277">
        <f t="shared" si="42"/>
        <v>0</v>
      </c>
      <c r="J572" s="284">
        <f t="shared" si="43"/>
        <v>7</v>
      </c>
      <c r="K572" s="267">
        <f t="shared" si="44"/>
        <v>25</v>
      </c>
    </row>
    <row r="573" s="257" customFormat="1" ht="14" hidden="1" customHeight="1" spans="1:11">
      <c r="A573" s="278">
        <v>2080105</v>
      </c>
      <c r="B573" s="279" t="s">
        <v>577</v>
      </c>
      <c r="C573" s="280">
        <v>0</v>
      </c>
      <c r="D573" s="276">
        <v>0</v>
      </c>
      <c r="E573" s="276">
        <v>0</v>
      </c>
      <c r="F573" s="276">
        <v>0</v>
      </c>
      <c r="G573" s="277">
        <f t="shared" si="40"/>
        <v>0</v>
      </c>
      <c r="H573" s="277">
        <f t="shared" si="41"/>
        <v>0</v>
      </c>
      <c r="I573" s="277">
        <f t="shared" si="42"/>
        <v>0</v>
      </c>
      <c r="J573" s="284">
        <f t="shared" si="43"/>
        <v>7</v>
      </c>
      <c r="K573" s="267">
        <f t="shared" si="44"/>
        <v>0</v>
      </c>
    </row>
    <row r="574" s="257" customFormat="1" ht="14" hidden="1" customHeight="1" spans="1:11">
      <c r="A574" s="278">
        <v>2080106</v>
      </c>
      <c r="B574" s="279" t="s">
        <v>578</v>
      </c>
      <c r="C574" s="280">
        <v>0</v>
      </c>
      <c r="D574" s="276">
        <v>0</v>
      </c>
      <c r="E574" s="276">
        <v>0</v>
      </c>
      <c r="F574" s="276">
        <v>0</v>
      </c>
      <c r="G574" s="277">
        <f t="shared" si="40"/>
        <v>0</v>
      </c>
      <c r="H574" s="277">
        <f t="shared" si="41"/>
        <v>0</v>
      </c>
      <c r="I574" s="277">
        <f t="shared" si="42"/>
        <v>0</v>
      </c>
      <c r="J574" s="284">
        <f t="shared" si="43"/>
        <v>7</v>
      </c>
      <c r="K574" s="267">
        <f t="shared" si="44"/>
        <v>0</v>
      </c>
    </row>
    <row r="575" s="257" customFormat="1" ht="14" customHeight="1" spans="1:11">
      <c r="A575" s="278">
        <v>2080107</v>
      </c>
      <c r="B575" s="279" t="s">
        <v>579</v>
      </c>
      <c r="C575" s="276">
        <v>5</v>
      </c>
      <c r="D575" s="276">
        <v>1</v>
      </c>
      <c r="E575" s="276">
        <v>10</v>
      </c>
      <c r="F575" s="276">
        <v>10</v>
      </c>
      <c r="G575" s="277">
        <f t="shared" si="40"/>
        <v>1</v>
      </c>
      <c r="H575" s="277">
        <f t="shared" si="41"/>
        <v>10</v>
      </c>
      <c r="I575" s="277">
        <f t="shared" si="42"/>
        <v>1</v>
      </c>
      <c r="J575" s="284">
        <f t="shared" si="43"/>
        <v>7</v>
      </c>
      <c r="K575" s="267">
        <f t="shared" si="44"/>
        <v>26</v>
      </c>
    </row>
    <row r="576" s="257" customFormat="1" ht="14" customHeight="1" spans="1:11">
      <c r="A576" s="278">
        <v>2080108</v>
      </c>
      <c r="B576" s="279" t="s">
        <v>233</v>
      </c>
      <c r="C576" s="276">
        <v>-4</v>
      </c>
      <c r="D576" s="276">
        <v>0</v>
      </c>
      <c r="E576" s="276">
        <v>0</v>
      </c>
      <c r="F576" s="276">
        <v>0</v>
      </c>
      <c r="G576" s="277">
        <f t="shared" si="40"/>
        <v>0</v>
      </c>
      <c r="H576" s="277">
        <f t="shared" si="41"/>
        <v>0</v>
      </c>
      <c r="I576" s="277">
        <f t="shared" si="42"/>
        <v>0</v>
      </c>
      <c r="J576" s="284">
        <f t="shared" si="43"/>
        <v>7</v>
      </c>
      <c r="K576" s="267">
        <f t="shared" si="44"/>
        <v>-4</v>
      </c>
    </row>
    <row r="577" s="257" customFormat="1" ht="14" customHeight="1" spans="1:11">
      <c r="A577" s="278">
        <v>2080109</v>
      </c>
      <c r="B577" s="279" t="s">
        <v>580</v>
      </c>
      <c r="C577" s="276">
        <v>62</v>
      </c>
      <c r="D577" s="276">
        <v>67</v>
      </c>
      <c r="E577" s="276">
        <v>67</v>
      </c>
      <c r="F577" s="276">
        <v>65</v>
      </c>
      <c r="G577" s="277">
        <f t="shared" si="40"/>
        <v>0.0483870967741935</v>
      </c>
      <c r="H577" s="277">
        <f t="shared" si="41"/>
        <v>0.970149253731343</v>
      </c>
      <c r="I577" s="277">
        <f t="shared" si="42"/>
        <v>0.970149253731343</v>
      </c>
      <c r="J577" s="284">
        <f t="shared" si="43"/>
        <v>7</v>
      </c>
      <c r="K577" s="267">
        <f t="shared" si="44"/>
        <v>261</v>
      </c>
    </row>
    <row r="578" s="257" customFormat="1" ht="14" hidden="1" customHeight="1" spans="1:11">
      <c r="A578" s="278">
        <v>2080110</v>
      </c>
      <c r="B578" s="279" t="s">
        <v>581</v>
      </c>
      <c r="C578" s="280">
        <v>0</v>
      </c>
      <c r="D578" s="276">
        <v>0</v>
      </c>
      <c r="E578" s="276">
        <v>0</v>
      </c>
      <c r="F578" s="276">
        <v>0</v>
      </c>
      <c r="G578" s="277">
        <f t="shared" si="40"/>
        <v>0</v>
      </c>
      <c r="H578" s="277">
        <f t="shared" si="41"/>
        <v>0</v>
      </c>
      <c r="I578" s="277">
        <f t="shared" si="42"/>
        <v>0</v>
      </c>
      <c r="J578" s="284">
        <f t="shared" si="43"/>
        <v>7</v>
      </c>
      <c r="K578" s="267">
        <f t="shared" si="44"/>
        <v>0</v>
      </c>
    </row>
    <row r="579" s="257" customFormat="1" ht="14" hidden="1" customHeight="1" spans="1:11">
      <c r="A579" s="278">
        <v>2080111</v>
      </c>
      <c r="B579" s="279" t="s">
        <v>582</v>
      </c>
      <c r="C579" s="280">
        <v>0</v>
      </c>
      <c r="D579" s="276">
        <v>0</v>
      </c>
      <c r="E579" s="276">
        <v>0</v>
      </c>
      <c r="F579" s="276">
        <v>0</v>
      </c>
      <c r="G579" s="277">
        <f t="shared" si="40"/>
        <v>0</v>
      </c>
      <c r="H579" s="277">
        <f t="shared" si="41"/>
        <v>0</v>
      </c>
      <c r="I579" s="277">
        <f t="shared" si="42"/>
        <v>0</v>
      </c>
      <c r="J579" s="284">
        <f t="shared" si="43"/>
        <v>7</v>
      </c>
      <c r="K579" s="267">
        <f t="shared" si="44"/>
        <v>0</v>
      </c>
    </row>
    <row r="580" s="257" customFormat="1" ht="14" hidden="1" customHeight="1" spans="1:11">
      <c r="A580" s="278">
        <v>2080112</v>
      </c>
      <c r="B580" s="279" t="s">
        <v>583</v>
      </c>
      <c r="C580" s="280">
        <v>0</v>
      </c>
      <c r="D580" s="276">
        <v>0</v>
      </c>
      <c r="E580" s="276">
        <v>0</v>
      </c>
      <c r="F580" s="276">
        <v>0</v>
      </c>
      <c r="G580" s="277">
        <f t="shared" si="40"/>
        <v>0</v>
      </c>
      <c r="H580" s="277">
        <f t="shared" si="41"/>
        <v>0</v>
      </c>
      <c r="I580" s="277">
        <f t="shared" si="42"/>
        <v>0</v>
      </c>
      <c r="J580" s="284">
        <f t="shared" si="43"/>
        <v>7</v>
      </c>
      <c r="K580" s="267">
        <f t="shared" si="44"/>
        <v>0</v>
      </c>
    </row>
    <row r="581" s="257" customFormat="1" ht="14" customHeight="1" spans="1:11">
      <c r="A581" s="278">
        <v>2080199</v>
      </c>
      <c r="B581" s="279" t="s">
        <v>584</v>
      </c>
      <c r="C581" s="276">
        <v>101</v>
      </c>
      <c r="D581" s="276">
        <v>0</v>
      </c>
      <c r="E581" s="276">
        <v>175</v>
      </c>
      <c r="F581" s="276">
        <v>175</v>
      </c>
      <c r="G581" s="277">
        <f t="shared" ref="G581:G644" si="45">IF(F581&lt;&gt;0,F581/C581-1,)</f>
        <v>0.732673267326733</v>
      </c>
      <c r="H581" s="277"/>
      <c r="I581" s="277">
        <f t="shared" ref="I581:I644" si="46">IF(F581&lt;&gt;0,F581/E581,)</f>
        <v>1</v>
      </c>
      <c r="J581" s="284">
        <f t="shared" ref="J581:J644" si="47">LEN(A581)</f>
        <v>7</v>
      </c>
      <c r="K581" s="267">
        <f t="shared" ref="K581:K644" si="48">SUM(C581:F581)</f>
        <v>451</v>
      </c>
    </row>
    <row r="582" s="257" customFormat="1" ht="14" customHeight="1" spans="1:11">
      <c r="A582" s="278">
        <v>20802</v>
      </c>
      <c r="B582" s="275" t="s">
        <v>585</v>
      </c>
      <c r="C582" s="276">
        <f>SUM(C583:C589)</f>
        <v>1172</v>
      </c>
      <c r="D582" s="276">
        <f>SUM(D583:D589)</f>
        <v>609</v>
      </c>
      <c r="E582" s="276">
        <f>SUM(E583:E589)</f>
        <v>1093</v>
      </c>
      <c r="F582" s="276">
        <f>SUM(F583:F589)</f>
        <v>1103</v>
      </c>
      <c r="G582" s="277">
        <f t="shared" si="45"/>
        <v>-0.0588737201365188</v>
      </c>
      <c r="H582" s="277">
        <f t="shared" ref="H581:H644" si="49">IF(F582&lt;&gt;0,F582/D582,)</f>
        <v>1.8111658456486</v>
      </c>
      <c r="I582" s="277">
        <f t="shared" si="46"/>
        <v>1.00914913083257</v>
      </c>
      <c r="J582" s="284">
        <f t="shared" si="47"/>
        <v>5</v>
      </c>
      <c r="K582" s="267">
        <f t="shared" si="48"/>
        <v>3977</v>
      </c>
    </row>
    <row r="583" s="257" customFormat="1" ht="14" customHeight="1" spans="1:11">
      <c r="A583" s="278">
        <v>2080201</v>
      </c>
      <c r="B583" s="279" t="s">
        <v>190</v>
      </c>
      <c r="C583" s="276">
        <v>409</v>
      </c>
      <c r="D583" s="276">
        <v>363</v>
      </c>
      <c r="E583" s="276">
        <v>399</v>
      </c>
      <c r="F583" s="276">
        <v>404</v>
      </c>
      <c r="G583" s="277">
        <f t="shared" si="45"/>
        <v>-0.0122249388753056</v>
      </c>
      <c r="H583" s="277">
        <f t="shared" si="49"/>
        <v>1.1129476584022</v>
      </c>
      <c r="I583" s="277">
        <f t="shared" si="46"/>
        <v>1.0125313283208</v>
      </c>
      <c r="J583" s="284">
        <f t="shared" si="47"/>
        <v>7</v>
      </c>
      <c r="K583" s="267">
        <f t="shared" si="48"/>
        <v>1575</v>
      </c>
    </row>
    <row r="584" s="257" customFormat="1" ht="14" customHeight="1" spans="1:11">
      <c r="A584" s="278">
        <v>2080202</v>
      </c>
      <c r="B584" s="279" t="s">
        <v>191</v>
      </c>
      <c r="C584" s="276">
        <v>116</v>
      </c>
      <c r="D584" s="276">
        <v>1</v>
      </c>
      <c r="E584" s="276">
        <v>0</v>
      </c>
      <c r="F584" s="276">
        <v>0</v>
      </c>
      <c r="G584" s="277">
        <f t="shared" si="45"/>
        <v>0</v>
      </c>
      <c r="H584" s="277">
        <f t="shared" si="49"/>
        <v>0</v>
      </c>
      <c r="I584" s="277">
        <f t="shared" si="46"/>
        <v>0</v>
      </c>
      <c r="J584" s="284">
        <f t="shared" si="47"/>
        <v>7</v>
      </c>
      <c r="K584" s="267">
        <f t="shared" si="48"/>
        <v>117</v>
      </c>
    </row>
    <row r="585" s="257" customFormat="1" ht="14" hidden="1" customHeight="1" spans="1:11">
      <c r="A585" s="278">
        <v>2080203</v>
      </c>
      <c r="B585" s="279" t="s">
        <v>192</v>
      </c>
      <c r="C585" s="280">
        <v>0</v>
      </c>
      <c r="D585" s="276">
        <v>0</v>
      </c>
      <c r="E585" s="276">
        <v>0</v>
      </c>
      <c r="F585" s="276">
        <v>0</v>
      </c>
      <c r="G585" s="277">
        <f t="shared" si="45"/>
        <v>0</v>
      </c>
      <c r="H585" s="277">
        <f t="shared" si="49"/>
        <v>0</v>
      </c>
      <c r="I585" s="277">
        <f t="shared" si="46"/>
        <v>0</v>
      </c>
      <c r="J585" s="284">
        <f t="shared" si="47"/>
        <v>7</v>
      </c>
      <c r="K585" s="267">
        <f t="shared" si="48"/>
        <v>0</v>
      </c>
    </row>
    <row r="586" s="257" customFormat="1" ht="14" hidden="1" customHeight="1" spans="1:11">
      <c r="A586" s="278">
        <v>2080206</v>
      </c>
      <c r="B586" s="279" t="s">
        <v>586</v>
      </c>
      <c r="C586" s="280">
        <v>0</v>
      </c>
      <c r="D586" s="276">
        <v>0</v>
      </c>
      <c r="E586" s="276">
        <v>0</v>
      </c>
      <c r="F586" s="276">
        <v>0</v>
      </c>
      <c r="G586" s="277">
        <f t="shared" si="45"/>
        <v>0</v>
      </c>
      <c r="H586" s="277">
        <f t="shared" si="49"/>
        <v>0</v>
      </c>
      <c r="I586" s="277">
        <f t="shared" si="46"/>
        <v>0</v>
      </c>
      <c r="J586" s="284">
        <f t="shared" si="47"/>
        <v>7</v>
      </c>
      <c r="K586" s="267">
        <f t="shared" si="48"/>
        <v>0</v>
      </c>
    </row>
    <row r="587" s="257" customFormat="1" ht="14" customHeight="1" spans="1:11">
      <c r="A587" s="278">
        <v>2080207</v>
      </c>
      <c r="B587" s="279" t="s">
        <v>587</v>
      </c>
      <c r="C587" s="276">
        <v>8</v>
      </c>
      <c r="D587" s="276">
        <v>10</v>
      </c>
      <c r="E587" s="276">
        <v>12</v>
      </c>
      <c r="F587" s="276">
        <v>-2</v>
      </c>
      <c r="G587" s="277">
        <f t="shared" si="45"/>
        <v>-1.25</v>
      </c>
      <c r="H587" s="277">
        <f t="shared" si="49"/>
        <v>-0.2</v>
      </c>
      <c r="I587" s="277">
        <f t="shared" si="46"/>
        <v>-0.166666666666667</v>
      </c>
      <c r="J587" s="284">
        <f t="shared" si="47"/>
        <v>7</v>
      </c>
      <c r="K587" s="267">
        <f t="shared" si="48"/>
        <v>28</v>
      </c>
    </row>
    <row r="588" s="257" customFormat="1" ht="14" customHeight="1" spans="1:11">
      <c r="A588" s="278">
        <v>2080208</v>
      </c>
      <c r="B588" s="279" t="s">
        <v>588</v>
      </c>
      <c r="C588" s="276">
        <v>336</v>
      </c>
      <c r="D588" s="276">
        <v>175</v>
      </c>
      <c r="E588" s="276">
        <v>184</v>
      </c>
      <c r="F588" s="276">
        <v>179</v>
      </c>
      <c r="G588" s="277">
        <f t="shared" si="45"/>
        <v>-0.467261904761905</v>
      </c>
      <c r="H588" s="277">
        <f t="shared" si="49"/>
        <v>1.02285714285714</v>
      </c>
      <c r="I588" s="277">
        <f t="shared" si="46"/>
        <v>0.972826086956522</v>
      </c>
      <c r="J588" s="284">
        <f t="shared" si="47"/>
        <v>7</v>
      </c>
      <c r="K588" s="267">
        <f t="shared" si="48"/>
        <v>874</v>
      </c>
    </row>
    <row r="589" s="257" customFormat="1" ht="14" customHeight="1" spans="1:11">
      <c r="A589" s="278">
        <v>2080299</v>
      </c>
      <c r="B589" s="279" t="s">
        <v>589</v>
      </c>
      <c r="C589" s="276">
        <v>303</v>
      </c>
      <c r="D589" s="276">
        <v>60</v>
      </c>
      <c r="E589" s="276">
        <v>498</v>
      </c>
      <c r="F589" s="276">
        <v>522</v>
      </c>
      <c r="G589" s="277">
        <f t="shared" si="45"/>
        <v>0.722772277227723</v>
      </c>
      <c r="H589" s="277">
        <f t="shared" si="49"/>
        <v>8.7</v>
      </c>
      <c r="I589" s="277">
        <f t="shared" si="46"/>
        <v>1.04819277108434</v>
      </c>
      <c r="J589" s="284">
        <f t="shared" si="47"/>
        <v>7</v>
      </c>
      <c r="K589" s="267">
        <f t="shared" si="48"/>
        <v>1383</v>
      </c>
    </row>
    <row r="590" s="257" customFormat="1" ht="14" hidden="1" customHeight="1" spans="1:11">
      <c r="A590" s="278">
        <v>20804</v>
      </c>
      <c r="B590" s="275" t="s">
        <v>590</v>
      </c>
      <c r="C590" s="280">
        <f>C591</f>
        <v>0</v>
      </c>
      <c r="D590" s="280">
        <f>D591</f>
        <v>0</v>
      </c>
      <c r="E590" s="280">
        <f>E591</f>
        <v>0</v>
      </c>
      <c r="F590" s="280">
        <f>F591</f>
        <v>0</v>
      </c>
      <c r="G590" s="277">
        <f t="shared" si="45"/>
        <v>0</v>
      </c>
      <c r="H590" s="277">
        <f t="shared" si="49"/>
        <v>0</v>
      </c>
      <c r="I590" s="277">
        <f t="shared" si="46"/>
        <v>0</v>
      </c>
      <c r="J590" s="284">
        <f t="shared" si="47"/>
        <v>5</v>
      </c>
      <c r="K590" s="267">
        <f t="shared" si="48"/>
        <v>0</v>
      </c>
    </row>
    <row r="591" s="257" customFormat="1" ht="14" hidden="1" customHeight="1" spans="1:11">
      <c r="A591" s="278">
        <v>2080402</v>
      </c>
      <c r="B591" s="279" t="s">
        <v>591</v>
      </c>
      <c r="C591" s="280">
        <v>0</v>
      </c>
      <c r="D591" s="276">
        <v>0</v>
      </c>
      <c r="E591" s="276">
        <v>0</v>
      </c>
      <c r="F591" s="276">
        <v>0</v>
      </c>
      <c r="G591" s="277">
        <f t="shared" si="45"/>
        <v>0</v>
      </c>
      <c r="H591" s="277">
        <f t="shared" si="49"/>
        <v>0</v>
      </c>
      <c r="I591" s="277">
        <f t="shared" si="46"/>
        <v>0</v>
      </c>
      <c r="J591" s="284">
        <f t="shared" si="47"/>
        <v>7</v>
      </c>
      <c r="K591" s="267">
        <f t="shared" si="48"/>
        <v>0</v>
      </c>
    </row>
    <row r="592" s="257" customFormat="1" ht="14" customHeight="1" spans="1:11">
      <c r="A592" s="278">
        <v>20805</v>
      </c>
      <c r="B592" s="275" t="s">
        <v>592</v>
      </c>
      <c r="C592" s="276">
        <f>SUM(C593:C600)</f>
        <v>21622</v>
      </c>
      <c r="D592" s="276">
        <f>SUM(D593:D600)</f>
        <v>21810</v>
      </c>
      <c r="E592" s="276">
        <f>SUM(E593:E600)</f>
        <v>22060</v>
      </c>
      <c r="F592" s="276">
        <f>SUM(F593:F600)</f>
        <v>21503</v>
      </c>
      <c r="G592" s="277">
        <f t="shared" si="45"/>
        <v>-0.00550365368606054</v>
      </c>
      <c r="H592" s="277">
        <f t="shared" si="49"/>
        <v>0.985923888124713</v>
      </c>
      <c r="I592" s="277">
        <f t="shared" si="46"/>
        <v>0.974750679963735</v>
      </c>
      <c r="J592" s="284">
        <f t="shared" si="47"/>
        <v>5</v>
      </c>
      <c r="K592" s="267">
        <f t="shared" si="48"/>
        <v>86995</v>
      </c>
    </row>
    <row r="593" s="257" customFormat="1" ht="14" customHeight="1" spans="1:11">
      <c r="A593" s="278">
        <v>2080501</v>
      </c>
      <c r="B593" s="279" t="s">
        <v>593</v>
      </c>
      <c r="C593" s="276">
        <v>8168</v>
      </c>
      <c r="D593" s="276">
        <v>1298</v>
      </c>
      <c r="E593" s="276">
        <v>7958</v>
      </c>
      <c r="F593" s="276">
        <v>7993</v>
      </c>
      <c r="G593" s="277">
        <f t="shared" si="45"/>
        <v>-0.0214250734573947</v>
      </c>
      <c r="H593" s="277">
        <f t="shared" si="49"/>
        <v>6.15793528505393</v>
      </c>
      <c r="I593" s="277">
        <f t="shared" si="46"/>
        <v>1.00439808997235</v>
      </c>
      <c r="J593" s="284">
        <f t="shared" si="47"/>
        <v>7</v>
      </c>
      <c r="K593" s="267">
        <f t="shared" si="48"/>
        <v>25417</v>
      </c>
    </row>
    <row r="594" s="257" customFormat="1" ht="14" customHeight="1" spans="1:11">
      <c r="A594" s="278">
        <v>2080502</v>
      </c>
      <c r="B594" s="279" t="s">
        <v>594</v>
      </c>
      <c r="C594" s="276">
        <v>1028</v>
      </c>
      <c r="D594" s="276">
        <v>505</v>
      </c>
      <c r="E594" s="276">
        <v>912</v>
      </c>
      <c r="F594" s="276">
        <v>931</v>
      </c>
      <c r="G594" s="277">
        <f t="shared" si="45"/>
        <v>-0.0943579766536965</v>
      </c>
      <c r="H594" s="277">
        <f t="shared" si="49"/>
        <v>1.84356435643564</v>
      </c>
      <c r="I594" s="277">
        <f t="shared" si="46"/>
        <v>1.02083333333333</v>
      </c>
      <c r="J594" s="284">
        <f t="shared" si="47"/>
        <v>7</v>
      </c>
      <c r="K594" s="267">
        <f t="shared" si="48"/>
        <v>3376</v>
      </c>
    </row>
    <row r="595" s="257" customFormat="1" ht="14" hidden="1" customHeight="1" spans="1:11">
      <c r="A595" s="278">
        <v>2080503</v>
      </c>
      <c r="B595" s="279" t="s">
        <v>595</v>
      </c>
      <c r="C595" s="280">
        <v>0</v>
      </c>
      <c r="D595" s="276">
        <v>0</v>
      </c>
      <c r="E595" s="276">
        <v>0</v>
      </c>
      <c r="F595" s="276">
        <v>0</v>
      </c>
      <c r="G595" s="277">
        <f t="shared" si="45"/>
        <v>0</v>
      </c>
      <c r="H595" s="277">
        <f t="shared" si="49"/>
        <v>0</v>
      </c>
      <c r="I595" s="277">
        <f t="shared" si="46"/>
        <v>0</v>
      </c>
      <c r="J595" s="284">
        <f t="shared" si="47"/>
        <v>7</v>
      </c>
      <c r="K595" s="267">
        <f t="shared" si="48"/>
        <v>0</v>
      </c>
    </row>
    <row r="596" s="257" customFormat="1" ht="14" hidden="1" customHeight="1" spans="1:11">
      <c r="A596" s="278">
        <v>2080504</v>
      </c>
      <c r="B596" s="279" t="s">
        <v>596</v>
      </c>
      <c r="C596" s="280">
        <v>0</v>
      </c>
      <c r="D596" s="276">
        <v>0</v>
      </c>
      <c r="E596" s="276">
        <v>0</v>
      </c>
      <c r="F596" s="276">
        <v>0</v>
      </c>
      <c r="G596" s="277">
        <f t="shared" si="45"/>
        <v>0</v>
      </c>
      <c r="H596" s="277">
        <f t="shared" si="49"/>
        <v>0</v>
      </c>
      <c r="I596" s="277">
        <f t="shared" si="46"/>
        <v>0</v>
      </c>
      <c r="J596" s="284">
        <f t="shared" si="47"/>
        <v>7</v>
      </c>
      <c r="K596" s="267">
        <f t="shared" si="48"/>
        <v>0</v>
      </c>
    </row>
    <row r="597" s="257" customFormat="1" ht="14" customHeight="1" spans="1:11">
      <c r="A597" s="278">
        <v>2080505</v>
      </c>
      <c r="B597" s="279" t="s">
        <v>597</v>
      </c>
      <c r="C597" s="276">
        <v>8445</v>
      </c>
      <c r="D597" s="276">
        <v>6938</v>
      </c>
      <c r="E597" s="276">
        <v>7768</v>
      </c>
      <c r="F597" s="276">
        <v>7159</v>
      </c>
      <c r="G597" s="277">
        <f t="shared" si="45"/>
        <v>-0.152279455298993</v>
      </c>
      <c r="H597" s="277">
        <f t="shared" si="49"/>
        <v>1.03185356010378</v>
      </c>
      <c r="I597" s="277">
        <f t="shared" si="46"/>
        <v>0.921601441812564</v>
      </c>
      <c r="J597" s="284">
        <f t="shared" si="47"/>
        <v>7</v>
      </c>
      <c r="K597" s="267">
        <f t="shared" si="48"/>
        <v>30310</v>
      </c>
    </row>
    <row r="598" s="257" customFormat="1" ht="14" customHeight="1" spans="1:11">
      <c r="A598" s="278">
        <v>2080506</v>
      </c>
      <c r="B598" s="279" t="s">
        <v>598</v>
      </c>
      <c r="C598" s="276">
        <v>337</v>
      </c>
      <c r="D598" s="276">
        <v>433</v>
      </c>
      <c r="E598" s="276">
        <v>699</v>
      </c>
      <c r="F598" s="276">
        <v>734</v>
      </c>
      <c r="G598" s="277">
        <f t="shared" si="45"/>
        <v>1.17804154302671</v>
      </c>
      <c r="H598" s="277">
        <f t="shared" si="49"/>
        <v>1.69515011547344</v>
      </c>
      <c r="I598" s="277">
        <f t="shared" si="46"/>
        <v>1.05007153075823</v>
      </c>
      <c r="J598" s="284">
        <f t="shared" si="47"/>
        <v>7</v>
      </c>
      <c r="K598" s="267">
        <f t="shared" si="48"/>
        <v>2203</v>
      </c>
    </row>
    <row r="599" s="257" customFormat="1" ht="14" customHeight="1" spans="1:11">
      <c r="A599" s="278">
        <v>2080507</v>
      </c>
      <c r="B599" s="279" t="s">
        <v>599</v>
      </c>
      <c r="C599" s="276">
        <v>3303</v>
      </c>
      <c r="D599" s="276">
        <v>12587</v>
      </c>
      <c r="E599" s="276">
        <v>4285</v>
      </c>
      <c r="F599" s="276">
        <v>4285</v>
      </c>
      <c r="G599" s="277">
        <f t="shared" si="45"/>
        <v>0.297305479866788</v>
      </c>
      <c r="H599" s="277">
        <f t="shared" si="49"/>
        <v>0.340430603003098</v>
      </c>
      <c r="I599" s="277">
        <f t="shared" si="46"/>
        <v>1</v>
      </c>
      <c r="J599" s="284">
        <f t="shared" si="47"/>
        <v>7</v>
      </c>
      <c r="K599" s="267">
        <f t="shared" si="48"/>
        <v>24460</v>
      </c>
    </row>
    <row r="600" s="257" customFormat="1" ht="14" customHeight="1" spans="1:11">
      <c r="A600" s="278">
        <v>2080599</v>
      </c>
      <c r="B600" s="279" t="s">
        <v>600</v>
      </c>
      <c r="C600" s="276">
        <v>341</v>
      </c>
      <c r="D600" s="276">
        <v>49</v>
      </c>
      <c r="E600" s="276">
        <v>438</v>
      </c>
      <c r="F600" s="276">
        <v>401</v>
      </c>
      <c r="G600" s="277">
        <f t="shared" si="45"/>
        <v>0.175953079178886</v>
      </c>
      <c r="H600" s="277">
        <f t="shared" si="49"/>
        <v>8.18367346938776</v>
      </c>
      <c r="I600" s="277">
        <f t="shared" si="46"/>
        <v>0.915525114155251</v>
      </c>
      <c r="J600" s="284">
        <f t="shared" si="47"/>
        <v>7</v>
      </c>
      <c r="K600" s="267">
        <f t="shared" si="48"/>
        <v>1229</v>
      </c>
    </row>
    <row r="601" s="257" customFormat="1" ht="14" hidden="1" customHeight="1" spans="1:11">
      <c r="A601" s="278">
        <v>20806</v>
      </c>
      <c r="B601" s="275" t="s">
        <v>601</v>
      </c>
      <c r="C601" s="280">
        <f>SUM(C602:C604)</f>
        <v>0</v>
      </c>
      <c r="D601" s="280">
        <f>SUM(D602:D604)</f>
        <v>0</v>
      </c>
      <c r="E601" s="280">
        <f>SUM(E602:E604)</f>
        <v>0</v>
      </c>
      <c r="F601" s="280">
        <f>SUM(F602:F604)</f>
        <v>0</v>
      </c>
      <c r="G601" s="277">
        <f t="shared" si="45"/>
        <v>0</v>
      </c>
      <c r="H601" s="277">
        <f t="shared" si="49"/>
        <v>0</v>
      </c>
      <c r="I601" s="277">
        <f t="shared" si="46"/>
        <v>0</v>
      </c>
      <c r="J601" s="284">
        <f t="shared" si="47"/>
        <v>5</v>
      </c>
      <c r="K601" s="267">
        <f t="shared" si="48"/>
        <v>0</v>
      </c>
    </row>
    <row r="602" s="257" customFormat="1" ht="14" hidden="1" customHeight="1" spans="1:11">
      <c r="A602" s="278">
        <v>2080601</v>
      </c>
      <c r="B602" s="279" t="s">
        <v>602</v>
      </c>
      <c r="C602" s="280">
        <v>0</v>
      </c>
      <c r="D602" s="276">
        <v>0</v>
      </c>
      <c r="E602" s="276">
        <v>0</v>
      </c>
      <c r="F602" s="276">
        <v>0</v>
      </c>
      <c r="G602" s="277">
        <f t="shared" si="45"/>
        <v>0</v>
      </c>
      <c r="H602" s="277">
        <f t="shared" si="49"/>
        <v>0</v>
      </c>
      <c r="I602" s="277">
        <f t="shared" si="46"/>
        <v>0</v>
      </c>
      <c r="J602" s="284">
        <f t="shared" si="47"/>
        <v>7</v>
      </c>
      <c r="K602" s="267">
        <f t="shared" si="48"/>
        <v>0</v>
      </c>
    </row>
    <row r="603" s="257" customFormat="1" ht="14" hidden="1" customHeight="1" spans="1:11">
      <c r="A603" s="278">
        <v>2080602</v>
      </c>
      <c r="B603" s="279" t="s">
        <v>603</v>
      </c>
      <c r="C603" s="280">
        <v>0</v>
      </c>
      <c r="D603" s="276">
        <v>0</v>
      </c>
      <c r="E603" s="276">
        <v>0</v>
      </c>
      <c r="F603" s="276">
        <v>0</v>
      </c>
      <c r="G603" s="277">
        <f t="shared" si="45"/>
        <v>0</v>
      </c>
      <c r="H603" s="277">
        <f t="shared" si="49"/>
        <v>0</v>
      </c>
      <c r="I603" s="277">
        <f t="shared" si="46"/>
        <v>0</v>
      </c>
      <c r="J603" s="284">
        <f t="shared" si="47"/>
        <v>7</v>
      </c>
      <c r="K603" s="267">
        <f t="shared" si="48"/>
        <v>0</v>
      </c>
    </row>
    <row r="604" s="257" customFormat="1" ht="14" hidden="1" customHeight="1" spans="1:11">
      <c r="A604" s="278">
        <v>2080699</v>
      </c>
      <c r="B604" s="279" t="s">
        <v>604</v>
      </c>
      <c r="C604" s="280">
        <v>0</v>
      </c>
      <c r="D604" s="276">
        <v>0</v>
      </c>
      <c r="E604" s="276">
        <v>0</v>
      </c>
      <c r="F604" s="276">
        <v>0</v>
      </c>
      <c r="G604" s="277">
        <f t="shared" si="45"/>
        <v>0</v>
      </c>
      <c r="H604" s="277">
        <f t="shared" si="49"/>
        <v>0</v>
      </c>
      <c r="I604" s="277">
        <f t="shared" si="46"/>
        <v>0</v>
      </c>
      <c r="J604" s="284">
        <f t="shared" si="47"/>
        <v>7</v>
      </c>
      <c r="K604" s="267">
        <f t="shared" si="48"/>
        <v>0</v>
      </c>
    </row>
    <row r="605" s="257" customFormat="1" ht="14" customHeight="1" spans="1:11">
      <c r="A605" s="278">
        <v>20807</v>
      </c>
      <c r="B605" s="275" t="s">
        <v>605</v>
      </c>
      <c r="C605" s="276">
        <f>SUM(C606:C614)</f>
        <v>832</v>
      </c>
      <c r="D605" s="276">
        <f>SUM(D606:D614)</f>
        <v>424</v>
      </c>
      <c r="E605" s="276">
        <f>SUM(E606:E614)</f>
        <v>1032</v>
      </c>
      <c r="F605" s="276">
        <f>SUM(F606:F614)</f>
        <v>1414</v>
      </c>
      <c r="G605" s="277">
        <f t="shared" si="45"/>
        <v>0.699519230769231</v>
      </c>
      <c r="H605" s="277">
        <f t="shared" si="49"/>
        <v>3.33490566037736</v>
      </c>
      <c r="I605" s="277">
        <f t="shared" si="46"/>
        <v>1.37015503875969</v>
      </c>
      <c r="J605" s="284">
        <f t="shared" si="47"/>
        <v>5</v>
      </c>
      <c r="K605" s="267">
        <f t="shared" si="48"/>
        <v>3702</v>
      </c>
    </row>
    <row r="606" s="257" customFormat="1" ht="14" hidden="1" customHeight="1" spans="1:11">
      <c r="A606" s="278">
        <v>2080701</v>
      </c>
      <c r="B606" s="279" t="s">
        <v>606</v>
      </c>
      <c r="C606" s="280">
        <v>0</v>
      </c>
      <c r="D606" s="276">
        <v>0</v>
      </c>
      <c r="E606" s="276">
        <v>0</v>
      </c>
      <c r="F606" s="276">
        <v>0</v>
      </c>
      <c r="G606" s="277">
        <f t="shared" si="45"/>
        <v>0</v>
      </c>
      <c r="H606" s="277">
        <f t="shared" si="49"/>
        <v>0</v>
      </c>
      <c r="I606" s="277">
        <f t="shared" si="46"/>
        <v>0</v>
      </c>
      <c r="J606" s="284">
        <f t="shared" si="47"/>
        <v>7</v>
      </c>
      <c r="K606" s="267">
        <f t="shared" si="48"/>
        <v>0</v>
      </c>
    </row>
    <row r="607" s="257" customFormat="1" ht="14" hidden="1" customHeight="1" spans="1:11">
      <c r="A607" s="278">
        <v>2080702</v>
      </c>
      <c r="B607" s="279" t="s">
        <v>607</v>
      </c>
      <c r="C607" s="280">
        <v>0</v>
      </c>
      <c r="D607" s="276">
        <v>0</v>
      </c>
      <c r="E607" s="276">
        <v>0</v>
      </c>
      <c r="F607" s="276">
        <v>0</v>
      </c>
      <c r="G607" s="277">
        <f t="shared" si="45"/>
        <v>0</v>
      </c>
      <c r="H607" s="277">
        <f t="shared" si="49"/>
        <v>0</v>
      </c>
      <c r="I607" s="277">
        <f t="shared" si="46"/>
        <v>0</v>
      </c>
      <c r="J607" s="284">
        <f t="shared" si="47"/>
        <v>7</v>
      </c>
      <c r="K607" s="267">
        <f t="shared" si="48"/>
        <v>0</v>
      </c>
    </row>
    <row r="608" s="257" customFormat="1" ht="14" hidden="1" customHeight="1" spans="1:11">
      <c r="A608" s="278">
        <v>2080704</v>
      </c>
      <c r="B608" s="279" t="s">
        <v>608</v>
      </c>
      <c r="C608" s="280">
        <v>0</v>
      </c>
      <c r="D608" s="276">
        <v>0</v>
      </c>
      <c r="E608" s="276">
        <v>0</v>
      </c>
      <c r="F608" s="276">
        <v>0</v>
      </c>
      <c r="G608" s="277">
        <f t="shared" si="45"/>
        <v>0</v>
      </c>
      <c r="H608" s="277">
        <f t="shared" si="49"/>
        <v>0</v>
      </c>
      <c r="I608" s="277">
        <f t="shared" si="46"/>
        <v>0</v>
      </c>
      <c r="J608" s="284">
        <f t="shared" si="47"/>
        <v>7</v>
      </c>
      <c r="K608" s="267">
        <f t="shared" si="48"/>
        <v>0</v>
      </c>
    </row>
    <row r="609" s="257" customFormat="1" ht="14" hidden="1" customHeight="1" spans="1:11">
      <c r="A609" s="278">
        <v>2080705</v>
      </c>
      <c r="B609" s="279" t="s">
        <v>609</v>
      </c>
      <c r="C609" s="280">
        <v>0</v>
      </c>
      <c r="D609" s="276">
        <v>0</v>
      </c>
      <c r="E609" s="276">
        <v>0</v>
      </c>
      <c r="F609" s="276">
        <v>0</v>
      </c>
      <c r="G609" s="277">
        <f t="shared" si="45"/>
        <v>0</v>
      </c>
      <c r="H609" s="277">
        <f t="shared" si="49"/>
        <v>0</v>
      </c>
      <c r="I609" s="277">
        <f t="shared" si="46"/>
        <v>0</v>
      </c>
      <c r="J609" s="284">
        <f t="shared" si="47"/>
        <v>7</v>
      </c>
      <c r="K609" s="267">
        <f t="shared" si="48"/>
        <v>0</v>
      </c>
    </row>
    <row r="610" s="257" customFormat="1" ht="14" hidden="1" customHeight="1" spans="1:11">
      <c r="A610" s="278">
        <v>2080709</v>
      </c>
      <c r="B610" s="279" t="s">
        <v>610</v>
      </c>
      <c r="C610" s="280">
        <v>0</v>
      </c>
      <c r="D610" s="276">
        <v>0</v>
      </c>
      <c r="E610" s="276">
        <v>0</v>
      </c>
      <c r="F610" s="276">
        <v>0</v>
      </c>
      <c r="G610" s="277">
        <f t="shared" si="45"/>
        <v>0</v>
      </c>
      <c r="H610" s="277">
        <f t="shared" si="49"/>
        <v>0</v>
      </c>
      <c r="I610" s="277">
        <f t="shared" si="46"/>
        <v>0</v>
      </c>
      <c r="J610" s="284">
        <f t="shared" si="47"/>
        <v>7</v>
      </c>
      <c r="K610" s="267">
        <f t="shared" si="48"/>
        <v>0</v>
      </c>
    </row>
    <row r="611" s="257" customFormat="1" ht="14" customHeight="1" spans="1:11">
      <c r="A611" s="278">
        <v>2080711</v>
      </c>
      <c r="B611" s="279" t="s">
        <v>611</v>
      </c>
      <c r="C611" s="276">
        <v>10</v>
      </c>
      <c r="D611" s="276">
        <v>3</v>
      </c>
      <c r="E611" s="276">
        <v>14</v>
      </c>
      <c r="F611" s="276">
        <v>14</v>
      </c>
      <c r="G611" s="277">
        <f t="shared" si="45"/>
        <v>0.4</v>
      </c>
      <c r="H611" s="277">
        <f t="shared" si="49"/>
        <v>4.66666666666667</v>
      </c>
      <c r="I611" s="277">
        <f t="shared" si="46"/>
        <v>1</v>
      </c>
      <c r="J611" s="284">
        <f t="shared" si="47"/>
        <v>7</v>
      </c>
      <c r="K611" s="267">
        <f t="shared" si="48"/>
        <v>41</v>
      </c>
    </row>
    <row r="612" s="257" customFormat="1" ht="14" hidden="1" customHeight="1" spans="1:11">
      <c r="A612" s="278">
        <v>2080712</v>
      </c>
      <c r="B612" s="279" t="s">
        <v>612</v>
      </c>
      <c r="C612" s="280">
        <v>0</v>
      </c>
      <c r="D612" s="276">
        <v>0</v>
      </c>
      <c r="E612" s="276">
        <v>0</v>
      </c>
      <c r="F612" s="276">
        <v>0</v>
      </c>
      <c r="G612" s="277">
        <f t="shared" si="45"/>
        <v>0</v>
      </c>
      <c r="H612" s="277">
        <f t="shared" si="49"/>
        <v>0</v>
      </c>
      <c r="I612" s="277">
        <f t="shared" si="46"/>
        <v>0</v>
      </c>
      <c r="J612" s="284">
        <f t="shared" si="47"/>
        <v>7</v>
      </c>
      <c r="K612" s="267">
        <f t="shared" si="48"/>
        <v>0</v>
      </c>
    </row>
    <row r="613" s="257" customFormat="1" ht="14" hidden="1" customHeight="1" spans="1:11">
      <c r="A613" s="278">
        <v>2080713</v>
      </c>
      <c r="B613" s="279" t="s">
        <v>613</v>
      </c>
      <c r="C613" s="280">
        <v>0</v>
      </c>
      <c r="D613" s="276">
        <v>0</v>
      </c>
      <c r="E613" s="276">
        <v>0</v>
      </c>
      <c r="F613" s="276">
        <v>0</v>
      </c>
      <c r="G613" s="277">
        <f t="shared" si="45"/>
        <v>0</v>
      </c>
      <c r="H613" s="277">
        <f t="shared" si="49"/>
        <v>0</v>
      </c>
      <c r="I613" s="277">
        <f t="shared" si="46"/>
        <v>0</v>
      </c>
      <c r="J613" s="284">
        <f t="shared" si="47"/>
        <v>7</v>
      </c>
      <c r="K613" s="267">
        <f t="shared" si="48"/>
        <v>0</v>
      </c>
    </row>
    <row r="614" s="257" customFormat="1" ht="14" customHeight="1" spans="1:11">
      <c r="A614" s="278">
        <v>2080799</v>
      </c>
      <c r="B614" s="279" t="s">
        <v>614</v>
      </c>
      <c r="C614" s="276">
        <v>822</v>
      </c>
      <c r="D614" s="276">
        <v>421</v>
      </c>
      <c r="E614" s="276">
        <v>1018</v>
      </c>
      <c r="F614" s="276">
        <v>1400</v>
      </c>
      <c r="G614" s="277">
        <f t="shared" si="45"/>
        <v>0.70316301703163</v>
      </c>
      <c r="H614" s="277">
        <f t="shared" si="49"/>
        <v>3.32541567695962</v>
      </c>
      <c r="I614" s="277">
        <f t="shared" si="46"/>
        <v>1.37524557956778</v>
      </c>
      <c r="J614" s="284">
        <f t="shared" si="47"/>
        <v>7</v>
      </c>
      <c r="K614" s="267">
        <f t="shared" si="48"/>
        <v>3661</v>
      </c>
    </row>
    <row r="615" s="257" customFormat="1" ht="14" customHeight="1" spans="1:11">
      <c r="A615" s="278">
        <v>20808</v>
      </c>
      <c r="B615" s="275" t="s">
        <v>615</v>
      </c>
      <c r="C615" s="276">
        <f>SUM(C616:C622)</f>
        <v>268</v>
      </c>
      <c r="D615" s="276">
        <f>SUM(D616:D622)</f>
        <v>64</v>
      </c>
      <c r="E615" s="276">
        <f>SUM(E616:E622)</f>
        <v>847</v>
      </c>
      <c r="F615" s="276">
        <f>SUM(F616:F622)</f>
        <v>427</v>
      </c>
      <c r="G615" s="277">
        <f t="shared" si="45"/>
        <v>0.593283582089552</v>
      </c>
      <c r="H615" s="277">
        <f t="shared" si="49"/>
        <v>6.671875</v>
      </c>
      <c r="I615" s="277">
        <f t="shared" si="46"/>
        <v>0.504132231404959</v>
      </c>
      <c r="J615" s="284">
        <f t="shared" si="47"/>
        <v>5</v>
      </c>
      <c r="K615" s="267">
        <f t="shared" si="48"/>
        <v>1606</v>
      </c>
    </row>
    <row r="616" s="257" customFormat="1" ht="14" customHeight="1" spans="1:11">
      <c r="A616" s="278">
        <v>2080801</v>
      </c>
      <c r="B616" s="279" t="s">
        <v>616</v>
      </c>
      <c r="C616" s="276">
        <v>69</v>
      </c>
      <c r="D616" s="276">
        <v>0</v>
      </c>
      <c r="E616" s="276">
        <v>234</v>
      </c>
      <c r="F616" s="276">
        <v>17</v>
      </c>
      <c r="G616" s="277">
        <f t="shared" si="45"/>
        <v>-0.753623188405797</v>
      </c>
      <c r="H616" s="277"/>
      <c r="I616" s="277">
        <f t="shared" si="46"/>
        <v>0.0726495726495727</v>
      </c>
      <c r="J616" s="284">
        <f t="shared" si="47"/>
        <v>7</v>
      </c>
      <c r="K616" s="267">
        <f t="shared" si="48"/>
        <v>320</v>
      </c>
    </row>
    <row r="617" s="257" customFormat="1" ht="14" customHeight="1" spans="1:11">
      <c r="A617" s="278">
        <v>2080802</v>
      </c>
      <c r="B617" s="279" t="s">
        <v>617</v>
      </c>
      <c r="C617" s="276">
        <v>-84</v>
      </c>
      <c r="D617" s="276">
        <v>0</v>
      </c>
      <c r="E617" s="276">
        <v>132</v>
      </c>
      <c r="F617" s="276">
        <v>80</v>
      </c>
      <c r="G617" s="277">
        <f t="shared" si="45"/>
        <v>-1.95238095238095</v>
      </c>
      <c r="H617" s="277"/>
      <c r="I617" s="277">
        <f t="shared" si="46"/>
        <v>0.606060606060606</v>
      </c>
      <c r="J617" s="284">
        <f t="shared" si="47"/>
        <v>7</v>
      </c>
      <c r="K617" s="267">
        <f t="shared" si="48"/>
        <v>128</v>
      </c>
    </row>
    <row r="618" s="257" customFormat="1" ht="14" customHeight="1" spans="1:11">
      <c r="A618" s="278">
        <v>2080803</v>
      </c>
      <c r="B618" s="279" t="s">
        <v>618</v>
      </c>
      <c r="C618" s="276">
        <v>-160</v>
      </c>
      <c r="D618" s="276">
        <v>0</v>
      </c>
      <c r="E618" s="276">
        <v>47</v>
      </c>
      <c r="F618" s="276">
        <v>6</v>
      </c>
      <c r="G618" s="277">
        <f t="shared" si="45"/>
        <v>-1.0375</v>
      </c>
      <c r="H618" s="277"/>
      <c r="I618" s="277">
        <f t="shared" si="46"/>
        <v>0.127659574468085</v>
      </c>
      <c r="J618" s="284">
        <f t="shared" si="47"/>
        <v>7</v>
      </c>
      <c r="K618" s="267">
        <f t="shared" si="48"/>
        <v>-107</v>
      </c>
    </row>
    <row r="619" s="257" customFormat="1" ht="14" hidden="1" customHeight="1" spans="1:11">
      <c r="A619" s="278">
        <v>2080804</v>
      </c>
      <c r="B619" s="279" t="s">
        <v>619</v>
      </c>
      <c r="C619" s="276">
        <v>150</v>
      </c>
      <c r="D619" s="276">
        <v>0</v>
      </c>
      <c r="E619" s="276">
        <v>0</v>
      </c>
      <c r="F619" s="276">
        <v>-150</v>
      </c>
      <c r="G619" s="277">
        <f t="shared" si="45"/>
        <v>-2</v>
      </c>
      <c r="H619" s="277"/>
      <c r="I619" s="277"/>
      <c r="J619" s="284">
        <f t="shared" si="47"/>
        <v>7</v>
      </c>
      <c r="K619" s="267">
        <f t="shared" si="48"/>
        <v>0</v>
      </c>
    </row>
    <row r="620" s="257" customFormat="1" ht="14" customHeight="1" spans="1:11">
      <c r="A620" s="278">
        <v>2080805</v>
      </c>
      <c r="B620" s="279" t="s">
        <v>620</v>
      </c>
      <c r="C620" s="276">
        <v>59</v>
      </c>
      <c r="D620" s="276">
        <v>0</v>
      </c>
      <c r="E620" s="276">
        <v>66</v>
      </c>
      <c r="F620" s="276">
        <v>66</v>
      </c>
      <c r="G620" s="277">
        <f t="shared" si="45"/>
        <v>0.11864406779661</v>
      </c>
      <c r="H620" s="277"/>
      <c r="I620" s="277">
        <f t="shared" si="46"/>
        <v>1</v>
      </c>
      <c r="J620" s="284">
        <f t="shared" si="47"/>
        <v>7</v>
      </c>
      <c r="K620" s="267">
        <f t="shared" si="48"/>
        <v>191</v>
      </c>
    </row>
    <row r="621" s="257" customFormat="1" ht="14" customHeight="1" spans="1:11">
      <c r="A621" s="278">
        <v>2080806</v>
      </c>
      <c r="B621" s="279" t="s">
        <v>621</v>
      </c>
      <c r="C621" s="276">
        <v>6</v>
      </c>
      <c r="D621" s="276">
        <v>0</v>
      </c>
      <c r="E621" s="276">
        <v>2</v>
      </c>
      <c r="F621" s="276">
        <v>6</v>
      </c>
      <c r="G621" s="277">
        <f t="shared" si="45"/>
        <v>0</v>
      </c>
      <c r="H621" s="277"/>
      <c r="I621" s="277">
        <f t="shared" si="46"/>
        <v>3</v>
      </c>
      <c r="J621" s="284">
        <f t="shared" si="47"/>
        <v>7</v>
      </c>
      <c r="K621" s="267">
        <f t="shared" si="48"/>
        <v>14</v>
      </c>
    </row>
    <row r="622" s="257" customFormat="1" ht="14" customHeight="1" spans="1:11">
      <c r="A622" s="278">
        <v>2080899</v>
      </c>
      <c r="B622" s="279" t="s">
        <v>622</v>
      </c>
      <c r="C622" s="276">
        <v>228</v>
      </c>
      <c r="D622" s="276">
        <v>64</v>
      </c>
      <c r="E622" s="276">
        <v>366</v>
      </c>
      <c r="F622" s="276">
        <v>402</v>
      </c>
      <c r="G622" s="277">
        <f t="shared" si="45"/>
        <v>0.763157894736842</v>
      </c>
      <c r="H622" s="277">
        <f t="shared" si="49"/>
        <v>6.28125</v>
      </c>
      <c r="I622" s="277">
        <f t="shared" si="46"/>
        <v>1.09836065573771</v>
      </c>
      <c r="J622" s="284">
        <f t="shared" si="47"/>
        <v>7</v>
      </c>
      <c r="K622" s="267">
        <f t="shared" si="48"/>
        <v>1060</v>
      </c>
    </row>
    <row r="623" s="257" customFormat="1" ht="14" customHeight="1" spans="1:11">
      <c r="A623" s="278">
        <v>20809</v>
      </c>
      <c r="B623" s="275" t="s">
        <v>623</v>
      </c>
      <c r="C623" s="276">
        <f>SUM(C624:C629)</f>
        <v>656</v>
      </c>
      <c r="D623" s="276">
        <f>SUM(D624:D629)</f>
        <v>80</v>
      </c>
      <c r="E623" s="276">
        <f>SUM(E624:E629)</f>
        <v>538</v>
      </c>
      <c r="F623" s="276">
        <f>SUM(F624:F629)</f>
        <v>219</v>
      </c>
      <c r="G623" s="277">
        <f t="shared" si="45"/>
        <v>-0.666158536585366</v>
      </c>
      <c r="H623" s="277">
        <f t="shared" si="49"/>
        <v>2.7375</v>
      </c>
      <c r="I623" s="277">
        <f t="shared" si="46"/>
        <v>0.407063197026022</v>
      </c>
      <c r="J623" s="284">
        <f t="shared" si="47"/>
        <v>5</v>
      </c>
      <c r="K623" s="267">
        <f t="shared" si="48"/>
        <v>1493</v>
      </c>
    </row>
    <row r="624" s="257" customFormat="1" ht="14" customHeight="1" spans="1:11">
      <c r="A624" s="278">
        <v>2080901</v>
      </c>
      <c r="B624" s="279" t="s">
        <v>624</v>
      </c>
      <c r="C624" s="276">
        <v>107</v>
      </c>
      <c r="D624" s="276">
        <v>4</v>
      </c>
      <c r="E624" s="276">
        <v>77</v>
      </c>
      <c r="F624" s="276">
        <v>63</v>
      </c>
      <c r="G624" s="277">
        <f t="shared" si="45"/>
        <v>-0.411214953271028</v>
      </c>
      <c r="H624" s="277">
        <f t="shared" si="49"/>
        <v>15.75</v>
      </c>
      <c r="I624" s="277">
        <f t="shared" si="46"/>
        <v>0.818181818181818</v>
      </c>
      <c r="J624" s="284">
        <f t="shared" si="47"/>
        <v>7</v>
      </c>
      <c r="K624" s="267">
        <f t="shared" si="48"/>
        <v>251</v>
      </c>
    </row>
    <row r="625" s="257" customFormat="1" ht="14" customHeight="1" spans="1:11">
      <c r="A625" s="278">
        <v>2080902</v>
      </c>
      <c r="B625" s="279" t="s">
        <v>625</v>
      </c>
      <c r="C625" s="276">
        <v>473</v>
      </c>
      <c r="D625" s="276">
        <v>54</v>
      </c>
      <c r="E625" s="276">
        <v>212</v>
      </c>
      <c r="F625" s="276">
        <v>-68</v>
      </c>
      <c r="G625" s="277">
        <f t="shared" si="45"/>
        <v>-1.14376321353066</v>
      </c>
      <c r="H625" s="277">
        <f t="shared" si="49"/>
        <v>-1.25925925925926</v>
      </c>
      <c r="I625" s="277">
        <f t="shared" si="46"/>
        <v>-0.320754716981132</v>
      </c>
      <c r="J625" s="284">
        <f t="shared" si="47"/>
        <v>7</v>
      </c>
      <c r="K625" s="267">
        <f t="shared" si="48"/>
        <v>671</v>
      </c>
    </row>
    <row r="626" s="257" customFormat="1" ht="14" customHeight="1" spans="1:11">
      <c r="A626" s="278">
        <v>2080903</v>
      </c>
      <c r="B626" s="279" t="s">
        <v>626</v>
      </c>
      <c r="C626" s="276">
        <v>51</v>
      </c>
      <c r="D626" s="276">
        <v>10</v>
      </c>
      <c r="E626" s="276">
        <v>54</v>
      </c>
      <c r="F626" s="276">
        <v>54</v>
      </c>
      <c r="G626" s="277">
        <f t="shared" si="45"/>
        <v>0.0588235294117647</v>
      </c>
      <c r="H626" s="277">
        <f t="shared" si="49"/>
        <v>5.4</v>
      </c>
      <c r="I626" s="277">
        <f t="shared" si="46"/>
        <v>1</v>
      </c>
      <c r="J626" s="284">
        <f t="shared" si="47"/>
        <v>7</v>
      </c>
      <c r="K626" s="267">
        <f t="shared" si="48"/>
        <v>169</v>
      </c>
    </row>
    <row r="627" s="257" customFormat="1" ht="14" customHeight="1" spans="1:11">
      <c r="A627" s="278">
        <v>2080904</v>
      </c>
      <c r="B627" s="279" t="s">
        <v>627</v>
      </c>
      <c r="C627" s="276">
        <v>-10</v>
      </c>
      <c r="D627" s="276">
        <v>0</v>
      </c>
      <c r="E627" s="276">
        <v>21</v>
      </c>
      <c r="F627" s="276">
        <v>20</v>
      </c>
      <c r="G627" s="277">
        <f t="shared" si="45"/>
        <v>-3</v>
      </c>
      <c r="H627" s="277"/>
      <c r="I627" s="277">
        <f t="shared" si="46"/>
        <v>0.952380952380952</v>
      </c>
      <c r="J627" s="284">
        <f t="shared" si="47"/>
        <v>7</v>
      </c>
      <c r="K627" s="267">
        <f t="shared" si="48"/>
        <v>31</v>
      </c>
    </row>
    <row r="628" s="257" customFormat="1" ht="14" customHeight="1" spans="1:11">
      <c r="A628" s="278">
        <v>2080905</v>
      </c>
      <c r="B628" s="279" t="s">
        <v>628</v>
      </c>
      <c r="C628" s="276">
        <v>30</v>
      </c>
      <c r="D628" s="276">
        <v>9</v>
      </c>
      <c r="E628" s="276">
        <v>13</v>
      </c>
      <c r="F628" s="276">
        <v>14</v>
      </c>
      <c r="G628" s="277">
        <f t="shared" si="45"/>
        <v>-0.533333333333333</v>
      </c>
      <c r="H628" s="277">
        <f t="shared" si="49"/>
        <v>1.55555555555556</v>
      </c>
      <c r="I628" s="277">
        <f t="shared" si="46"/>
        <v>1.07692307692308</v>
      </c>
      <c r="J628" s="284">
        <f t="shared" si="47"/>
        <v>7</v>
      </c>
      <c r="K628" s="267">
        <f t="shared" si="48"/>
        <v>66</v>
      </c>
    </row>
    <row r="629" s="257" customFormat="1" ht="14" customHeight="1" spans="1:11">
      <c r="A629" s="278">
        <v>2080999</v>
      </c>
      <c r="B629" s="279" t="s">
        <v>629</v>
      </c>
      <c r="C629" s="276">
        <v>5</v>
      </c>
      <c r="D629" s="276">
        <v>3</v>
      </c>
      <c r="E629" s="276">
        <v>161</v>
      </c>
      <c r="F629" s="276">
        <v>136</v>
      </c>
      <c r="G629" s="277">
        <f t="shared" si="45"/>
        <v>26.2</v>
      </c>
      <c r="H629" s="277">
        <f t="shared" si="49"/>
        <v>45.3333333333333</v>
      </c>
      <c r="I629" s="277">
        <f t="shared" si="46"/>
        <v>0.84472049689441</v>
      </c>
      <c r="J629" s="284">
        <f t="shared" si="47"/>
        <v>7</v>
      </c>
      <c r="K629" s="267">
        <f t="shared" si="48"/>
        <v>305</v>
      </c>
    </row>
    <row r="630" s="257" customFormat="1" ht="14" customHeight="1" spans="1:11">
      <c r="A630" s="278">
        <v>20810</v>
      </c>
      <c r="B630" s="275" t="s">
        <v>630</v>
      </c>
      <c r="C630" s="276">
        <f>SUM(C631:C636)</f>
        <v>1959</v>
      </c>
      <c r="D630" s="276">
        <f>SUM(D631:D636)</f>
        <v>1649</v>
      </c>
      <c r="E630" s="276">
        <f>SUM(E631:E636)</f>
        <v>922</v>
      </c>
      <c r="F630" s="276">
        <f>SUM(F631:F636)</f>
        <v>753</v>
      </c>
      <c r="G630" s="277">
        <f t="shared" si="45"/>
        <v>-0.6156202143951</v>
      </c>
      <c r="H630" s="277">
        <f t="shared" si="49"/>
        <v>0.456640388114008</v>
      </c>
      <c r="I630" s="277">
        <f t="shared" si="46"/>
        <v>0.816702819956616</v>
      </c>
      <c r="J630" s="284">
        <f t="shared" si="47"/>
        <v>5</v>
      </c>
      <c r="K630" s="267">
        <f t="shared" si="48"/>
        <v>5283</v>
      </c>
    </row>
    <row r="631" s="257" customFormat="1" ht="14" customHeight="1" spans="1:11">
      <c r="A631" s="278">
        <v>2081001</v>
      </c>
      <c r="B631" s="279" t="s">
        <v>631</v>
      </c>
      <c r="C631" s="276">
        <v>504</v>
      </c>
      <c r="D631" s="276">
        <v>815</v>
      </c>
      <c r="E631" s="276">
        <v>454</v>
      </c>
      <c r="F631" s="276">
        <v>371</v>
      </c>
      <c r="G631" s="277">
        <f t="shared" si="45"/>
        <v>-0.263888888888889</v>
      </c>
      <c r="H631" s="277">
        <f t="shared" si="49"/>
        <v>0.45521472392638</v>
      </c>
      <c r="I631" s="277">
        <f t="shared" si="46"/>
        <v>0.817180616740088</v>
      </c>
      <c r="J631" s="284">
        <f t="shared" si="47"/>
        <v>7</v>
      </c>
      <c r="K631" s="267">
        <f t="shared" si="48"/>
        <v>2144</v>
      </c>
    </row>
    <row r="632" s="257" customFormat="1" ht="14" customHeight="1" spans="1:11">
      <c r="A632" s="278">
        <v>2081002</v>
      </c>
      <c r="B632" s="279" t="s">
        <v>632</v>
      </c>
      <c r="C632" s="276">
        <v>459</v>
      </c>
      <c r="D632" s="276">
        <v>127</v>
      </c>
      <c r="E632" s="276">
        <v>222</v>
      </c>
      <c r="F632" s="276">
        <v>206</v>
      </c>
      <c r="G632" s="277">
        <f t="shared" si="45"/>
        <v>-0.55119825708061</v>
      </c>
      <c r="H632" s="277">
        <f t="shared" si="49"/>
        <v>1.62204724409449</v>
      </c>
      <c r="I632" s="277">
        <f t="shared" si="46"/>
        <v>0.927927927927928</v>
      </c>
      <c r="J632" s="284">
        <f t="shared" si="47"/>
        <v>7</v>
      </c>
      <c r="K632" s="267">
        <f t="shared" si="48"/>
        <v>1014</v>
      </c>
    </row>
    <row r="633" s="257" customFormat="1" ht="14" hidden="1" customHeight="1" spans="1:11">
      <c r="A633" s="278">
        <v>2081003</v>
      </c>
      <c r="B633" s="279" t="s">
        <v>633</v>
      </c>
      <c r="C633" s="280">
        <v>0</v>
      </c>
      <c r="D633" s="276">
        <v>0</v>
      </c>
      <c r="E633" s="276">
        <v>0</v>
      </c>
      <c r="F633" s="276">
        <v>0</v>
      </c>
      <c r="G633" s="277">
        <f t="shared" si="45"/>
        <v>0</v>
      </c>
      <c r="H633" s="277">
        <f t="shared" si="49"/>
        <v>0</v>
      </c>
      <c r="I633" s="277">
        <f t="shared" si="46"/>
        <v>0</v>
      </c>
      <c r="J633" s="284">
        <f t="shared" si="47"/>
        <v>7</v>
      </c>
      <c r="K633" s="267">
        <f t="shared" si="48"/>
        <v>0</v>
      </c>
    </row>
    <row r="634" s="257" customFormat="1" ht="14" customHeight="1" spans="1:11">
      <c r="A634" s="278">
        <v>2081004</v>
      </c>
      <c r="B634" s="279" t="s">
        <v>634</v>
      </c>
      <c r="C634" s="276">
        <v>986</v>
      </c>
      <c r="D634" s="276">
        <v>697</v>
      </c>
      <c r="E634" s="276">
        <v>246</v>
      </c>
      <c r="F634" s="276">
        <v>176</v>
      </c>
      <c r="G634" s="277">
        <f t="shared" si="45"/>
        <v>-0.821501014198783</v>
      </c>
      <c r="H634" s="277">
        <f t="shared" si="49"/>
        <v>0.252510760401722</v>
      </c>
      <c r="I634" s="277">
        <f t="shared" si="46"/>
        <v>0.715447154471545</v>
      </c>
      <c r="J634" s="284">
        <f t="shared" si="47"/>
        <v>7</v>
      </c>
      <c r="K634" s="267">
        <f t="shared" si="48"/>
        <v>2105</v>
      </c>
    </row>
    <row r="635" s="257" customFormat="1" ht="14" hidden="1" customHeight="1" spans="1:11">
      <c r="A635" s="278">
        <v>2081005</v>
      </c>
      <c r="B635" s="279" t="s">
        <v>635</v>
      </c>
      <c r="C635" s="280">
        <v>0</v>
      </c>
      <c r="D635" s="276">
        <v>0</v>
      </c>
      <c r="E635" s="276">
        <v>0</v>
      </c>
      <c r="F635" s="276">
        <v>0</v>
      </c>
      <c r="G635" s="277">
        <f t="shared" si="45"/>
        <v>0</v>
      </c>
      <c r="H635" s="277">
        <f t="shared" si="49"/>
        <v>0</v>
      </c>
      <c r="I635" s="277">
        <f t="shared" si="46"/>
        <v>0</v>
      </c>
      <c r="J635" s="284">
        <f t="shared" si="47"/>
        <v>7</v>
      </c>
      <c r="K635" s="267">
        <f t="shared" si="48"/>
        <v>0</v>
      </c>
    </row>
    <row r="636" s="257" customFormat="1" ht="14" customHeight="1" spans="1:11">
      <c r="A636" s="278">
        <v>2081099</v>
      </c>
      <c r="B636" s="279" t="s">
        <v>636</v>
      </c>
      <c r="C636" s="276">
        <v>10</v>
      </c>
      <c r="D636" s="276">
        <v>10</v>
      </c>
      <c r="E636" s="276">
        <v>0</v>
      </c>
      <c r="F636" s="276">
        <v>0</v>
      </c>
      <c r="G636" s="277">
        <f t="shared" si="45"/>
        <v>0</v>
      </c>
      <c r="H636" s="277">
        <f t="shared" si="49"/>
        <v>0</v>
      </c>
      <c r="I636" s="277">
        <f t="shared" si="46"/>
        <v>0</v>
      </c>
      <c r="J636" s="284">
        <f t="shared" si="47"/>
        <v>7</v>
      </c>
      <c r="K636" s="267">
        <f t="shared" si="48"/>
        <v>20</v>
      </c>
    </row>
    <row r="637" s="257" customFormat="1" ht="14" customHeight="1" spans="1:11">
      <c r="A637" s="278">
        <v>20811</v>
      </c>
      <c r="B637" s="275" t="s">
        <v>637</v>
      </c>
      <c r="C637" s="276">
        <f>SUM(C638:C645)</f>
        <v>746</v>
      </c>
      <c r="D637" s="276">
        <f>SUM(D638:D645)</f>
        <v>1200</v>
      </c>
      <c r="E637" s="276">
        <f>SUM(E638:E645)</f>
        <v>837</v>
      </c>
      <c r="F637" s="276">
        <f>SUM(F638:F645)</f>
        <v>499</v>
      </c>
      <c r="G637" s="277">
        <f t="shared" si="45"/>
        <v>-0.331099195710456</v>
      </c>
      <c r="H637" s="277">
        <f t="shared" si="49"/>
        <v>0.415833333333333</v>
      </c>
      <c r="I637" s="277">
        <f t="shared" si="46"/>
        <v>0.596176821983274</v>
      </c>
      <c r="J637" s="284">
        <f t="shared" si="47"/>
        <v>5</v>
      </c>
      <c r="K637" s="267">
        <f t="shared" si="48"/>
        <v>3282</v>
      </c>
    </row>
    <row r="638" s="257" customFormat="1" ht="14" customHeight="1" spans="1:11">
      <c r="A638" s="278">
        <v>2081101</v>
      </c>
      <c r="B638" s="279" t="s">
        <v>190</v>
      </c>
      <c r="C638" s="276">
        <v>226</v>
      </c>
      <c r="D638" s="276">
        <v>202</v>
      </c>
      <c r="E638" s="276">
        <v>224</v>
      </c>
      <c r="F638" s="276">
        <v>224</v>
      </c>
      <c r="G638" s="277">
        <f t="shared" si="45"/>
        <v>-0.00884955752212391</v>
      </c>
      <c r="H638" s="277">
        <f t="shared" si="49"/>
        <v>1.10891089108911</v>
      </c>
      <c r="I638" s="277">
        <f t="shared" si="46"/>
        <v>1</v>
      </c>
      <c r="J638" s="284">
        <f t="shared" si="47"/>
        <v>7</v>
      </c>
      <c r="K638" s="267">
        <f t="shared" si="48"/>
        <v>876</v>
      </c>
    </row>
    <row r="639" s="257" customFormat="1" ht="14" hidden="1" customHeight="1" spans="1:11">
      <c r="A639" s="278">
        <v>2081102</v>
      </c>
      <c r="B639" s="279" t="s">
        <v>191</v>
      </c>
      <c r="C639" s="280">
        <v>0</v>
      </c>
      <c r="D639" s="276">
        <v>0</v>
      </c>
      <c r="E639" s="276">
        <v>0</v>
      </c>
      <c r="F639" s="276">
        <v>0</v>
      </c>
      <c r="G639" s="277">
        <f t="shared" si="45"/>
        <v>0</v>
      </c>
      <c r="H639" s="277">
        <f t="shared" si="49"/>
        <v>0</v>
      </c>
      <c r="I639" s="277">
        <f t="shared" si="46"/>
        <v>0</v>
      </c>
      <c r="J639" s="284">
        <f t="shared" si="47"/>
        <v>7</v>
      </c>
      <c r="K639" s="267">
        <f t="shared" si="48"/>
        <v>0</v>
      </c>
    </row>
    <row r="640" s="257" customFormat="1" ht="14" hidden="1" customHeight="1" spans="1:11">
      <c r="A640" s="278">
        <v>2081103</v>
      </c>
      <c r="B640" s="279" t="s">
        <v>192</v>
      </c>
      <c r="C640" s="280">
        <v>0</v>
      </c>
      <c r="D640" s="276">
        <v>0</v>
      </c>
      <c r="E640" s="276">
        <v>0</v>
      </c>
      <c r="F640" s="276">
        <v>0</v>
      </c>
      <c r="G640" s="277">
        <f t="shared" si="45"/>
        <v>0</v>
      </c>
      <c r="H640" s="277">
        <f t="shared" si="49"/>
        <v>0</v>
      </c>
      <c r="I640" s="277">
        <f t="shared" si="46"/>
        <v>0</v>
      </c>
      <c r="J640" s="284">
        <f t="shared" si="47"/>
        <v>7</v>
      </c>
      <c r="K640" s="267">
        <f t="shared" si="48"/>
        <v>0</v>
      </c>
    </row>
    <row r="641" s="257" customFormat="1" ht="14" customHeight="1" spans="1:11">
      <c r="A641" s="278">
        <v>2081104</v>
      </c>
      <c r="B641" s="279" t="s">
        <v>638</v>
      </c>
      <c r="C641" s="276">
        <v>70</v>
      </c>
      <c r="D641" s="276">
        <v>18</v>
      </c>
      <c r="E641" s="276">
        <v>130</v>
      </c>
      <c r="F641" s="276">
        <v>12</v>
      </c>
      <c r="G641" s="277">
        <f t="shared" si="45"/>
        <v>-0.828571428571429</v>
      </c>
      <c r="H641" s="277">
        <f t="shared" si="49"/>
        <v>0.666666666666667</v>
      </c>
      <c r="I641" s="277">
        <f t="shared" si="46"/>
        <v>0.0923076923076923</v>
      </c>
      <c r="J641" s="284">
        <f t="shared" si="47"/>
        <v>7</v>
      </c>
      <c r="K641" s="267">
        <f t="shared" si="48"/>
        <v>230</v>
      </c>
    </row>
    <row r="642" s="257" customFormat="1" ht="14" customHeight="1" spans="1:11">
      <c r="A642" s="278">
        <v>2081105</v>
      </c>
      <c r="B642" s="279" t="s">
        <v>639</v>
      </c>
      <c r="C642" s="276">
        <v>117</v>
      </c>
      <c r="D642" s="276">
        <v>97</v>
      </c>
      <c r="E642" s="276">
        <v>193</v>
      </c>
      <c r="F642" s="276">
        <v>78</v>
      </c>
      <c r="G642" s="277">
        <f t="shared" si="45"/>
        <v>-0.333333333333333</v>
      </c>
      <c r="H642" s="277">
        <f t="shared" si="49"/>
        <v>0.804123711340206</v>
      </c>
      <c r="I642" s="277">
        <f t="shared" si="46"/>
        <v>0.404145077720207</v>
      </c>
      <c r="J642" s="284">
        <f t="shared" si="47"/>
        <v>7</v>
      </c>
      <c r="K642" s="267">
        <f t="shared" si="48"/>
        <v>485</v>
      </c>
    </row>
    <row r="643" s="257" customFormat="1" ht="14" hidden="1" customHeight="1" spans="1:11">
      <c r="A643" s="278">
        <v>2081106</v>
      </c>
      <c r="B643" s="279" t="s">
        <v>640</v>
      </c>
      <c r="C643" s="280">
        <v>0</v>
      </c>
      <c r="D643" s="276">
        <v>0</v>
      </c>
      <c r="E643" s="276">
        <v>0</v>
      </c>
      <c r="F643" s="276">
        <v>0</v>
      </c>
      <c r="G643" s="277">
        <f t="shared" si="45"/>
        <v>0</v>
      </c>
      <c r="H643" s="277">
        <f t="shared" si="49"/>
        <v>0</v>
      </c>
      <c r="I643" s="277">
        <f t="shared" si="46"/>
        <v>0</v>
      </c>
      <c r="J643" s="284">
        <f t="shared" si="47"/>
        <v>7</v>
      </c>
      <c r="K643" s="267">
        <f t="shared" si="48"/>
        <v>0</v>
      </c>
    </row>
    <row r="644" s="257" customFormat="1" ht="14" hidden="1" customHeight="1" spans="1:11">
      <c r="A644" s="278">
        <v>2081107</v>
      </c>
      <c r="B644" s="279" t="s">
        <v>641</v>
      </c>
      <c r="C644" s="280">
        <v>0</v>
      </c>
      <c r="D644" s="276">
        <v>0</v>
      </c>
      <c r="E644" s="276">
        <v>0</v>
      </c>
      <c r="F644" s="276">
        <v>0</v>
      </c>
      <c r="G644" s="277">
        <f t="shared" si="45"/>
        <v>0</v>
      </c>
      <c r="H644" s="277">
        <f t="shared" si="49"/>
        <v>0</v>
      </c>
      <c r="I644" s="277">
        <f t="shared" si="46"/>
        <v>0</v>
      </c>
      <c r="J644" s="284">
        <f t="shared" si="47"/>
        <v>7</v>
      </c>
      <c r="K644" s="267">
        <f t="shared" si="48"/>
        <v>0</v>
      </c>
    </row>
    <row r="645" s="257" customFormat="1" ht="14" customHeight="1" spans="1:11">
      <c r="A645" s="278">
        <v>2081199</v>
      </c>
      <c r="B645" s="279" t="s">
        <v>642</v>
      </c>
      <c r="C645" s="276">
        <v>333</v>
      </c>
      <c r="D645" s="276">
        <v>883</v>
      </c>
      <c r="E645" s="276">
        <v>290</v>
      </c>
      <c r="F645" s="276">
        <v>185</v>
      </c>
      <c r="G645" s="277">
        <f t="shared" ref="G645:G708" si="50">IF(F645&lt;&gt;0,F645/C645-1,)</f>
        <v>-0.444444444444444</v>
      </c>
      <c r="H645" s="277">
        <f t="shared" ref="H645:H708" si="51">IF(F645&lt;&gt;0,F645/D645,)</f>
        <v>0.209513023782559</v>
      </c>
      <c r="I645" s="277">
        <f t="shared" ref="I645:I708" si="52">IF(F645&lt;&gt;0,F645/E645,)</f>
        <v>0.637931034482759</v>
      </c>
      <c r="J645" s="284">
        <f t="shared" ref="J645:J708" si="53">LEN(A645)</f>
        <v>7</v>
      </c>
      <c r="K645" s="267">
        <f t="shared" ref="K645:K708" si="54">SUM(C645:F645)</f>
        <v>1691</v>
      </c>
    </row>
    <row r="646" s="257" customFormat="1" ht="14" customHeight="1" spans="1:11">
      <c r="A646" s="278">
        <v>20816</v>
      </c>
      <c r="B646" s="275" t="s">
        <v>643</v>
      </c>
      <c r="C646" s="276">
        <f>SUM(C647:C650)</f>
        <v>168</v>
      </c>
      <c r="D646" s="276">
        <f>SUM(D647:D650)</f>
        <v>144</v>
      </c>
      <c r="E646" s="276">
        <f>SUM(E647:E650)</f>
        <v>123</v>
      </c>
      <c r="F646" s="276">
        <f>SUM(F647:F650)</f>
        <v>121</v>
      </c>
      <c r="G646" s="277">
        <f t="shared" si="50"/>
        <v>-0.279761904761905</v>
      </c>
      <c r="H646" s="277">
        <f t="shared" si="51"/>
        <v>0.840277777777778</v>
      </c>
      <c r="I646" s="277">
        <f t="shared" si="52"/>
        <v>0.983739837398374</v>
      </c>
      <c r="J646" s="284">
        <f t="shared" si="53"/>
        <v>5</v>
      </c>
      <c r="K646" s="267">
        <f t="shared" si="54"/>
        <v>556</v>
      </c>
    </row>
    <row r="647" s="257" customFormat="1" ht="14" customHeight="1" spans="1:11">
      <c r="A647" s="278">
        <v>2081601</v>
      </c>
      <c r="B647" s="279" t="s">
        <v>190</v>
      </c>
      <c r="C647" s="276">
        <v>162</v>
      </c>
      <c r="D647" s="276">
        <v>138</v>
      </c>
      <c r="E647" s="276">
        <v>120</v>
      </c>
      <c r="F647" s="276">
        <v>115</v>
      </c>
      <c r="G647" s="277">
        <f t="shared" si="50"/>
        <v>-0.290123456790123</v>
      </c>
      <c r="H647" s="277">
        <f t="shared" si="51"/>
        <v>0.833333333333333</v>
      </c>
      <c r="I647" s="277">
        <f t="shared" si="52"/>
        <v>0.958333333333333</v>
      </c>
      <c r="J647" s="284">
        <f t="shared" si="53"/>
        <v>7</v>
      </c>
      <c r="K647" s="267">
        <f t="shared" si="54"/>
        <v>535</v>
      </c>
    </row>
    <row r="648" s="257" customFormat="1" ht="14" hidden="1" customHeight="1" spans="1:11">
      <c r="A648" s="278">
        <v>2081602</v>
      </c>
      <c r="B648" s="279" t="s">
        <v>191</v>
      </c>
      <c r="C648" s="280">
        <v>0</v>
      </c>
      <c r="D648" s="276">
        <v>0</v>
      </c>
      <c r="E648" s="276">
        <v>0</v>
      </c>
      <c r="F648" s="276">
        <v>0</v>
      </c>
      <c r="G648" s="277">
        <f t="shared" si="50"/>
        <v>0</v>
      </c>
      <c r="H648" s="277">
        <f t="shared" si="51"/>
        <v>0</v>
      </c>
      <c r="I648" s="277">
        <f t="shared" si="52"/>
        <v>0</v>
      </c>
      <c r="J648" s="284">
        <f t="shared" si="53"/>
        <v>7</v>
      </c>
      <c r="K648" s="267">
        <f t="shared" si="54"/>
        <v>0</v>
      </c>
    </row>
    <row r="649" s="257" customFormat="1" ht="14" hidden="1" customHeight="1" spans="1:11">
      <c r="A649" s="278">
        <v>2081603</v>
      </c>
      <c r="B649" s="279" t="s">
        <v>192</v>
      </c>
      <c r="C649" s="280">
        <v>0</v>
      </c>
      <c r="D649" s="276">
        <v>0</v>
      </c>
      <c r="E649" s="276">
        <v>0</v>
      </c>
      <c r="F649" s="276">
        <v>0</v>
      </c>
      <c r="G649" s="277">
        <f t="shared" si="50"/>
        <v>0</v>
      </c>
      <c r="H649" s="277">
        <f t="shared" si="51"/>
        <v>0</v>
      </c>
      <c r="I649" s="277">
        <f t="shared" si="52"/>
        <v>0</v>
      </c>
      <c r="J649" s="284">
        <f t="shared" si="53"/>
        <v>7</v>
      </c>
      <c r="K649" s="267">
        <f t="shared" si="54"/>
        <v>0</v>
      </c>
    </row>
    <row r="650" s="257" customFormat="1" ht="14" customHeight="1" spans="1:11">
      <c r="A650" s="278">
        <v>2081699</v>
      </c>
      <c r="B650" s="279" t="s">
        <v>644</v>
      </c>
      <c r="C650" s="276">
        <v>6</v>
      </c>
      <c r="D650" s="276">
        <v>6</v>
      </c>
      <c r="E650" s="276">
        <v>3</v>
      </c>
      <c r="F650" s="276">
        <v>6</v>
      </c>
      <c r="G650" s="277">
        <f t="shared" si="50"/>
        <v>0</v>
      </c>
      <c r="H650" s="277">
        <f t="shared" si="51"/>
        <v>1</v>
      </c>
      <c r="I650" s="277">
        <f t="shared" si="52"/>
        <v>2</v>
      </c>
      <c r="J650" s="284">
        <f t="shared" si="53"/>
        <v>7</v>
      </c>
      <c r="K650" s="267">
        <f t="shared" si="54"/>
        <v>21</v>
      </c>
    </row>
    <row r="651" s="257" customFormat="1" ht="14" customHeight="1" spans="1:11">
      <c r="A651" s="278">
        <v>20819</v>
      </c>
      <c r="B651" s="275" t="s">
        <v>645</v>
      </c>
      <c r="C651" s="276">
        <f>SUM(C652:C653)</f>
        <v>883</v>
      </c>
      <c r="D651" s="276">
        <f>SUM(D652:D653)</f>
        <v>1866</v>
      </c>
      <c r="E651" s="276">
        <f>SUM(E652:E653)</f>
        <v>1729</v>
      </c>
      <c r="F651" s="276">
        <f>SUM(F652:F653)</f>
        <v>1366</v>
      </c>
      <c r="G651" s="277">
        <f t="shared" si="50"/>
        <v>0.546998867497169</v>
      </c>
      <c r="H651" s="277">
        <f t="shared" si="51"/>
        <v>0.732047159699893</v>
      </c>
      <c r="I651" s="277">
        <f t="shared" si="52"/>
        <v>0.790052053209948</v>
      </c>
      <c r="J651" s="284">
        <f t="shared" si="53"/>
        <v>5</v>
      </c>
      <c r="K651" s="267">
        <f t="shared" si="54"/>
        <v>5844</v>
      </c>
    </row>
    <row r="652" s="257" customFormat="1" ht="14" customHeight="1" spans="1:11">
      <c r="A652" s="278">
        <v>2081901</v>
      </c>
      <c r="B652" s="279" t="s">
        <v>646</v>
      </c>
      <c r="C652" s="276">
        <v>174</v>
      </c>
      <c r="D652" s="276">
        <v>438</v>
      </c>
      <c r="E652" s="276">
        <v>421</v>
      </c>
      <c r="F652" s="276">
        <v>298</v>
      </c>
      <c r="G652" s="277">
        <f t="shared" si="50"/>
        <v>0.71264367816092</v>
      </c>
      <c r="H652" s="277">
        <f t="shared" si="51"/>
        <v>0.680365296803653</v>
      </c>
      <c r="I652" s="277">
        <f t="shared" si="52"/>
        <v>0.707838479809976</v>
      </c>
      <c r="J652" s="284">
        <f t="shared" si="53"/>
        <v>7</v>
      </c>
      <c r="K652" s="267">
        <f t="shared" si="54"/>
        <v>1331</v>
      </c>
    </row>
    <row r="653" s="257" customFormat="1" ht="14" customHeight="1" spans="1:11">
      <c r="A653" s="278">
        <v>2081902</v>
      </c>
      <c r="B653" s="279" t="s">
        <v>647</v>
      </c>
      <c r="C653" s="276">
        <v>709</v>
      </c>
      <c r="D653" s="276">
        <v>1428</v>
      </c>
      <c r="E653" s="276">
        <v>1308</v>
      </c>
      <c r="F653" s="276">
        <v>1068</v>
      </c>
      <c r="G653" s="277">
        <f t="shared" si="50"/>
        <v>0.506346967559944</v>
      </c>
      <c r="H653" s="277">
        <f t="shared" si="51"/>
        <v>0.747899159663866</v>
      </c>
      <c r="I653" s="277">
        <f t="shared" si="52"/>
        <v>0.81651376146789</v>
      </c>
      <c r="J653" s="284">
        <f t="shared" si="53"/>
        <v>7</v>
      </c>
      <c r="K653" s="267">
        <f t="shared" si="54"/>
        <v>4513</v>
      </c>
    </row>
    <row r="654" s="257" customFormat="1" ht="14" customHeight="1" spans="1:11">
      <c r="A654" s="278">
        <v>20820</v>
      </c>
      <c r="B654" s="275" t="s">
        <v>648</v>
      </c>
      <c r="C654" s="276">
        <f>SUM(C655:C656)</f>
        <v>211</v>
      </c>
      <c r="D654" s="276">
        <f>SUM(D655:D656)</f>
        <v>143</v>
      </c>
      <c r="E654" s="276">
        <f>SUM(E655:E656)</f>
        <v>213</v>
      </c>
      <c r="F654" s="276">
        <f>SUM(F655:F656)</f>
        <v>186</v>
      </c>
      <c r="G654" s="277">
        <f t="shared" si="50"/>
        <v>-0.118483412322275</v>
      </c>
      <c r="H654" s="277">
        <f t="shared" si="51"/>
        <v>1.3006993006993</v>
      </c>
      <c r="I654" s="277">
        <f t="shared" si="52"/>
        <v>0.873239436619718</v>
      </c>
      <c r="J654" s="284">
        <f t="shared" si="53"/>
        <v>5</v>
      </c>
      <c r="K654" s="267">
        <f t="shared" si="54"/>
        <v>753</v>
      </c>
    </row>
    <row r="655" s="257" customFormat="1" ht="14" customHeight="1" spans="1:11">
      <c r="A655" s="278">
        <v>2082001</v>
      </c>
      <c r="B655" s="279" t="s">
        <v>649</v>
      </c>
      <c r="C655" s="276">
        <v>174</v>
      </c>
      <c r="D655" s="276">
        <v>104</v>
      </c>
      <c r="E655" s="276">
        <v>210</v>
      </c>
      <c r="F655" s="276">
        <v>174</v>
      </c>
      <c r="G655" s="277">
        <f t="shared" si="50"/>
        <v>0</v>
      </c>
      <c r="H655" s="277">
        <f t="shared" si="51"/>
        <v>1.67307692307692</v>
      </c>
      <c r="I655" s="277">
        <f t="shared" si="52"/>
        <v>0.828571428571429</v>
      </c>
      <c r="J655" s="284">
        <f t="shared" si="53"/>
        <v>7</v>
      </c>
      <c r="K655" s="267">
        <f t="shared" si="54"/>
        <v>662</v>
      </c>
    </row>
    <row r="656" s="257" customFormat="1" ht="14" customHeight="1" spans="1:11">
      <c r="A656" s="278">
        <v>2082002</v>
      </c>
      <c r="B656" s="279" t="s">
        <v>650</v>
      </c>
      <c r="C656" s="276">
        <v>37</v>
      </c>
      <c r="D656" s="276">
        <v>39</v>
      </c>
      <c r="E656" s="276">
        <v>3</v>
      </c>
      <c r="F656" s="276">
        <v>12</v>
      </c>
      <c r="G656" s="277">
        <f t="shared" si="50"/>
        <v>-0.675675675675676</v>
      </c>
      <c r="H656" s="277">
        <f t="shared" si="51"/>
        <v>0.307692307692308</v>
      </c>
      <c r="I656" s="277">
        <f t="shared" si="52"/>
        <v>4</v>
      </c>
      <c r="J656" s="284">
        <f t="shared" si="53"/>
        <v>7</v>
      </c>
      <c r="K656" s="267">
        <f t="shared" si="54"/>
        <v>91</v>
      </c>
    </row>
    <row r="657" s="257" customFormat="1" ht="14" customHeight="1" spans="1:11">
      <c r="A657" s="278">
        <v>20821</v>
      </c>
      <c r="B657" s="275" t="s">
        <v>651</v>
      </c>
      <c r="C657" s="276">
        <f>SUM(C658:C659)</f>
        <v>-61</v>
      </c>
      <c r="D657" s="276">
        <f>SUM(D658:D659)</f>
        <v>95</v>
      </c>
      <c r="E657" s="276">
        <f>SUM(E658:E659)</f>
        <v>105</v>
      </c>
      <c r="F657" s="276">
        <f>SUM(F658:F659)</f>
        <v>110</v>
      </c>
      <c r="G657" s="277">
        <f t="shared" si="50"/>
        <v>-2.80327868852459</v>
      </c>
      <c r="H657" s="277">
        <f t="shared" si="51"/>
        <v>1.15789473684211</v>
      </c>
      <c r="I657" s="277">
        <f t="shared" si="52"/>
        <v>1.04761904761905</v>
      </c>
      <c r="J657" s="284">
        <f t="shared" si="53"/>
        <v>5</v>
      </c>
      <c r="K657" s="267">
        <f t="shared" si="54"/>
        <v>249</v>
      </c>
    </row>
    <row r="658" s="257" customFormat="1" ht="14" customHeight="1" spans="1:11">
      <c r="A658" s="278">
        <v>2082101</v>
      </c>
      <c r="B658" s="279" t="s">
        <v>652</v>
      </c>
      <c r="C658" s="276">
        <v>-16</v>
      </c>
      <c r="D658" s="276">
        <v>0</v>
      </c>
      <c r="E658" s="276">
        <v>10</v>
      </c>
      <c r="F658" s="276">
        <v>12</v>
      </c>
      <c r="G658" s="277">
        <f t="shared" si="50"/>
        <v>-1.75</v>
      </c>
      <c r="H658" s="277"/>
      <c r="I658" s="277">
        <f t="shared" si="52"/>
        <v>1.2</v>
      </c>
      <c r="J658" s="284">
        <f t="shared" si="53"/>
        <v>7</v>
      </c>
      <c r="K658" s="267">
        <f t="shared" si="54"/>
        <v>6</v>
      </c>
    </row>
    <row r="659" s="257" customFormat="1" ht="14" customHeight="1" spans="1:11">
      <c r="A659" s="278">
        <v>2082102</v>
      </c>
      <c r="B659" s="279" t="s">
        <v>653</v>
      </c>
      <c r="C659" s="276">
        <v>-45</v>
      </c>
      <c r="D659" s="276">
        <v>95</v>
      </c>
      <c r="E659" s="276">
        <v>95</v>
      </c>
      <c r="F659" s="276">
        <v>98</v>
      </c>
      <c r="G659" s="277">
        <f t="shared" si="50"/>
        <v>-3.17777777777778</v>
      </c>
      <c r="H659" s="277">
        <f t="shared" si="51"/>
        <v>1.03157894736842</v>
      </c>
      <c r="I659" s="277">
        <f t="shared" si="52"/>
        <v>1.03157894736842</v>
      </c>
      <c r="J659" s="284">
        <f t="shared" si="53"/>
        <v>7</v>
      </c>
      <c r="K659" s="267">
        <f t="shared" si="54"/>
        <v>243</v>
      </c>
    </row>
    <row r="660" s="257" customFormat="1" ht="14" hidden="1" customHeight="1" spans="1:11">
      <c r="A660" s="278">
        <v>20824</v>
      </c>
      <c r="B660" s="275" t="s">
        <v>654</v>
      </c>
      <c r="C660" s="280">
        <f>SUM(C661:C662)</f>
        <v>0</v>
      </c>
      <c r="D660" s="280">
        <f>SUM(D661:D662)</f>
        <v>0</v>
      </c>
      <c r="E660" s="280">
        <f>SUM(E661:E662)</f>
        <v>0</v>
      </c>
      <c r="F660" s="280">
        <f>SUM(F661:F662)</f>
        <v>0</v>
      </c>
      <c r="G660" s="277">
        <f t="shared" si="50"/>
        <v>0</v>
      </c>
      <c r="H660" s="277">
        <f t="shared" si="51"/>
        <v>0</v>
      </c>
      <c r="I660" s="277">
        <f t="shared" si="52"/>
        <v>0</v>
      </c>
      <c r="J660" s="284">
        <f t="shared" si="53"/>
        <v>5</v>
      </c>
      <c r="K660" s="267">
        <f t="shared" si="54"/>
        <v>0</v>
      </c>
    </row>
    <row r="661" s="257" customFormat="1" ht="14" hidden="1" customHeight="1" spans="1:11">
      <c r="A661" s="278">
        <v>2082401</v>
      </c>
      <c r="B661" s="279" t="s">
        <v>655</v>
      </c>
      <c r="C661" s="280">
        <v>0</v>
      </c>
      <c r="D661" s="276">
        <v>0</v>
      </c>
      <c r="E661" s="276">
        <v>0</v>
      </c>
      <c r="F661" s="276">
        <v>0</v>
      </c>
      <c r="G661" s="277">
        <f t="shared" si="50"/>
        <v>0</v>
      </c>
      <c r="H661" s="277">
        <f t="shared" si="51"/>
        <v>0</v>
      </c>
      <c r="I661" s="277">
        <f t="shared" si="52"/>
        <v>0</v>
      </c>
      <c r="J661" s="284">
        <f t="shared" si="53"/>
        <v>7</v>
      </c>
      <c r="K661" s="267">
        <f t="shared" si="54"/>
        <v>0</v>
      </c>
    </row>
    <row r="662" s="257" customFormat="1" ht="14" hidden="1" customHeight="1" spans="1:11">
      <c r="A662" s="278">
        <v>2082402</v>
      </c>
      <c r="B662" s="279" t="s">
        <v>656</v>
      </c>
      <c r="C662" s="280">
        <v>0</v>
      </c>
      <c r="D662" s="276">
        <v>0</v>
      </c>
      <c r="E662" s="276">
        <v>0</v>
      </c>
      <c r="F662" s="276">
        <v>0</v>
      </c>
      <c r="G662" s="277">
        <f t="shared" si="50"/>
        <v>0</v>
      </c>
      <c r="H662" s="277">
        <f t="shared" si="51"/>
        <v>0</v>
      </c>
      <c r="I662" s="277">
        <f t="shared" si="52"/>
        <v>0</v>
      </c>
      <c r="J662" s="284">
        <f t="shared" si="53"/>
        <v>7</v>
      </c>
      <c r="K662" s="267">
        <f t="shared" si="54"/>
        <v>0</v>
      </c>
    </row>
    <row r="663" s="257" customFormat="1" ht="14" customHeight="1" spans="1:11">
      <c r="A663" s="278">
        <v>20825</v>
      </c>
      <c r="B663" s="275" t="s">
        <v>657</v>
      </c>
      <c r="C663" s="276">
        <f>SUM(C664:C665)</f>
        <v>6</v>
      </c>
      <c r="D663" s="276">
        <f>SUM(D664:D665)</f>
        <v>0</v>
      </c>
      <c r="E663" s="276">
        <f>SUM(E664:E665)</f>
        <v>4</v>
      </c>
      <c r="F663" s="276">
        <f>SUM(F664:F665)</f>
        <v>3</v>
      </c>
      <c r="G663" s="277">
        <f t="shared" si="50"/>
        <v>-0.5</v>
      </c>
      <c r="H663" s="277"/>
      <c r="I663" s="277">
        <f t="shared" si="52"/>
        <v>0.75</v>
      </c>
      <c r="J663" s="284">
        <f t="shared" si="53"/>
        <v>5</v>
      </c>
      <c r="K663" s="267">
        <f t="shared" si="54"/>
        <v>13</v>
      </c>
    </row>
    <row r="664" s="257" customFormat="1" ht="14" customHeight="1" spans="1:11">
      <c r="A664" s="278">
        <v>2082501</v>
      </c>
      <c r="B664" s="279" t="s">
        <v>658</v>
      </c>
      <c r="C664" s="276">
        <v>6</v>
      </c>
      <c r="D664" s="276">
        <v>0</v>
      </c>
      <c r="E664" s="276">
        <v>4</v>
      </c>
      <c r="F664" s="276">
        <v>3</v>
      </c>
      <c r="G664" s="277">
        <f t="shared" si="50"/>
        <v>-0.5</v>
      </c>
      <c r="H664" s="277"/>
      <c r="I664" s="277">
        <f t="shared" si="52"/>
        <v>0.75</v>
      </c>
      <c r="J664" s="284">
        <f t="shared" si="53"/>
        <v>7</v>
      </c>
      <c r="K664" s="267">
        <f t="shared" si="54"/>
        <v>13</v>
      </c>
    </row>
    <row r="665" s="257" customFormat="1" ht="14" hidden="1" customHeight="1" spans="1:11">
      <c r="A665" s="278">
        <v>2082502</v>
      </c>
      <c r="B665" s="279" t="s">
        <v>659</v>
      </c>
      <c r="C665" s="280">
        <v>0</v>
      </c>
      <c r="D665" s="276">
        <v>0</v>
      </c>
      <c r="E665" s="276">
        <v>0</v>
      </c>
      <c r="F665" s="276">
        <v>0</v>
      </c>
      <c r="G665" s="277">
        <f t="shared" si="50"/>
        <v>0</v>
      </c>
      <c r="H665" s="277">
        <f t="shared" si="51"/>
        <v>0</v>
      </c>
      <c r="I665" s="277">
        <f t="shared" si="52"/>
        <v>0</v>
      </c>
      <c r="J665" s="284">
        <f t="shared" si="53"/>
        <v>7</v>
      </c>
      <c r="K665" s="267">
        <f t="shared" si="54"/>
        <v>0</v>
      </c>
    </row>
    <row r="666" s="257" customFormat="1" ht="14" customHeight="1" spans="1:11">
      <c r="A666" s="278">
        <v>20826</v>
      </c>
      <c r="B666" s="275" t="s">
        <v>660</v>
      </c>
      <c r="C666" s="276">
        <f>SUM(C667:C669)</f>
        <v>1250</v>
      </c>
      <c r="D666" s="276">
        <f>SUM(D667:D669)</f>
        <v>2277</v>
      </c>
      <c r="E666" s="276">
        <f>SUM(E667:E669)</f>
        <v>1546</v>
      </c>
      <c r="F666" s="276">
        <f>SUM(F667:F669)</f>
        <v>1527</v>
      </c>
      <c r="G666" s="277">
        <f t="shared" si="50"/>
        <v>0.2216</v>
      </c>
      <c r="H666" s="277">
        <f t="shared" si="51"/>
        <v>0.670619235836627</v>
      </c>
      <c r="I666" s="277">
        <f t="shared" si="52"/>
        <v>0.98771021992238</v>
      </c>
      <c r="J666" s="284">
        <f t="shared" si="53"/>
        <v>5</v>
      </c>
      <c r="K666" s="267">
        <f t="shared" si="54"/>
        <v>6600</v>
      </c>
    </row>
    <row r="667" s="257" customFormat="1" ht="14" customHeight="1" spans="1:11">
      <c r="A667" s="278">
        <v>2082601</v>
      </c>
      <c r="B667" s="279" t="s">
        <v>661</v>
      </c>
      <c r="C667" s="276">
        <v>57</v>
      </c>
      <c r="D667" s="276">
        <v>273</v>
      </c>
      <c r="E667" s="276">
        <v>75</v>
      </c>
      <c r="F667" s="276">
        <v>57</v>
      </c>
      <c r="G667" s="277">
        <f t="shared" si="50"/>
        <v>0</v>
      </c>
      <c r="H667" s="277">
        <f t="shared" si="51"/>
        <v>0.208791208791209</v>
      </c>
      <c r="I667" s="277">
        <f t="shared" si="52"/>
        <v>0.76</v>
      </c>
      <c r="J667" s="284">
        <f t="shared" si="53"/>
        <v>7</v>
      </c>
      <c r="K667" s="267">
        <f t="shared" si="54"/>
        <v>462</v>
      </c>
    </row>
    <row r="668" s="257" customFormat="1" ht="14" customHeight="1" spans="1:11">
      <c r="A668" s="278">
        <v>2082602</v>
      </c>
      <c r="B668" s="279" t="s">
        <v>662</v>
      </c>
      <c r="C668" s="276">
        <v>1193</v>
      </c>
      <c r="D668" s="276">
        <v>2004</v>
      </c>
      <c r="E668" s="276">
        <v>1471</v>
      </c>
      <c r="F668" s="276">
        <v>1470</v>
      </c>
      <c r="G668" s="277">
        <f t="shared" si="50"/>
        <v>0.232187761944677</v>
      </c>
      <c r="H668" s="277">
        <f t="shared" si="51"/>
        <v>0.733532934131736</v>
      </c>
      <c r="I668" s="277">
        <f t="shared" si="52"/>
        <v>0.999320190346703</v>
      </c>
      <c r="J668" s="284">
        <f t="shared" si="53"/>
        <v>7</v>
      </c>
      <c r="K668" s="267">
        <f t="shared" si="54"/>
        <v>6138</v>
      </c>
    </row>
    <row r="669" s="257" customFormat="1" ht="14" hidden="1" customHeight="1" spans="1:11">
      <c r="A669" s="278">
        <v>2082699</v>
      </c>
      <c r="B669" s="279" t="s">
        <v>663</v>
      </c>
      <c r="C669" s="280">
        <v>0</v>
      </c>
      <c r="D669" s="276">
        <v>0</v>
      </c>
      <c r="E669" s="276">
        <v>0</v>
      </c>
      <c r="F669" s="276">
        <v>0</v>
      </c>
      <c r="G669" s="277">
        <f t="shared" si="50"/>
        <v>0</v>
      </c>
      <c r="H669" s="277">
        <f t="shared" si="51"/>
        <v>0</v>
      </c>
      <c r="I669" s="277">
        <f t="shared" si="52"/>
        <v>0</v>
      </c>
      <c r="J669" s="284">
        <f t="shared" si="53"/>
        <v>7</v>
      </c>
      <c r="K669" s="267">
        <f t="shared" si="54"/>
        <v>0</v>
      </c>
    </row>
    <row r="670" s="257" customFormat="1" ht="14" customHeight="1" spans="1:11">
      <c r="A670" s="278">
        <v>20827</v>
      </c>
      <c r="B670" s="275" t="s">
        <v>664</v>
      </c>
      <c r="C670" s="280">
        <f>SUM(C671:C674)</f>
        <v>0</v>
      </c>
      <c r="D670" s="280">
        <f>SUM(D671:D674)</f>
        <v>0</v>
      </c>
      <c r="E670" s="280">
        <f>SUM(E671:E674)</f>
        <v>43</v>
      </c>
      <c r="F670" s="280">
        <f>SUM(F671:F674)</f>
        <v>0</v>
      </c>
      <c r="G670" s="277">
        <f t="shared" si="50"/>
        <v>0</v>
      </c>
      <c r="H670" s="277">
        <f t="shared" si="51"/>
        <v>0</v>
      </c>
      <c r="I670" s="277">
        <f t="shared" si="52"/>
        <v>0</v>
      </c>
      <c r="J670" s="284">
        <f t="shared" si="53"/>
        <v>5</v>
      </c>
      <c r="K670" s="267">
        <f t="shared" si="54"/>
        <v>43</v>
      </c>
    </row>
    <row r="671" s="257" customFormat="1" ht="14" customHeight="1" spans="1:11">
      <c r="A671" s="278">
        <v>2082701</v>
      </c>
      <c r="B671" s="279" t="s">
        <v>665</v>
      </c>
      <c r="C671" s="280">
        <v>0</v>
      </c>
      <c r="D671" s="276">
        <v>0</v>
      </c>
      <c r="E671" s="276">
        <v>11</v>
      </c>
      <c r="F671" s="276">
        <v>0</v>
      </c>
      <c r="G671" s="277">
        <f t="shared" si="50"/>
        <v>0</v>
      </c>
      <c r="H671" s="277">
        <f t="shared" si="51"/>
        <v>0</v>
      </c>
      <c r="I671" s="277">
        <f t="shared" si="52"/>
        <v>0</v>
      </c>
      <c r="J671" s="284">
        <f t="shared" si="53"/>
        <v>7</v>
      </c>
      <c r="K671" s="267">
        <f t="shared" si="54"/>
        <v>11</v>
      </c>
    </row>
    <row r="672" s="257" customFormat="1" ht="14" customHeight="1" spans="1:11">
      <c r="A672" s="278">
        <v>2082702</v>
      </c>
      <c r="B672" s="279" t="s">
        <v>666</v>
      </c>
      <c r="C672" s="280">
        <v>0</v>
      </c>
      <c r="D672" s="276">
        <v>0</v>
      </c>
      <c r="E672" s="276">
        <v>32</v>
      </c>
      <c r="F672" s="276">
        <v>0</v>
      </c>
      <c r="G672" s="277">
        <f t="shared" si="50"/>
        <v>0</v>
      </c>
      <c r="H672" s="277">
        <f t="shared" si="51"/>
        <v>0</v>
      </c>
      <c r="I672" s="277">
        <f t="shared" si="52"/>
        <v>0</v>
      </c>
      <c r="J672" s="284">
        <f t="shared" si="53"/>
        <v>7</v>
      </c>
      <c r="K672" s="267">
        <f t="shared" si="54"/>
        <v>32</v>
      </c>
    </row>
    <row r="673" s="257" customFormat="1" ht="14" hidden="1" customHeight="1" spans="1:11">
      <c r="A673" s="278">
        <v>2082703</v>
      </c>
      <c r="B673" s="279" t="s">
        <v>667</v>
      </c>
      <c r="C673" s="280">
        <v>0</v>
      </c>
      <c r="D673" s="276">
        <v>0</v>
      </c>
      <c r="E673" s="276">
        <v>0</v>
      </c>
      <c r="F673" s="276">
        <v>0</v>
      </c>
      <c r="G673" s="277">
        <f t="shared" si="50"/>
        <v>0</v>
      </c>
      <c r="H673" s="277">
        <f t="shared" si="51"/>
        <v>0</v>
      </c>
      <c r="I673" s="277">
        <f t="shared" si="52"/>
        <v>0</v>
      </c>
      <c r="J673" s="284">
        <f t="shared" si="53"/>
        <v>7</v>
      </c>
      <c r="K673" s="267">
        <f t="shared" si="54"/>
        <v>0</v>
      </c>
    </row>
    <row r="674" s="257" customFormat="1" ht="14" hidden="1" customHeight="1" spans="1:11">
      <c r="A674" s="278">
        <v>2082799</v>
      </c>
      <c r="B674" s="279" t="s">
        <v>668</v>
      </c>
      <c r="C674" s="280">
        <v>0</v>
      </c>
      <c r="D674" s="276">
        <v>0</v>
      </c>
      <c r="E674" s="276">
        <v>0</v>
      </c>
      <c r="F674" s="276">
        <v>0</v>
      </c>
      <c r="G674" s="277">
        <f t="shared" si="50"/>
        <v>0</v>
      </c>
      <c r="H674" s="277">
        <f t="shared" si="51"/>
        <v>0</v>
      </c>
      <c r="I674" s="277">
        <f t="shared" si="52"/>
        <v>0</v>
      </c>
      <c r="J674" s="284">
        <f t="shared" si="53"/>
        <v>7</v>
      </c>
      <c r="K674" s="267">
        <f t="shared" si="54"/>
        <v>0</v>
      </c>
    </row>
    <row r="675" s="257" customFormat="1" ht="14" customHeight="1" spans="1:11">
      <c r="A675" s="278">
        <v>20828</v>
      </c>
      <c r="B675" s="275" t="s">
        <v>669</v>
      </c>
      <c r="C675" s="276">
        <f>SUM(C676:C682)</f>
        <v>173</v>
      </c>
      <c r="D675" s="276">
        <f>SUM(D676:D682)</f>
        <v>925</v>
      </c>
      <c r="E675" s="276">
        <f>SUM(E676:E682)</f>
        <v>384</v>
      </c>
      <c r="F675" s="276">
        <f>SUM(F676:F682)</f>
        <v>315</v>
      </c>
      <c r="G675" s="277">
        <f t="shared" si="50"/>
        <v>0.820809248554913</v>
      </c>
      <c r="H675" s="277">
        <f t="shared" si="51"/>
        <v>0.340540540540541</v>
      </c>
      <c r="I675" s="277">
        <f t="shared" si="52"/>
        <v>0.8203125</v>
      </c>
      <c r="J675" s="284">
        <f t="shared" si="53"/>
        <v>5</v>
      </c>
      <c r="K675" s="267">
        <f t="shared" si="54"/>
        <v>1797</v>
      </c>
    </row>
    <row r="676" s="257" customFormat="1" ht="14" customHeight="1" spans="1:11">
      <c r="A676" s="278">
        <v>2082801</v>
      </c>
      <c r="B676" s="279" t="s">
        <v>190</v>
      </c>
      <c r="C676" s="276">
        <v>142</v>
      </c>
      <c r="D676" s="276">
        <v>285</v>
      </c>
      <c r="E676" s="276">
        <v>192</v>
      </c>
      <c r="F676" s="276">
        <v>191</v>
      </c>
      <c r="G676" s="277">
        <f t="shared" si="50"/>
        <v>0.345070422535211</v>
      </c>
      <c r="H676" s="277">
        <f t="shared" si="51"/>
        <v>0.670175438596491</v>
      </c>
      <c r="I676" s="277">
        <f t="shared" si="52"/>
        <v>0.994791666666667</v>
      </c>
      <c r="J676" s="284">
        <f t="shared" si="53"/>
        <v>7</v>
      </c>
      <c r="K676" s="267">
        <f t="shared" si="54"/>
        <v>810</v>
      </c>
    </row>
    <row r="677" s="257" customFormat="1" ht="14" customHeight="1" spans="1:11">
      <c r="A677" s="278">
        <v>2082802</v>
      </c>
      <c r="B677" s="279" t="s">
        <v>191</v>
      </c>
      <c r="C677" s="280">
        <v>0</v>
      </c>
      <c r="D677" s="276">
        <v>38</v>
      </c>
      <c r="E677" s="276">
        <v>28</v>
      </c>
      <c r="F677" s="276">
        <v>0</v>
      </c>
      <c r="G677" s="277">
        <f t="shared" si="50"/>
        <v>0</v>
      </c>
      <c r="H677" s="277">
        <f t="shared" si="51"/>
        <v>0</v>
      </c>
      <c r="I677" s="277">
        <f t="shared" si="52"/>
        <v>0</v>
      </c>
      <c r="J677" s="284">
        <f t="shared" si="53"/>
        <v>7</v>
      </c>
      <c r="K677" s="267">
        <f t="shared" si="54"/>
        <v>66</v>
      </c>
    </row>
    <row r="678" s="257" customFormat="1" ht="14" customHeight="1" spans="1:11">
      <c r="A678" s="278">
        <v>2082803</v>
      </c>
      <c r="B678" s="279" t="s">
        <v>192</v>
      </c>
      <c r="C678" s="280">
        <v>0</v>
      </c>
      <c r="D678" s="276">
        <v>5</v>
      </c>
      <c r="E678" s="276">
        <v>0</v>
      </c>
      <c r="F678" s="276">
        <v>0</v>
      </c>
      <c r="G678" s="277">
        <f t="shared" si="50"/>
        <v>0</v>
      </c>
      <c r="H678" s="277">
        <f t="shared" si="51"/>
        <v>0</v>
      </c>
      <c r="I678" s="277">
        <f t="shared" si="52"/>
        <v>0</v>
      </c>
      <c r="J678" s="284">
        <f t="shared" si="53"/>
        <v>7</v>
      </c>
      <c r="K678" s="267">
        <f t="shared" si="54"/>
        <v>5</v>
      </c>
    </row>
    <row r="679" s="257" customFormat="1" ht="14" customHeight="1" spans="1:11">
      <c r="A679" s="278">
        <v>2082804</v>
      </c>
      <c r="B679" s="279" t="s">
        <v>670</v>
      </c>
      <c r="C679" s="276">
        <v>26</v>
      </c>
      <c r="D679" s="276">
        <v>67</v>
      </c>
      <c r="E679" s="276">
        <v>41</v>
      </c>
      <c r="F679" s="276">
        <v>40</v>
      </c>
      <c r="G679" s="277">
        <f t="shared" si="50"/>
        <v>0.538461538461539</v>
      </c>
      <c r="H679" s="277">
        <f t="shared" si="51"/>
        <v>0.597014925373134</v>
      </c>
      <c r="I679" s="277">
        <f t="shared" si="52"/>
        <v>0.975609756097561</v>
      </c>
      <c r="J679" s="284">
        <f t="shared" si="53"/>
        <v>7</v>
      </c>
      <c r="K679" s="267">
        <f t="shared" si="54"/>
        <v>174</v>
      </c>
    </row>
    <row r="680" s="257" customFormat="1" ht="14" hidden="1" customHeight="1" spans="1:11">
      <c r="A680" s="278">
        <v>2082805</v>
      </c>
      <c r="B680" s="279" t="s">
        <v>671</v>
      </c>
      <c r="C680" s="280">
        <v>0</v>
      </c>
      <c r="D680" s="276">
        <v>0</v>
      </c>
      <c r="E680" s="276">
        <v>0</v>
      </c>
      <c r="F680" s="276">
        <v>0</v>
      </c>
      <c r="G680" s="277">
        <f t="shared" si="50"/>
        <v>0</v>
      </c>
      <c r="H680" s="277">
        <f t="shared" si="51"/>
        <v>0</v>
      </c>
      <c r="I680" s="277">
        <f t="shared" si="52"/>
        <v>0</v>
      </c>
      <c r="J680" s="284">
        <f t="shared" si="53"/>
        <v>7</v>
      </c>
      <c r="K680" s="267">
        <f t="shared" si="54"/>
        <v>0</v>
      </c>
    </row>
    <row r="681" s="257" customFormat="1" ht="14" customHeight="1" spans="1:11">
      <c r="A681" s="278">
        <v>2082850</v>
      </c>
      <c r="B681" s="279" t="s">
        <v>199</v>
      </c>
      <c r="C681" s="276">
        <v>5</v>
      </c>
      <c r="D681" s="276">
        <v>0</v>
      </c>
      <c r="E681" s="276">
        <v>33</v>
      </c>
      <c r="F681" s="276">
        <v>32</v>
      </c>
      <c r="G681" s="277">
        <f t="shared" si="50"/>
        <v>5.4</v>
      </c>
      <c r="H681" s="277"/>
      <c r="I681" s="277">
        <f t="shared" si="52"/>
        <v>0.96969696969697</v>
      </c>
      <c r="J681" s="284">
        <f t="shared" si="53"/>
        <v>7</v>
      </c>
      <c r="K681" s="267">
        <f t="shared" si="54"/>
        <v>70</v>
      </c>
    </row>
    <row r="682" s="257" customFormat="1" ht="14" customHeight="1" spans="1:11">
      <c r="A682" s="278">
        <v>2082899</v>
      </c>
      <c r="B682" s="279" t="s">
        <v>672</v>
      </c>
      <c r="C682" s="280">
        <v>0</v>
      </c>
      <c r="D682" s="276">
        <v>530</v>
      </c>
      <c r="E682" s="276">
        <v>90</v>
      </c>
      <c r="F682" s="276">
        <v>52</v>
      </c>
      <c r="G682" s="277"/>
      <c r="H682" s="277">
        <f t="shared" si="51"/>
        <v>0.0981132075471698</v>
      </c>
      <c r="I682" s="277">
        <f t="shared" si="52"/>
        <v>0.577777777777778</v>
      </c>
      <c r="J682" s="284">
        <f t="shared" si="53"/>
        <v>7</v>
      </c>
      <c r="K682" s="267">
        <f t="shared" si="54"/>
        <v>672</v>
      </c>
    </row>
    <row r="683" s="258" customFormat="1" ht="14" customHeight="1" spans="1:11">
      <c r="A683" s="285">
        <v>20830</v>
      </c>
      <c r="B683" s="288" t="s">
        <v>673</v>
      </c>
      <c r="C683" s="276">
        <f>SUM(C684:C685)</f>
        <v>0</v>
      </c>
      <c r="D683" s="276">
        <f>SUM(D684:D685)</f>
        <v>22</v>
      </c>
      <c r="E683" s="276">
        <f>SUM(E684:E685)</f>
        <v>94</v>
      </c>
      <c r="F683" s="276">
        <f>SUM(F684:F685)</f>
        <v>93</v>
      </c>
      <c r="G683" s="277"/>
      <c r="H683" s="277">
        <f t="shared" si="51"/>
        <v>4.22727272727273</v>
      </c>
      <c r="I683" s="277">
        <f t="shared" si="52"/>
        <v>0.98936170212766</v>
      </c>
      <c r="J683" s="284">
        <f t="shared" si="53"/>
        <v>5</v>
      </c>
      <c r="K683" s="267">
        <f t="shared" si="54"/>
        <v>209</v>
      </c>
    </row>
    <row r="684" s="258" customFormat="1" ht="14" customHeight="1" spans="1:11">
      <c r="A684" s="285">
        <v>2083001</v>
      </c>
      <c r="B684" s="286" t="s">
        <v>674</v>
      </c>
      <c r="C684" s="280"/>
      <c r="D684" s="276">
        <v>22</v>
      </c>
      <c r="E684" s="276">
        <v>22</v>
      </c>
      <c r="F684" s="276">
        <v>21</v>
      </c>
      <c r="G684" s="277"/>
      <c r="H684" s="277">
        <f t="shared" si="51"/>
        <v>0.954545454545455</v>
      </c>
      <c r="I684" s="277">
        <f t="shared" si="52"/>
        <v>0.954545454545455</v>
      </c>
      <c r="J684" s="284">
        <f t="shared" si="53"/>
        <v>7</v>
      </c>
      <c r="K684" s="267">
        <f t="shared" si="54"/>
        <v>65</v>
      </c>
    </row>
    <row r="685" s="258" customFormat="1" ht="14" customHeight="1" spans="1:11">
      <c r="A685" s="285">
        <v>2083099</v>
      </c>
      <c r="B685" s="286" t="s">
        <v>675</v>
      </c>
      <c r="C685" s="280"/>
      <c r="D685" s="276"/>
      <c r="E685" s="276">
        <v>72</v>
      </c>
      <c r="F685" s="276">
        <v>72</v>
      </c>
      <c r="G685" s="277"/>
      <c r="H685" s="277"/>
      <c r="I685" s="277">
        <f t="shared" si="52"/>
        <v>1</v>
      </c>
      <c r="J685" s="284">
        <f t="shared" si="53"/>
        <v>7</v>
      </c>
      <c r="K685" s="267">
        <f t="shared" si="54"/>
        <v>144</v>
      </c>
    </row>
    <row r="686" s="257" customFormat="1" ht="14" customHeight="1" spans="1:11">
      <c r="A686" s="278">
        <v>20899</v>
      </c>
      <c r="B686" s="275" t="s">
        <v>676</v>
      </c>
      <c r="C686" s="276">
        <f>SUM(C687)</f>
        <v>418</v>
      </c>
      <c r="D686" s="276">
        <f>SUM(D687)</f>
        <v>444</v>
      </c>
      <c r="E686" s="276">
        <f>SUM(E687)</f>
        <v>290</v>
      </c>
      <c r="F686" s="276">
        <f>SUM(F687)</f>
        <v>248</v>
      </c>
      <c r="G686" s="277">
        <f t="shared" si="50"/>
        <v>-0.406698564593301</v>
      </c>
      <c r="H686" s="277">
        <f t="shared" si="51"/>
        <v>0.558558558558559</v>
      </c>
      <c r="I686" s="277">
        <f t="shared" si="52"/>
        <v>0.855172413793103</v>
      </c>
      <c r="J686" s="284">
        <f t="shared" si="53"/>
        <v>5</v>
      </c>
      <c r="K686" s="267">
        <f t="shared" si="54"/>
        <v>1400</v>
      </c>
    </row>
    <row r="687" s="257" customFormat="1" ht="14" customHeight="1" spans="1:11">
      <c r="A687" s="278">
        <v>2089901</v>
      </c>
      <c r="B687" s="279" t="s">
        <v>677</v>
      </c>
      <c r="C687" s="276">
        <v>418</v>
      </c>
      <c r="D687" s="276">
        <v>444</v>
      </c>
      <c r="E687" s="287">
        <f>241+5+44</f>
        <v>290</v>
      </c>
      <c r="F687" s="276">
        <v>248</v>
      </c>
      <c r="G687" s="277">
        <f t="shared" si="50"/>
        <v>-0.406698564593301</v>
      </c>
      <c r="H687" s="277">
        <f t="shared" si="51"/>
        <v>0.558558558558559</v>
      </c>
      <c r="I687" s="277">
        <f t="shared" si="52"/>
        <v>0.855172413793103</v>
      </c>
      <c r="J687" s="284">
        <f t="shared" si="53"/>
        <v>7</v>
      </c>
      <c r="K687" s="267">
        <f t="shared" si="54"/>
        <v>1400</v>
      </c>
    </row>
    <row r="688" s="257" customFormat="1" ht="14" customHeight="1" spans="1:11">
      <c r="A688" s="274">
        <v>210</v>
      </c>
      <c r="B688" s="275" t="s">
        <v>678</v>
      </c>
      <c r="C688" s="276">
        <f>SUM(C689,C694,C707,C711,C723,C726,C730,C735,C739,C743,C746,C755,C757)</f>
        <v>24796</v>
      </c>
      <c r="D688" s="276">
        <f>SUM(D689,D694,D707,D711,D723,D726,D730,D735,D739,D743,D746,D755,D757)</f>
        <v>27810</v>
      </c>
      <c r="E688" s="276">
        <f>SUM(E689,E694,E707,E711,E723,E726,E730,E735,E739,E743,E746,E755,E757)</f>
        <v>35284</v>
      </c>
      <c r="F688" s="276">
        <f>SUM(F689,F694,F707,F711,F723,F726,F730,F735,F739,F743,F746,F755,F757)</f>
        <v>39311</v>
      </c>
      <c r="G688" s="277">
        <f t="shared" si="50"/>
        <v>0.585376673657041</v>
      </c>
      <c r="H688" s="277">
        <f t="shared" si="51"/>
        <v>1.41355627472132</v>
      </c>
      <c r="I688" s="277">
        <f t="shared" si="52"/>
        <v>1.11413105090126</v>
      </c>
      <c r="J688" s="284">
        <f t="shared" si="53"/>
        <v>3</v>
      </c>
      <c r="K688" s="267">
        <f t="shared" si="54"/>
        <v>127201</v>
      </c>
    </row>
    <row r="689" s="257" customFormat="1" ht="14" customHeight="1" spans="1:11">
      <c r="A689" s="278">
        <v>21001</v>
      </c>
      <c r="B689" s="275" t="s">
        <v>679</v>
      </c>
      <c r="C689" s="276">
        <f>SUM(C690:C693)</f>
        <v>783</v>
      </c>
      <c r="D689" s="276">
        <f>SUM(D690:D693)</f>
        <v>815</v>
      </c>
      <c r="E689" s="276">
        <f>SUM(E690:E693)</f>
        <v>872</v>
      </c>
      <c r="F689" s="276">
        <f>SUM(F690:F693)</f>
        <v>721</v>
      </c>
      <c r="G689" s="277">
        <f t="shared" si="50"/>
        <v>-0.0791826309067688</v>
      </c>
      <c r="H689" s="277">
        <f t="shared" si="51"/>
        <v>0.884662576687117</v>
      </c>
      <c r="I689" s="277">
        <f t="shared" si="52"/>
        <v>0.826834862385321</v>
      </c>
      <c r="J689" s="284">
        <f t="shared" si="53"/>
        <v>5</v>
      </c>
      <c r="K689" s="267">
        <f t="shared" si="54"/>
        <v>3191</v>
      </c>
    </row>
    <row r="690" s="257" customFormat="1" ht="14" customHeight="1" spans="1:11">
      <c r="A690" s="278">
        <v>2100101</v>
      </c>
      <c r="B690" s="279" t="s">
        <v>190</v>
      </c>
      <c r="C690" s="276">
        <v>640</v>
      </c>
      <c r="D690" s="276">
        <v>736</v>
      </c>
      <c r="E690" s="276">
        <v>818</v>
      </c>
      <c r="F690" s="276">
        <v>757</v>
      </c>
      <c r="G690" s="277">
        <f t="shared" si="50"/>
        <v>0.1828125</v>
      </c>
      <c r="H690" s="277">
        <f t="shared" si="51"/>
        <v>1.02853260869565</v>
      </c>
      <c r="I690" s="277">
        <f t="shared" si="52"/>
        <v>0.925427872860636</v>
      </c>
      <c r="J690" s="284">
        <f t="shared" si="53"/>
        <v>7</v>
      </c>
      <c r="K690" s="267">
        <f t="shared" si="54"/>
        <v>2951</v>
      </c>
    </row>
    <row r="691" s="257" customFormat="1" ht="14" customHeight="1" spans="1:11">
      <c r="A691" s="278">
        <v>2100102</v>
      </c>
      <c r="B691" s="279" t="s">
        <v>191</v>
      </c>
      <c r="C691" s="276">
        <v>26</v>
      </c>
      <c r="D691" s="276">
        <v>47</v>
      </c>
      <c r="E691" s="276">
        <v>25</v>
      </c>
      <c r="F691" s="276">
        <v>23</v>
      </c>
      <c r="G691" s="277">
        <f t="shared" si="50"/>
        <v>-0.115384615384615</v>
      </c>
      <c r="H691" s="277">
        <f t="shared" si="51"/>
        <v>0.48936170212766</v>
      </c>
      <c r="I691" s="277">
        <f t="shared" si="52"/>
        <v>0.92</v>
      </c>
      <c r="J691" s="284">
        <f t="shared" si="53"/>
        <v>7</v>
      </c>
      <c r="K691" s="267">
        <f t="shared" si="54"/>
        <v>121</v>
      </c>
    </row>
    <row r="692" s="257" customFormat="1" ht="14" hidden="1" customHeight="1" spans="1:11">
      <c r="A692" s="278">
        <v>2100103</v>
      </c>
      <c r="B692" s="279" t="s">
        <v>192</v>
      </c>
      <c r="C692" s="280">
        <v>0</v>
      </c>
      <c r="D692" s="276">
        <v>0</v>
      </c>
      <c r="E692" s="276">
        <v>0</v>
      </c>
      <c r="F692" s="276">
        <v>0</v>
      </c>
      <c r="G692" s="277">
        <f t="shared" si="50"/>
        <v>0</v>
      </c>
      <c r="H692" s="277">
        <f t="shared" si="51"/>
        <v>0</v>
      </c>
      <c r="I692" s="277">
        <f t="shared" si="52"/>
        <v>0</v>
      </c>
      <c r="J692" s="284">
        <f t="shared" si="53"/>
        <v>7</v>
      </c>
      <c r="K692" s="267">
        <f t="shared" si="54"/>
        <v>0</v>
      </c>
    </row>
    <row r="693" s="257" customFormat="1" ht="14" customHeight="1" spans="1:11">
      <c r="A693" s="278">
        <v>2100199</v>
      </c>
      <c r="B693" s="279" t="s">
        <v>680</v>
      </c>
      <c r="C693" s="276">
        <v>117</v>
      </c>
      <c r="D693" s="276">
        <v>32</v>
      </c>
      <c r="E693" s="276">
        <v>29</v>
      </c>
      <c r="F693" s="276">
        <v>-59</v>
      </c>
      <c r="G693" s="277">
        <f t="shared" si="50"/>
        <v>-1.5042735042735</v>
      </c>
      <c r="H693" s="277">
        <f t="shared" si="51"/>
        <v>-1.84375</v>
      </c>
      <c r="I693" s="277">
        <f t="shared" si="52"/>
        <v>-2.03448275862069</v>
      </c>
      <c r="J693" s="284">
        <f t="shared" si="53"/>
        <v>7</v>
      </c>
      <c r="K693" s="267">
        <f t="shared" si="54"/>
        <v>119</v>
      </c>
    </row>
    <row r="694" s="257" customFormat="1" ht="14" customHeight="1" spans="1:11">
      <c r="A694" s="278">
        <v>21002</v>
      </c>
      <c r="B694" s="275" t="s">
        <v>681</v>
      </c>
      <c r="C694" s="276">
        <f>SUM(C695:C706)</f>
        <v>5818</v>
      </c>
      <c r="D694" s="276">
        <f>SUM(D695:D706)</f>
        <v>3686</v>
      </c>
      <c r="E694" s="276">
        <f>SUM(E695:E706)</f>
        <v>3455</v>
      </c>
      <c r="F694" s="276">
        <f>SUM(F695:F706)</f>
        <v>3741</v>
      </c>
      <c r="G694" s="277">
        <f t="shared" si="50"/>
        <v>-0.356995531110347</v>
      </c>
      <c r="H694" s="277">
        <f t="shared" si="51"/>
        <v>1.01492132392838</v>
      </c>
      <c r="I694" s="277">
        <f t="shared" si="52"/>
        <v>1.08277858176556</v>
      </c>
      <c r="J694" s="284">
        <f t="shared" si="53"/>
        <v>5</v>
      </c>
      <c r="K694" s="267">
        <f t="shared" si="54"/>
        <v>16700</v>
      </c>
    </row>
    <row r="695" s="257" customFormat="1" ht="14" customHeight="1" spans="1:11">
      <c r="A695" s="278">
        <v>2100201</v>
      </c>
      <c r="B695" s="279" t="s">
        <v>682</v>
      </c>
      <c r="C695" s="276">
        <v>3564</v>
      </c>
      <c r="D695" s="276">
        <v>2629</v>
      </c>
      <c r="E695" s="276">
        <v>2758</v>
      </c>
      <c r="F695" s="276">
        <v>3133</v>
      </c>
      <c r="G695" s="277">
        <f t="shared" si="50"/>
        <v>-0.120931537598204</v>
      </c>
      <c r="H695" s="277">
        <f t="shared" si="51"/>
        <v>1.19170787371624</v>
      </c>
      <c r="I695" s="277">
        <f t="shared" si="52"/>
        <v>1.13596809282088</v>
      </c>
      <c r="J695" s="284">
        <f t="shared" si="53"/>
        <v>7</v>
      </c>
      <c r="K695" s="267">
        <f t="shared" si="54"/>
        <v>12084</v>
      </c>
    </row>
    <row r="696" s="257" customFormat="1" ht="14" customHeight="1" spans="1:11">
      <c r="A696" s="278">
        <v>2100202</v>
      </c>
      <c r="B696" s="279" t="s">
        <v>683</v>
      </c>
      <c r="C696" s="276">
        <v>523</v>
      </c>
      <c r="D696" s="276">
        <v>545</v>
      </c>
      <c r="E696" s="276">
        <v>484</v>
      </c>
      <c r="F696" s="276">
        <v>631</v>
      </c>
      <c r="G696" s="277">
        <f t="shared" si="50"/>
        <v>0.206500956022944</v>
      </c>
      <c r="H696" s="277">
        <f t="shared" si="51"/>
        <v>1.15779816513761</v>
      </c>
      <c r="I696" s="277">
        <f t="shared" si="52"/>
        <v>1.30371900826446</v>
      </c>
      <c r="J696" s="284">
        <f t="shared" si="53"/>
        <v>7</v>
      </c>
      <c r="K696" s="267">
        <f t="shared" si="54"/>
        <v>2183</v>
      </c>
    </row>
    <row r="697" s="257" customFormat="1" ht="14" hidden="1" customHeight="1" spans="1:11">
      <c r="A697" s="278">
        <v>2100203</v>
      </c>
      <c r="B697" s="279" t="s">
        <v>684</v>
      </c>
      <c r="C697" s="280">
        <v>0</v>
      </c>
      <c r="D697" s="276">
        <v>0</v>
      </c>
      <c r="E697" s="276">
        <v>0</v>
      </c>
      <c r="F697" s="276">
        <v>0</v>
      </c>
      <c r="G697" s="277">
        <f t="shared" si="50"/>
        <v>0</v>
      </c>
      <c r="H697" s="277">
        <f t="shared" si="51"/>
        <v>0</v>
      </c>
      <c r="I697" s="277">
        <f t="shared" si="52"/>
        <v>0</v>
      </c>
      <c r="J697" s="284">
        <f t="shared" si="53"/>
        <v>7</v>
      </c>
      <c r="K697" s="267">
        <f t="shared" si="54"/>
        <v>0</v>
      </c>
    </row>
    <row r="698" s="257" customFormat="1" ht="14" hidden="1" customHeight="1" spans="1:11">
      <c r="A698" s="278">
        <v>2100204</v>
      </c>
      <c r="B698" s="279" t="s">
        <v>685</v>
      </c>
      <c r="C698" s="280">
        <v>0</v>
      </c>
      <c r="D698" s="276">
        <v>0</v>
      </c>
      <c r="E698" s="276">
        <v>0</v>
      </c>
      <c r="F698" s="276">
        <v>0</v>
      </c>
      <c r="G698" s="277">
        <f t="shared" si="50"/>
        <v>0</v>
      </c>
      <c r="H698" s="277">
        <f t="shared" si="51"/>
        <v>0</v>
      </c>
      <c r="I698" s="277">
        <f t="shared" si="52"/>
        <v>0</v>
      </c>
      <c r="J698" s="284">
        <f t="shared" si="53"/>
        <v>7</v>
      </c>
      <c r="K698" s="267">
        <f t="shared" si="54"/>
        <v>0</v>
      </c>
    </row>
    <row r="699" s="257" customFormat="1" ht="14" hidden="1" customHeight="1" spans="1:11">
      <c r="A699" s="278">
        <v>2100205</v>
      </c>
      <c r="B699" s="279" t="s">
        <v>686</v>
      </c>
      <c r="C699" s="280">
        <v>0</v>
      </c>
      <c r="D699" s="276">
        <v>0</v>
      </c>
      <c r="E699" s="276">
        <v>0</v>
      </c>
      <c r="F699" s="276">
        <v>0</v>
      </c>
      <c r="G699" s="277">
        <f t="shared" si="50"/>
        <v>0</v>
      </c>
      <c r="H699" s="277">
        <f t="shared" si="51"/>
        <v>0</v>
      </c>
      <c r="I699" s="277">
        <f t="shared" si="52"/>
        <v>0</v>
      </c>
      <c r="J699" s="284">
        <f t="shared" si="53"/>
        <v>7</v>
      </c>
      <c r="K699" s="267">
        <f t="shared" si="54"/>
        <v>0</v>
      </c>
    </row>
    <row r="700" s="257" customFormat="1" ht="14" customHeight="1" spans="1:11">
      <c r="A700" s="278">
        <v>2100206</v>
      </c>
      <c r="B700" s="279" t="s">
        <v>687</v>
      </c>
      <c r="C700" s="276">
        <v>1200</v>
      </c>
      <c r="D700" s="276">
        <v>342</v>
      </c>
      <c r="E700" s="276">
        <v>0</v>
      </c>
      <c r="F700" s="276">
        <v>-136</v>
      </c>
      <c r="G700" s="277">
        <f t="shared" si="50"/>
        <v>-1.11333333333333</v>
      </c>
      <c r="H700" s="277">
        <f t="shared" si="51"/>
        <v>-0.39766081871345</v>
      </c>
      <c r="I700" s="277"/>
      <c r="J700" s="284">
        <f t="shared" si="53"/>
        <v>7</v>
      </c>
      <c r="K700" s="267">
        <f t="shared" si="54"/>
        <v>1406</v>
      </c>
    </row>
    <row r="701" s="257" customFormat="1" ht="14" hidden="1" customHeight="1" spans="1:11">
      <c r="A701" s="278">
        <v>2100207</v>
      </c>
      <c r="B701" s="279" t="s">
        <v>688</v>
      </c>
      <c r="C701" s="280">
        <v>0</v>
      </c>
      <c r="D701" s="276">
        <v>0</v>
      </c>
      <c r="E701" s="276">
        <v>0</v>
      </c>
      <c r="F701" s="276">
        <v>0</v>
      </c>
      <c r="G701" s="277">
        <f t="shared" si="50"/>
        <v>0</v>
      </c>
      <c r="H701" s="277">
        <f t="shared" si="51"/>
        <v>0</v>
      </c>
      <c r="I701" s="277">
        <f t="shared" si="52"/>
        <v>0</v>
      </c>
      <c r="J701" s="284">
        <f t="shared" si="53"/>
        <v>7</v>
      </c>
      <c r="K701" s="267">
        <f t="shared" si="54"/>
        <v>0</v>
      </c>
    </row>
    <row r="702" s="257" customFormat="1" ht="14" hidden="1" customHeight="1" spans="1:11">
      <c r="A702" s="278">
        <v>2100208</v>
      </c>
      <c r="B702" s="279" t="s">
        <v>689</v>
      </c>
      <c r="C702" s="280">
        <v>0</v>
      </c>
      <c r="D702" s="276">
        <v>0</v>
      </c>
      <c r="E702" s="276">
        <v>0</v>
      </c>
      <c r="F702" s="276">
        <v>0</v>
      </c>
      <c r="G702" s="277">
        <f t="shared" si="50"/>
        <v>0</v>
      </c>
      <c r="H702" s="277">
        <f t="shared" si="51"/>
        <v>0</v>
      </c>
      <c r="I702" s="277">
        <f t="shared" si="52"/>
        <v>0</v>
      </c>
      <c r="J702" s="284">
        <f t="shared" si="53"/>
        <v>7</v>
      </c>
      <c r="K702" s="267">
        <f t="shared" si="54"/>
        <v>0</v>
      </c>
    </row>
    <row r="703" s="257" customFormat="1" ht="14" hidden="1" customHeight="1" spans="1:11">
      <c r="A703" s="278">
        <v>2100209</v>
      </c>
      <c r="B703" s="279" t="s">
        <v>690</v>
      </c>
      <c r="C703" s="280">
        <v>0</v>
      </c>
      <c r="D703" s="276">
        <v>0</v>
      </c>
      <c r="E703" s="276">
        <v>0</v>
      </c>
      <c r="F703" s="276">
        <v>0</v>
      </c>
      <c r="G703" s="277">
        <f t="shared" si="50"/>
        <v>0</v>
      </c>
      <c r="H703" s="277">
        <f t="shared" si="51"/>
        <v>0</v>
      </c>
      <c r="I703" s="277">
        <f t="shared" si="52"/>
        <v>0</v>
      </c>
      <c r="J703" s="284">
        <f t="shared" si="53"/>
        <v>7</v>
      </c>
      <c r="K703" s="267">
        <f t="shared" si="54"/>
        <v>0</v>
      </c>
    </row>
    <row r="704" s="257" customFormat="1" ht="14" hidden="1" customHeight="1" spans="1:11">
      <c r="A704" s="278">
        <v>2100210</v>
      </c>
      <c r="B704" s="279" t="s">
        <v>691</v>
      </c>
      <c r="C704" s="280">
        <v>0</v>
      </c>
      <c r="D704" s="276">
        <v>0</v>
      </c>
      <c r="E704" s="276">
        <v>0</v>
      </c>
      <c r="F704" s="276">
        <v>0</v>
      </c>
      <c r="G704" s="277">
        <f t="shared" si="50"/>
        <v>0</v>
      </c>
      <c r="H704" s="277">
        <f t="shared" si="51"/>
        <v>0</v>
      </c>
      <c r="I704" s="277">
        <f t="shared" si="52"/>
        <v>0</v>
      </c>
      <c r="J704" s="284">
        <f t="shared" si="53"/>
        <v>7</v>
      </c>
      <c r="K704" s="267">
        <f t="shared" si="54"/>
        <v>0</v>
      </c>
    </row>
    <row r="705" s="257" customFormat="1" ht="14" hidden="1" customHeight="1" spans="1:11">
      <c r="A705" s="278">
        <v>2100211</v>
      </c>
      <c r="B705" s="279" t="s">
        <v>692</v>
      </c>
      <c r="C705" s="280">
        <v>0</v>
      </c>
      <c r="D705" s="276">
        <v>0</v>
      </c>
      <c r="E705" s="276">
        <v>0</v>
      </c>
      <c r="F705" s="276">
        <v>0</v>
      </c>
      <c r="G705" s="277">
        <f t="shared" si="50"/>
        <v>0</v>
      </c>
      <c r="H705" s="277">
        <f t="shared" si="51"/>
        <v>0</v>
      </c>
      <c r="I705" s="277">
        <f t="shared" si="52"/>
        <v>0</v>
      </c>
      <c r="J705" s="284">
        <f t="shared" si="53"/>
        <v>7</v>
      </c>
      <c r="K705" s="267">
        <f t="shared" si="54"/>
        <v>0</v>
      </c>
    </row>
    <row r="706" s="257" customFormat="1" ht="14" customHeight="1" spans="1:11">
      <c r="A706" s="278">
        <v>2100299</v>
      </c>
      <c r="B706" s="279" t="s">
        <v>693</v>
      </c>
      <c r="C706" s="276">
        <v>531</v>
      </c>
      <c r="D706" s="276">
        <v>170</v>
      </c>
      <c r="E706" s="276">
        <v>213</v>
      </c>
      <c r="F706" s="276">
        <v>113</v>
      </c>
      <c r="G706" s="277">
        <f t="shared" si="50"/>
        <v>-0.787193973634652</v>
      </c>
      <c r="H706" s="277">
        <f t="shared" si="51"/>
        <v>0.664705882352941</v>
      </c>
      <c r="I706" s="277">
        <f t="shared" si="52"/>
        <v>0.530516431924883</v>
      </c>
      <c r="J706" s="284">
        <f t="shared" si="53"/>
        <v>7</v>
      </c>
      <c r="K706" s="267">
        <f t="shared" si="54"/>
        <v>1027</v>
      </c>
    </row>
    <row r="707" s="257" customFormat="1" ht="14" customHeight="1" spans="1:11">
      <c r="A707" s="278">
        <v>21003</v>
      </c>
      <c r="B707" s="275" t="s">
        <v>694</v>
      </c>
      <c r="C707" s="276">
        <f>SUM(C708:C710)</f>
        <v>3416</v>
      </c>
      <c r="D707" s="276">
        <f>SUM(D708:D710)</f>
        <v>2206</v>
      </c>
      <c r="E707" s="276">
        <f>SUM(E708:E710)</f>
        <v>2336</v>
      </c>
      <c r="F707" s="276">
        <f>SUM(F708:F710)</f>
        <v>2312</v>
      </c>
      <c r="G707" s="277">
        <f t="shared" si="50"/>
        <v>-0.323185011709602</v>
      </c>
      <c r="H707" s="277">
        <f t="shared" si="51"/>
        <v>1.04805077062557</v>
      </c>
      <c r="I707" s="277">
        <f t="shared" si="52"/>
        <v>0.98972602739726</v>
      </c>
      <c r="J707" s="284">
        <f t="shared" si="53"/>
        <v>5</v>
      </c>
      <c r="K707" s="267">
        <f t="shared" si="54"/>
        <v>10270</v>
      </c>
    </row>
    <row r="708" s="257" customFormat="1" ht="14" customHeight="1" spans="1:11">
      <c r="A708" s="278">
        <v>2100301</v>
      </c>
      <c r="B708" s="279" t="s">
        <v>695</v>
      </c>
      <c r="C708" s="276">
        <v>400</v>
      </c>
      <c r="D708" s="276">
        <v>380</v>
      </c>
      <c r="E708" s="276">
        <v>387</v>
      </c>
      <c r="F708" s="276">
        <v>378</v>
      </c>
      <c r="G708" s="277">
        <f t="shared" si="50"/>
        <v>-0.055</v>
      </c>
      <c r="H708" s="277">
        <f t="shared" si="51"/>
        <v>0.994736842105263</v>
      </c>
      <c r="I708" s="277">
        <f t="shared" si="52"/>
        <v>0.976744186046512</v>
      </c>
      <c r="J708" s="284">
        <f t="shared" si="53"/>
        <v>7</v>
      </c>
      <c r="K708" s="267">
        <f t="shared" si="54"/>
        <v>1545</v>
      </c>
    </row>
    <row r="709" s="257" customFormat="1" ht="14" customHeight="1" spans="1:11">
      <c r="A709" s="278">
        <v>2100302</v>
      </c>
      <c r="B709" s="279" t="s">
        <v>696</v>
      </c>
      <c r="C709" s="276">
        <v>2666</v>
      </c>
      <c r="D709" s="276">
        <v>1558</v>
      </c>
      <c r="E709" s="276">
        <v>1540</v>
      </c>
      <c r="F709" s="276">
        <v>1537</v>
      </c>
      <c r="G709" s="277">
        <f t="shared" ref="G709:G772" si="55">IF(F709&lt;&gt;0,F709/C709-1,)</f>
        <v>-0.423480870217554</v>
      </c>
      <c r="H709" s="277">
        <f t="shared" ref="H709:H772" si="56">IF(F709&lt;&gt;0,F709/D709,)</f>
        <v>0.986521181001284</v>
      </c>
      <c r="I709" s="277">
        <f t="shared" ref="I709:I772" si="57">IF(F709&lt;&gt;0,F709/E709,)</f>
        <v>0.998051948051948</v>
      </c>
      <c r="J709" s="284">
        <f t="shared" ref="J709:J772" si="58">LEN(A709)</f>
        <v>7</v>
      </c>
      <c r="K709" s="267">
        <f t="shared" ref="K709:K772" si="59">SUM(C709:F709)</f>
        <v>7301</v>
      </c>
    </row>
    <row r="710" s="257" customFormat="1" ht="14" customHeight="1" spans="1:11">
      <c r="A710" s="278">
        <v>2100399</v>
      </c>
      <c r="B710" s="279" t="s">
        <v>697</v>
      </c>
      <c r="C710" s="276">
        <v>350</v>
      </c>
      <c r="D710" s="276">
        <v>268</v>
      </c>
      <c r="E710" s="276">
        <v>409</v>
      </c>
      <c r="F710" s="276">
        <v>397</v>
      </c>
      <c r="G710" s="277">
        <f t="shared" si="55"/>
        <v>0.134285714285714</v>
      </c>
      <c r="H710" s="277">
        <f t="shared" si="56"/>
        <v>1.48134328358209</v>
      </c>
      <c r="I710" s="277">
        <f t="shared" si="57"/>
        <v>0.970660146699266</v>
      </c>
      <c r="J710" s="284">
        <f t="shared" si="58"/>
        <v>7</v>
      </c>
      <c r="K710" s="267">
        <f t="shared" si="59"/>
        <v>1424</v>
      </c>
    </row>
    <row r="711" s="257" customFormat="1" ht="14" customHeight="1" spans="1:11">
      <c r="A711" s="278">
        <v>21004</v>
      </c>
      <c r="B711" s="275" t="s">
        <v>698</v>
      </c>
      <c r="C711" s="276">
        <f>SUM(C712:C722)</f>
        <v>5359</v>
      </c>
      <c r="D711" s="276">
        <f>SUM(D712:D722)</f>
        <v>5140</v>
      </c>
      <c r="E711" s="276">
        <f>SUM(E712:E722)</f>
        <v>16960</v>
      </c>
      <c r="F711" s="276">
        <f>SUM(F712:F722)</f>
        <v>21355</v>
      </c>
      <c r="G711" s="277">
        <f t="shared" si="55"/>
        <v>2.98488523978354</v>
      </c>
      <c r="H711" s="277">
        <f t="shared" si="56"/>
        <v>4.15466926070039</v>
      </c>
      <c r="I711" s="277">
        <f t="shared" si="57"/>
        <v>1.2591391509434</v>
      </c>
      <c r="J711" s="284">
        <f t="shared" si="58"/>
        <v>5</v>
      </c>
      <c r="K711" s="267">
        <f t="shared" si="59"/>
        <v>48814</v>
      </c>
    </row>
    <row r="712" s="257" customFormat="1" ht="14" customHeight="1" spans="1:11">
      <c r="A712" s="278">
        <v>2100401</v>
      </c>
      <c r="B712" s="279" t="s">
        <v>699</v>
      </c>
      <c r="C712" s="276">
        <v>1978</v>
      </c>
      <c r="D712" s="276">
        <v>1798</v>
      </c>
      <c r="E712" s="276">
        <v>2303</v>
      </c>
      <c r="F712" s="276">
        <v>2911</v>
      </c>
      <c r="G712" s="277">
        <f t="shared" si="55"/>
        <v>0.471688574317492</v>
      </c>
      <c r="H712" s="277">
        <f t="shared" si="56"/>
        <v>1.61902113459399</v>
      </c>
      <c r="I712" s="277">
        <f t="shared" si="57"/>
        <v>1.26400347372992</v>
      </c>
      <c r="J712" s="284">
        <f t="shared" si="58"/>
        <v>7</v>
      </c>
      <c r="K712" s="267">
        <f t="shared" si="59"/>
        <v>8990</v>
      </c>
    </row>
    <row r="713" s="257" customFormat="1" ht="14" customHeight="1" spans="1:11">
      <c r="A713" s="278">
        <v>2100402</v>
      </c>
      <c r="B713" s="279" t="s">
        <v>700</v>
      </c>
      <c r="C713" s="276">
        <v>3</v>
      </c>
      <c r="D713" s="276">
        <v>8</v>
      </c>
      <c r="E713" s="276">
        <v>3</v>
      </c>
      <c r="F713" s="276">
        <v>4</v>
      </c>
      <c r="G713" s="277">
        <f t="shared" si="55"/>
        <v>0.333333333333333</v>
      </c>
      <c r="H713" s="277">
        <f t="shared" si="56"/>
        <v>0.5</v>
      </c>
      <c r="I713" s="277">
        <f t="shared" si="57"/>
        <v>1.33333333333333</v>
      </c>
      <c r="J713" s="284">
        <f t="shared" si="58"/>
        <v>7</v>
      </c>
      <c r="K713" s="267">
        <f t="shared" si="59"/>
        <v>18</v>
      </c>
    </row>
    <row r="714" s="257" customFormat="1" ht="14" customHeight="1" spans="1:11">
      <c r="A714" s="278">
        <v>2100403</v>
      </c>
      <c r="B714" s="279" t="s">
        <v>701</v>
      </c>
      <c r="C714" s="276">
        <v>840</v>
      </c>
      <c r="D714" s="276">
        <v>820</v>
      </c>
      <c r="E714" s="276">
        <v>785</v>
      </c>
      <c r="F714" s="276">
        <v>779</v>
      </c>
      <c r="G714" s="277">
        <f t="shared" si="55"/>
        <v>-0.0726190476190476</v>
      </c>
      <c r="H714" s="277">
        <f t="shared" si="56"/>
        <v>0.95</v>
      </c>
      <c r="I714" s="277">
        <f t="shared" si="57"/>
        <v>0.992356687898089</v>
      </c>
      <c r="J714" s="284">
        <f t="shared" si="58"/>
        <v>7</v>
      </c>
      <c r="K714" s="267">
        <f t="shared" si="59"/>
        <v>3224</v>
      </c>
    </row>
    <row r="715" s="257" customFormat="1" ht="14" hidden="1" customHeight="1" spans="1:11">
      <c r="A715" s="278">
        <v>2100404</v>
      </c>
      <c r="B715" s="279" t="s">
        <v>702</v>
      </c>
      <c r="C715" s="280">
        <v>0</v>
      </c>
      <c r="D715" s="276">
        <v>0</v>
      </c>
      <c r="E715" s="276">
        <v>0</v>
      </c>
      <c r="F715" s="276">
        <v>0</v>
      </c>
      <c r="G715" s="277">
        <f t="shared" si="55"/>
        <v>0</v>
      </c>
      <c r="H715" s="277">
        <f t="shared" si="56"/>
        <v>0</v>
      </c>
      <c r="I715" s="277">
        <f t="shared" si="57"/>
        <v>0</v>
      </c>
      <c r="J715" s="284">
        <f t="shared" si="58"/>
        <v>7</v>
      </c>
      <c r="K715" s="267">
        <f t="shared" si="59"/>
        <v>0</v>
      </c>
    </row>
    <row r="716" s="257" customFormat="1" ht="14" hidden="1" customHeight="1" spans="1:11">
      <c r="A716" s="278">
        <v>2100405</v>
      </c>
      <c r="B716" s="279" t="s">
        <v>703</v>
      </c>
      <c r="C716" s="280">
        <v>0</v>
      </c>
      <c r="D716" s="276">
        <v>0</v>
      </c>
      <c r="E716" s="276">
        <v>0</v>
      </c>
      <c r="F716" s="276">
        <v>0</v>
      </c>
      <c r="G716" s="277">
        <f t="shared" si="55"/>
        <v>0</v>
      </c>
      <c r="H716" s="277">
        <f t="shared" si="56"/>
        <v>0</v>
      </c>
      <c r="I716" s="277">
        <f t="shared" si="57"/>
        <v>0</v>
      </c>
      <c r="J716" s="284">
        <f t="shared" si="58"/>
        <v>7</v>
      </c>
      <c r="K716" s="267">
        <f t="shared" si="59"/>
        <v>0</v>
      </c>
    </row>
    <row r="717" s="257" customFormat="1" ht="14" hidden="1" customHeight="1" spans="1:11">
      <c r="A717" s="278">
        <v>2100406</v>
      </c>
      <c r="B717" s="279" t="s">
        <v>704</v>
      </c>
      <c r="C717" s="280">
        <v>0</v>
      </c>
      <c r="D717" s="276">
        <v>0</v>
      </c>
      <c r="E717" s="276">
        <v>0</v>
      </c>
      <c r="F717" s="276">
        <v>0</v>
      </c>
      <c r="G717" s="277">
        <f t="shared" si="55"/>
        <v>0</v>
      </c>
      <c r="H717" s="277">
        <f t="shared" si="56"/>
        <v>0</v>
      </c>
      <c r="I717" s="277">
        <f t="shared" si="57"/>
        <v>0</v>
      </c>
      <c r="J717" s="284">
        <f t="shared" si="58"/>
        <v>7</v>
      </c>
      <c r="K717" s="267">
        <f t="shared" si="59"/>
        <v>0</v>
      </c>
    </row>
    <row r="718" s="257" customFormat="1" ht="14" hidden="1" customHeight="1" spans="1:11">
      <c r="A718" s="278">
        <v>2100407</v>
      </c>
      <c r="B718" s="279" t="s">
        <v>705</v>
      </c>
      <c r="C718" s="280">
        <v>0</v>
      </c>
      <c r="D718" s="276">
        <v>0</v>
      </c>
      <c r="E718" s="276">
        <v>0</v>
      </c>
      <c r="F718" s="276">
        <v>0</v>
      </c>
      <c r="G718" s="277">
        <f t="shared" si="55"/>
        <v>0</v>
      </c>
      <c r="H718" s="277">
        <f t="shared" si="56"/>
        <v>0</v>
      </c>
      <c r="I718" s="277">
        <f t="shared" si="57"/>
        <v>0</v>
      </c>
      <c r="J718" s="284">
        <f t="shared" si="58"/>
        <v>7</v>
      </c>
      <c r="K718" s="267">
        <f t="shared" si="59"/>
        <v>0</v>
      </c>
    </row>
    <row r="719" s="257" customFormat="1" ht="14" customHeight="1" spans="1:11">
      <c r="A719" s="278">
        <v>2100408</v>
      </c>
      <c r="B719" s="279" t="s">
        <v>706</v>
      </c>
      <c r="C719" s="276">
        <v>1980</v>
      </c>
      <c r="D719" s="276">
        <v>2086</v>
      </c>
      <c r="E719" s="276">
        <v>1561</v>
      </c>
      <c r="F719" s="276">
        <v>221</v>
      </c>
      <c r="G719" s="277">
        <f t="shared" si="55"/>
        <v>-0.888383838383838</v>
      </c>
      <c r="H719" s="277">
        <f t="shared" si="56"/>
        <v>0.105944391179291</v>
      </c>
      <c r="I719" s="277">
        <f t="shared" si="57"/>
        <v>0.141575912876361</v>
      </c>
      <c r="J719" s="284">
        <f t="shared" si="58"/>
        <v>7</v>
      </c>
      <c r="K719" s="267">
        <f t="shared" si="59"/>
        <v>5848</v>
      </c>
    </row>
    <row r="720" s="257" customFormat="1" ht="14" customHeight="1" spans="1:11">
      <c r="A720" s="278">
        <v>2100409</v>
      </c>
      <c r="B720" s="279" t="s">
        <v>707</v>
      </c>
      <c r="C720" s="276">
        <v>445</v>
      </c>
      <c r="D720" s="276">
        <v>97</v>
      </c>
      <c r="E720" s="276">
        <v>1029</v>
      </c>
      <c r="F720" s="276">
        <v>690</v>
      </c>
      <c r="G720" s="277">
        <f t="shared" si="55"/>
        <v>0.550561797752809</v>
      </c>
      <c r="H720" s="277">
        <f t="shared" si="56"/>
        <v>7.11340206185567</v>
      </c>
      <c r="I720" s="277">
        <f t="shared" si="57"/>
        <v>0.670553935860058</v>
      </c>
      <c r="J720" s="284">
        <f t="shared" si="58"/>
        <v>7</v>
      </c>
      <c r="K720" s="267">
        <f t="shared" si="59"/>
        <v>2261</v>
      </c>
    </row>
    <row r="721" s="257" customFormat="1" ht="14" customHeight="1" spans="1:11">
      <c r="A721" s="278">
        <v>2100410</v>
      </c>
      <c r="B721" s="279" t="s">
        <v>708</v>
      </c>
      <c r="C721" s="276">
        <v>57</v>
      </c>
      <c r="D721" s="276">
        <v>36</v>
      </c>
      <c r="E721" s="287">
        <f>10033+1240</f>
        <v>11273</v>
      </c>
      <c r="F721" s="276">
        <v>16756</v>
      </c>
      <c r="G721" s="277">
        <f t="shared" si="55"/>
        <v>292.964912280702</v>
      </c>
      <c r="H721" s="277">
        <f t="shared" si="56"/>
        <v>465.444444444444</v>
      </c>
      <c r="I721" s="277">
        <f t="shared" si="57"/>
        <v>1.48638339395015</v>
      </c>
      <c r="J721" s="284">
        <f t="shared" si="58"/>
        <v>7</v>
      </c>
      <c r="K721" s="267">
        <f t="shared" si="59"/>
        <v>28122</v>
      </c>
    </row>
    <row r="722" s="257" customFormat="1" ht="14" customHeight="1" spans="1:11">
      <c r="A722" s="278">
        <v>2100499</v>
      </c>
      <c r="B722" s="279" t="s">
        <v>709</v>
      </c>
      <c r="C722" s="276">
        <v>56</v>
      </c>
      <c r="D722" s="276">
        <v>295</v>
      </c>
      <c r="E722" s="276">
        <v>6</v>
      </c>
      <c r="F722" s="276">
        <v>-6</v>
      </c>
      <c r="G722" s="277">
        <f t="shared" si="55"/>
        <v>-1.10714285714286</v>
      </c>
      <c r="H722" s="277">
        <f t="shared" si="56"/>
        <v>-0.0203389830508475</v>
      </c>
      <c r="I722" s="277">
        <f t="shared" si="57"/>
        <v>-1</v>
      </c>
      <c r="J722" s="284">
        <f t="shared" si="58"/>
        <v>7</v>
      </c>
      <c r="K722" s="267">
        <f t="shared" si="59"/>
        <v>351</v>
      </c>
    </row>
    <row r="723" s="257" customFormat="1" ht="14" customHeight="1" spans="1:11">
      <c r="A723" s="278">
        <v>21006</v>
      </c>
      <c r="B723" s="275" t="s">
        <v>710</v>
      </c>
      <c r="C723" s="276">
        <f>SUM(C724:C725)</f>
        <v>23</v>
      </c>
      <c r="D723" s="276">
        <f>SUM(D724:D725)</f>
        <v>6</v>
      </c>
      <c r="E723" s="276">
        <f>SUM(E724:E725)</f>
        <v>10</v>
      </c>
      <c r="F723" s="276">
        <f>SUM(F724:F725)</f>
        <v>2</v>
      </c>
      <c r="G723" s="277">
        <f t="shared" si="55"/>
        <v>-0.91304347826087</v>
      </c>
      <c r="H723" s="277">
        <f t="shared" si="56"/>
        <v>0.333333333333333</v>
      </c>
      <c r="I723" s="277">
        <f t="shared" si="57"/>
        <v>0.2</v>
      </c>
      <c r="J723" s="284">
        <f t="shared" si="58"/>
        <v>5</v>
      </c>
      <c r="K723" s="267">
        <f t="shared" si="59"/>
        <v>41</v>
      </c>
    </row>
    <row r="724" s="257" customFormat="1" ht="14" customHeight="1" spans="1:11">
      <c r="A724" s="278">
        <v>2100601</v>
      </c>
      <c r="B724" s="279" t="s">
        <v>711</v>
      </c>
      <c r="C724" s="276">
        <v>18</v>
      </c>
      <c r="D724" s="276">
        <v>1</v>
      </c>
      <c r="E724" s="276">
        <v>10</v>
      </c>
      <c r="F724" s="276">
        <v>10</v>
      </c>
      <c r="G724" s="277">
        <f t="shared" si="55"/>
        <v>-0.444444444444444</v>
      </c>
      <c r="H724" s="277">
        <f t="shared" si="56"/>
        <v>10</v>
      </c>
      <c r="I724" s="277">
        <f t="shared" si="57"/>
        <v>1</v>
      </c>
      <c r="J724" s="284">
        <f t="shared" si="58"/>
        <v>7</v>
      </c>
      <c r="K724" s="267">
        <f t="shared" si="59"/>
        <v>39</v>
      </c>
    </row>
    <row r="725" s="257" customFormat="1" ht="14" customHeight="1" spans="1:11">
      <c r="A725" s="278">
        <v>2100699</v>
      </c>
      <c r="B725" s="279" t="s">
        <v>712</v>
      </c>
      <c r="C725" s="276">
        <v>5</v>
      </c>
      <c r="D725" s="276">
        <v>5</v>
      </c>
      <c r="E725" s="276">
        <v>0</v>
      </c>
      <c r="F725" s="276">
        <v>-8</v>
      </c>
      <c r="G725" s="277">
        <f t="shared" si="55"/>
        <v>-2.6</v>
      </c>
      <c r="H725" s="277">
        <f t="shared" si="56"/>
        <v>-1.6</v>
      </c>
      <c r="I725" s="277"/>
      <c r="J725" s="284">
        <f t="shared" si="58"/>
        <v>7</v>
      </c>
      <c r="K725" s="267">
        <f t="shared" si="59"/>
        <v>2</v>
      </c>
    </row>
    <row r="726" s="257" customFormat="1" ht="14" customHeight="1" spans="1:11">
      <c r="A726" s="278">
        <v>21007</v>
      </c>
      <c r="B726" s="275" t="s">
        <v>713</v>
      </c>
      <c r="C726" s="276">
        <f>SUM(C727:C729)</f>
        <v>586</v>
      </c>
      <c r="D726" s="276">
        <f>SUM(D727:D729)</f>
        <v>612</v>
      </c>
      <c r="E726" s="276">
        <f>SUM(E727:E729)</f>
        <v>469</v>
      </c>
      <c r="F726" s="276">
        <f>SUM(F727:F729)</f>
        <v>365</v>
      </c>
      <c r="G726" s="277">
        <f t="shared" si="55"/>
        <v>-0.377133105802048</v>
      </c>
      <c r="H726" s="277">
        <f t="shared" si="56"/>
        <v>0.59640522875817</v>
      </c>
      <c r="I726" s="277">
        <f t="shared" si="57"/>
        <v>0.778251599147121</v>
      </c>
      <c r="J726" s="284">
        <f t="shared" si="58"/>
        <v>5</v>
      </c>
      <c r="K726" s="267">
        <f t="shared" si="59"/>
        <v>2032</v>
      </c>
    </row>
    <row r="727" s="257" customFormat="1" ht="14" customHeight="1" spans="1:11">
      <c r="A727" s="278">
        <v>2100716</v>
      </c>
      <c r="B727" s="279" t="s">
        <v>714</v>
      </c>
      <c r="C727" s="276">
        <v>77</v>
      </c>
      <c r="D727" s="276">
        <v>0</v>
      </c>
      <c r="E727" s="276">
        <v>0</v>
      </c>
      <c r="F727" s="276">
        <v>0</v>
      </c>
      <c r="G727" s="277">
        <f t="shared" si="55"/>
        <v>0</v>
      </c>
      <c r="H727" s="277">
        <f t="shared" si="56"/>
        <v>0</v>
      </c>
      <c r="I727" s="277">
        <f t="shared" si="57"/>
        <v>0</v>
      </c>
      <c r="J727" s="284">
        <f t="shared" si="58"/>
        <v>7</v>
      </c>
      <c r="K727" s="267">
        <f t="shared" si="59"/>
        <v>77</v>
      </c>
    </row>
    <row r="728" s="257" customFormat="1" ht="14" customHeight="1" spans="1:11">
      <c r="A728" s="278">
        <v>2100717</v>
      </c>
      <c r="B728" s="279" t="s">
        <v>715</v>
      </c>
      <c r="C728" s="276">
        <v>178</v>
      </c>
      <c r="D728" s="276">
        <v>214</v>
      </c>
      <c r="E728" s="276">
        <v>253</v>
      </c>
      <c r="F728" s="276">
        <v>186</v>
      </c>
      <c r="G728" s="277">
        <f t="shared" si="55"/>
        <v>0.0449438202247192</v>
      </c>
      <c r="H728" s="277">
        <f t="shared" si="56"/>
        <v>0.869158878504673</v>
      </c>
      <c r="I728" s="277">
        <f t="shared" si="57"/>
        <v>0.735177865612648</v>
      </c>
      <c r="J728" s="284">
        <f t="shared" si="58"/>
        <v>7</v>
      </c>
      <c r="K728" s="267">
        <f t="shared" si="59"/>
        <v>831</v>
      </c>
    </row>
    <row r="729" s="257" customFormat="1" ht="14" customHeight="1" spans="1:11">
      <c r="A729" s="278">
        <v>2100799</v>
      </c>
      <c r="B729" s="279" t="s">
        <v>716</v>
      </c>
      <c r="C729" s="276">
        <v>331</v>
      </c>
      <c r="D729" s="276">
        <v>398</v>
      </c>
      <c r="E729" s="276">
        <v>216</v>
      </c>
      <c r="F729" s="276">
        <v>179</v>
      </c>
      <c r="G729" s="277">
        <f t="shared" si="55"/>
        <v>-0.459214501510574</v>
      </c>
      <c r="H729" s="277">
        <f t="shared" si="56"/>
        <v>0.449748743718593</v>
      </c>
      <c r="I729" s="277">
        <f t="shared" si="57"/>
        <v>0.828703703703704</v>
      </c>
      <c r="J729" s="284">
        <f t="shared" si="58"/>
        <v>7</v>
      </c>
      <c r="K729" s="267">
        <f t="shared" si="59"/>
        <v>1124</v>
      </c>
    </row>
    <row r="730" s="257" customFormat="1" ht="14" customHeight="1" spans="1:11">
      <c r="A730" s="278">
        <v>21011</v>
      </c>
      <c r="B730" s="275" t="s">
        <v>717</v>
      </c>
      <c r="C730" s="276">
        <f>SUM(C731:C734)</f>
        <v>7137</v>
      </c>
      <c r="D730" s="276">
        <f>SUM(D731:D734)</f>
        <v>7036</v>
      </c>
      <c r="E730" s="276">
        <f>SUM(E731:E734)</f>
        <v>7721</v>
      </c>
      <c r="F730" s="276">
        <f>SUM(F731:F734)</f>
        <v>7398</v>
      </c>
      <c r="G730" s="277">
        <f t="shared" si="55"/>
        <v>0.0365699873896594</v>
      </c>
      <c r="H730" s="277">
        <f t="shared" si="56"/>
        <v>1.05144968732234</v>
      </c>
      <c r="I730" s="277">
        <f t="shared" si="57"/>
        <v>0.958166040668307</v>
      </c>
      <c r="J730" s="284">
        <f t="shared" si="58"/>
        <v>5</v>
      </c>
      <c r="K730" s="267">
        <f t="shared" si="59"/>
        <v>29292</v>
      </c>
    </row>
    <row r="731" s="257" customFormat="1" ht="14" customHeight="1" spans="1:11">
      <c r="A731" s="278">
        <v>2101101</v>
      </c>
      <c r="B731" s="279" t="s">
        <v>718</v>
      </c>
      <c r="C731" s="276">
        <v>2296</v>
      </c>
      <c r="D731" s="276">
        <v>2146</v>
      </c>
      <c r="E731" s="276">
        <v>2220</v>
      </c>
      <c r="F731" s="276">
        <v>1877</v>
      </c>
      <c r="G731" s="277">
        <f t="shared" si="55"/>
        <v>-0.182491289198606</v>
      </c>
      <c r="H731" s="277">
        <f t="shared" si="56"/>
        <v>0.874650512581547</v>
      </c>
      <c r="I731" s="277">
        <f t="shared" si="57"/>
        <v>0.845495495495496</v>
      </c>
      <c r="J731" s="284">
        <f t="shared" si="58"/>
        <v>7</v>
      </c>
      <c r="K731" s="267">
        <f t="shared" si="59"/>
        <v>8539</v>
      </c>
    </row>
    <row r="732" s="257" customFormat="1" ht="14" customHeight="1" spans="1:11">
      <c r="A732" s="278">
        <v>2101102</v>
      </c>
      <c r="B732" s="279" t="s">
        <v>719</v>
      </c>
      <c r="C732" s="276">
        <v>2051</v>
      </c>
      <c r="D732" s="276">
        <v>2244</v>
      </c>
      <c r="E732" s="276">
        <v>2783</v>
      </c>
      <c r="F732" s="276">
        <v>2827</v>
      </c>
      <c r="G732" s="277">
        <f t="shared" si="55"/>
        <v>0.378352023403218</v>
      </c>
      <c r="H732" s="277">
        <f t="shared" si="56"/>
        <v>1.25980392156863</v>
      </c>
      <c r="I732" s="277">
        <f t="shared" si="57"/>
        <v>1.01581027667984</v>
      </c>
      <c r="J732" s="284">
        <f t="shared" si="58"/>
        <v>7</v>
      </c>
      <c r="K732" s="267">
        <f t="shared" si="59"/>
        <v>9905</v>
      </c>
    </row>
    <row r="733" s="257" customFormat="1" ht="14" customHeight="1" spans="1:11">
      <c r="A733" s="278">
        <v>2101103</v>
      </c>
      <c r="B733" s="279" t="s">
        <v>720</v>
      </c>
      <c r="C733" s="276">
        <v>2538</v>
      </c>
      <c r="D733" s="276">
        <v>2379</v>
      </c>
      <c r="E733" s="276">
        <v>2670</v>
      </c>
      <c r="F733" s="276">
        <v>2629</v>
      </c>
      <c r="G733" s="277">
        <f t="shared" si="55"/>
        <v>0.0358550039401104</v>
      </c>
      <c r="H733" s="277">
        <f t="shared" si="56"/>
        <v>1.10508617065994</v>
      </c>
      <c r="I733" s="277">
        <f t="shared" si="57"/>
        <v>0.984644194756554</v>
      </c>
      <c r="J733" s="284">
        <f t="shared" si="58"/>
        <v>7</v>
      </c>
      <c r="K733" s="267">
        <f t="shared" si="59"/>
        <v>10216</v>
      </c>
    </row>
    <row r="734" s="257" customFormat="1" ht="14" customHeight="1" spans="1:11">
      <c r="A734" s="278">
        <v>2101199</v>
      </c>
      <c r="B734" s="279" t="s">
        <v>721</v>
      </c>
      <c r="C734" s="276">
        <v>252</v>
      </c>
      <c r="D734" s="276">
        <v>267</v>
      </c>
      <c r="E734" s="276">
        <v>48</v>
      </c>
      <c r="F734" s="276">
        <v>65</v>
      </c>
      <c r="G734" s="277">
        <f t="shared" si="55"/>
        <v>-0.742063492063492</v>
      </c>
      <c r="H734" s="277">
        <f t="shared" si="56"/>
        <v>0.243445692883895</v>
      </c>
      <c r="I734" s="277">
        <f t="shared" si="57"/>
        <v>1.35416666666667</v>
      </c>
      <c r="J734" s="284">
        <f t="shared" si="58"/>
        <v>7</v>
      </c>
      <c r="K734" s="267">
        <f t="shared" si="59"/>
        <v>632</v>
      </c>
    </row>
    <row r="735" s="257" customFormat="1" ht="14" customHeight="1" spans="1:11">
      <c r="A735" s="278">
        <v>21012</v>
      </c>
      <c r="B735" s="275" t="s">
        <v>722</v>
      </c>
      <c r="C735" s="276">
        <f>SUM(C736:C738)</f>
        <v>46</v>
      </c>
      <c r="D735" s="276">
        <f>SUM(D736:D738)</f>
        <v>7201</v>
      </c>
      <c r="E735" s="276">
        <f>SUM(E736:E738)</f>
        <v>1497</v>
      </c>
      <c r="F735" s="276">
        <f>SUM(F736:F738)</f>
        <v>1496</v>
      </c>
      <c r="G735" s="277">
        <f t="shared" si="55"/>
        <v>31.5217391304348</v>
      </c>
      <c r="H735" s="277">
        <f t="shared" si="56"/>
        <v>0.207748923760589</v>
      </c>
      <c r="I735" s="277">
        <f t="shared" si="57"/>
        <v>0.999331997327989</v>
      </c>
      <c r="J735" s="284">
        <f t="shared" si="58"/>
        <v>5</v>
      </c>
      <c r="K735" s="267">
        <f t="shared" si="59"/>
        <v>10240</v>
      </c>
    </row>
    <row r="736" s="257" customFormat="1" ht="14" hidden="1" customHeight="1" spans="1:11">
      <c r="A736" s="278">
        <v>2101201</v>
      </c>
      <c r="B736" s="279" t="s">
        <v>723</v>
      </c>
      <c r="C736" s="280">
        <v>0</v>
      </c>
      <c r="D736" s="276">
        <v>0</v>
      </c>
      <c r="E736" s="276">
        <v>0</v>
      </c>
      <c r="F736" s="276">
        <v>0</v>
      </c>
      <c r="G736" s="277">
        <f t="shared" si="55"/>
        <v>0</v>
      </c>
      <c r="H736" s="277">
        <f t="shared" si="56"/>
        <v>0</v>
      </c>
      <c r="I736" s="277">
        <f t="shared" si="57"/>
        <v>0</v>
      </c>
      <c r="J736" s="284">
        <f t="shared" si="58"/>
        <v>7</v>
      </c>
      <c r="K736" s="267">
        <f t="shared" si="59"/>
        <v>0</v>
      </c>
    </row>
    <row r="737" s="257" customFormat="1" ht="14" customHeight="1" spans="1:11">
      <c r="A737" s="278">
        <v>2101202</v>
      </c>
      <c r="B737" s="279" t="s">
        <v>724</v>
      </c>
      <c r="C737" s="276">
        <v>46</v>
      </c>
      <c r="D737" s="276">
        <v>7201</v>
      </c>
      <c r="E737" s="276">
        <v>1497</v>
      </c>
      <c r="F737" s="276">
        <v>1496</v>
      </c>
      <c r="G737" s="277">
        <f t="shared" si="55"/>
        <v>31.5217391304348</v>
      </c>
      <c r="H737" s="277">
        <f t="shared" si="56"/>
        <v>0.207748923760589</v>
      </c>
      <c r="I737" s="277">
        <f t="shared" si="57"/>
        <v>0.999331997327989</v>
      </c>
      <c r="J737" s="284">
        <f t="shared" si="58"/>
        <v>7</v>
      </c>
      <c r="K737" s="267">
        <f t="shared" si="59"/>
        <v>10240</v>
      </c>
    </row>
    <row r="738" s="257" customFormat="1" ht="14" hidden="1" customHeight="1" spans="1:11">
      <c r="A738" s="278">
        <v>2101299</v>
      </c>
      <c r="B738" s="279" t="s">
        <v>725</v>
      </c>
      <c r="C738" s="280">
        <v>0</v>
      </c>
      <c r="D738" s="276">
        <v>0</v>
      </c>
      <c r="E738" s="276">
        <v>0</v>
      </c>
      <c r="F738" s="276">
        <v>0</v>
      </c>
      <c r="G738" s="277">
        <f t="shared" si="55"/>
        <v>0</v>
      </c>
      <c r="H738" s="277">
        <f t="shared" si="56"/>
        <v>0</v>
      </c>
      <c r="I738" s="277">
        <f t="shared" si="57"/>
        <v>0</v>
      </c>
      <c r="J738" s="284">
        <f t="shared" si="58"/>
        <v>7</v>
      </c>
      <c r="K738" s="267">
        <f t="shared" si="59"/>
        <v>0</v>
      </c>
    </row>
    <row r="739" s="257" customFormat="1" ht="14" customHeight="1" spans="1:11">
      <c r="A739" s="278">
        <v>21013</v>
      </c>
      <c r="B739" s="275" t="s">
        <v>726</v>
      </c>
      <c r="C739" s="276">
        <f>SUM(C740:C742)</f>
        <v>1248</v>
      </c>
      <c r="D739" s="276">
        <f>SUM(D740:D742)</f>
        <v>691</v>
      </c>
      <c r="E739" s="276">
        <f>SUM(E740:E742)</f>
        <v>1496</v>
      </c>
      <c r="F739" s="276">
        <f>SUM(F740:F742)</f>
        <v>1546</v>
      </c>
      <c r="G739" s="277">
        <f t="shared" si="55"/>
        <v>0.238782051282051</v>
      </c>
      <c r="H739" s="277">
        <f t="shared" si="56"/>
        <v>2.23733719247467</v>
      </c>
      <c r="I739" s="277">
        <f t="shared" si="57"/>
        <v>1.03342245989305</v>
      </c>
      <c r="J739" s="284">
        <f t="shared" si="58"/>
        <v>5</v>
      </c>
      <c r="K739" s="267">
        <f t="shared" si="59"/>
        <v>4981</v>
      </c>
    </row>
    <row r="740" s="257" customFormat="1" ht="14" customHeight="1" spans="1:11">
      <c r="A740" s="278">
        <v>2101301</v>
      </c>
      <c r="B740" s="279" t="s">
        <v>727</v>
      </c>
      <c r="C740" s="276">
        <v>1199</v>
      </c>
      <c r="D740" s="276">
        <v>489</v>
      </c>
      <c r="E740" s="276">
        <v>1447</v>
      </c>
      <c r="F740" s="276">
        <v>1499</v>
      </c>
      <c r="G740" s="277">
        <f t="shared" si="55"/>
        <v>0.250208507089241</v>
      </c>
      <c r="H740" s="277">
        <f t="shared" si="56"/>
        <v>3.06543967280164</v>
      </c>
      <c r="I740" s="277">
        <f t="shared" si="57"/>
        <v>1.03593642017968</v>
      </c>
      <c r="J740" s="284">
        <f t="shared" si="58"/>
        <v>7</v>
      </c>
      <c r="K740" s="267">
        <f t="shared" si="59"/>
        <v>4634</v>
      </c>
    </row>
    <row r="741" s="257" customFormat="1" ht="14" hidden="1" customHeight="1" spans="1:11">
      <c r="A741" s="278">
        <v>2101302</v>
      </c>
      <c r="B741" s="279" t="s">
        <v>728</v>
      </c>
      <c r="C741" s="280">
        <v>0</v>
      </c>
      <c r="D741" s="276">
        <v>0</v>
      </c>
      <c r="E741" s="276">
        <v>0</v>
      </c>
      <c r="F741" s="276">
        <v>0</v>
      </c>
      <c r="G741" s="277">
        <f t="shared" si="55"/>
        <v>0</v>
      </c>
      <c r="H741" s="277">
        <f t="shared" si="56"/>
        <v>0</v>
      </c>
      <c r="I741" s="277">
        <f t="shared" si="57"/>
        <v>0</v>
      </c>
      <c r="J741" s="284">
        <f t="shared" si="58"/>
        <v>7</v>
      </c>
      <c r="K741" s="267">
        <f t="shared" si="59"/>
        <v>0</v>
      </c>
    </row>
    <row r="742" s="257" customFormat="1" ht="14" customHeight="1" spans="1:11">
      <c r="A742" s="278">
        <v>2101399</v>
      </c>
      <c r="B742" s="279" t="s">
        <v>729</v>
      </c>
      <c r="C742" s="276">
        <v>49</v>
      </c>
      <c r="D742" s="276">
        <v>202</v>
      </c>
      <c r="E742" s="276">
        <v>49</v>
      </c>
      <c r="F742" s="276">
        <v>47</v>
      </c>
      <c r="G742" s="277">
        <f t="shared" si="55"/>
        <v>-0.0408163265306123</v>
      </c>
      <c r="H742" s="277">
        <f t="shared" si="56"/>
        <v>0.232673267326733</v>
      </c>
      <c r="I742" s="277">
        <f t="shared" si="57"/>
        <v>0.959183673469388</v>
      </c>
      <c r="J742" s="284">
        <f t="shared" si="58"/>
        <v>7</v>
      </c>
      <c r="K742" s="267">
        <f t="shared" si="59"/>
        <v>347</v>
      </c>
    </row>
    <row r="743" s="257" customFormat="1" ht="14" customHeight="1" spans="1:11">
      <c r="A743" s="278">
        <v>21014</v>
      </c>
      <c r="B743" s="275" t="s">
        <v>730</v>
      </c>
      <c r="C743" s="276">
        <f>SUM(C744:C745)</f>
        <v>-35</v>
      </c>
      <c r="D743" s="276">
        <f>SUM(D744:D745)</f>
        <v>8</v>
      </c>
      <c r="E743" s="276">
        <f>SUM(E744:E745)</f>
        <v>45</v>
      </c>
      <c r="F743" s="276">
        <f>SUM(F744:F745)</f>
        <v>-25</v>
      </c>
      <c r="G743" s="277">
        <f t="shared" si="55"/>
        <v>-0.285714285714286</v>
      </c>
      <c r="H743" s="277">
        <f t="shared" si="56"/>
        <v>-3.125</v>
      </c>
      <c r="I743" s="277">
        <f t="shared" si="57"/>
        <v>-0.555555555555556</v>
      </c>
      <c r="J743" s="284">
        <f t="shared" si="58"/>
        <v>5</v>
      </c>
      <c r="K743" s="267">
        <f t="shared" si="59"/>
        <v>-7</v>
      </c>
    </row>
    <row r="744" s="257" customFormat="1" ht="14" customHeight="1" spans="1:11">
      <c r="A744" s="278">
        <v>2101401</v>
      </c>
      <c r="B744" s="279" t="s">
        <v>731</v>
      </c>
      <c r="C744" s="276">
        <v>-35</v>
      </c>
      <c r="D744" s="276">
        <v>8</v>
      </c>
      <c r="E744" s="276">
        <v>45</v>
      </c>
      <c r="F744" s="276">
        <v>-25</v>
      </c>
      <c r="G744" s="277">
        <f t="shared" si="55"/>
        <v>-0.285714285714286</v>
      </c>
      <c r="H744" s="277">
        <f t="shared" si="56"/>
        <v>-3.125</v>
      </c>
      <c r="I744" s="277">
        <f t="shared" si="57"/>
        <v>-0.555555555555556</v>
      </c>
      <c r="J744" s="284">
        <f t="shared" si="58"/>
        <v>7</v>
      </c>
      <c r="K744" s="267">
        <f t="shared" si="59"/>
        <v>-7</v>
      </c>
    </row>
    <row r="745" s="257" customFormat="1" ht="14" hidden="1" customHeight="1" spans="1:11">
      <c r="A745" s="278">
        <v>2101499</v>
      </c>
      <c r="B745" s="279" t="s">
        <v>732</v>
      </c>
      <c r="C745" s="280">
        <v>0</v>
      </c>
      <c r="D745" s="276">
        <v>0</v>
      </c>
      <c r="E745" s="276">
        <v>0</v>
      </c>
      <c r="F745" s="276">
        <v>0</v>
      </c>
      <c r="G745" s="277">
        <f t="shared" si="55"/>
        <v>0</v>
      </c>
      <c r="H745" s="277">
        <f t="shared" si="56"/>
        <v>0</v>
      </c>
      <c r="I745" s="277">
        <f t="shared" si="57"/>
        <v>0</v>
      </c>
      <c r="J745" s="284">
        <f t="shared" si="58"/>
        <v>7</v>
      </c>
      <c r="K745" s="267">
        <f t="shared" si="59"/>
        <v>0</v>
      </c>
    </row>
    <row r="746" s="257" customFormat="1" ht="14" customHeight="1" spans="1:11">
      <c r="A746" s="278">
        <v>21015</v>
      </c>
      <c r="B746" s="275" t="s">
        <v>733</v>
      </c>
      <c r="C746" s="276">
        <f>SUM(C747:C754)</f>
        <v>133</v>
      </c>
      <c r="D746" s="276">
        <f>SUM(D747:D754)</f>
        <v>198</v>
      </c>
      <c r="E746" s="276">
        <f>SUM(E747:E754)</f>
        <v>205</v>
      </c>
      <c r="F746" s="276">
        <f>SUM(F747:F754)</f>
        <v>209</v>
      </c>
      <c r="G746" s="277">
        <f t="shared" si="55"/>
        <v>0.571428571428571</v>
      </c>
      <c r="H746" s="277">
        <f t="shared" si="56"/>
        <v>1.05555555555556</v>
      </c>
      <c r="I746" s="277">
        <f t="shared" si="57"/>
        <v>1.01951219512195</v>
      </c>
      <c r="J746" s="284">
        <f t="shared" si="58"/>
        <v>5</v>
      </c>
      <c r="K746" s="267">
        <f t="shared" si="59"/>
        <v>745</v>
      </c>
    </row>
    <row r="747" s="257" customFormat="1" ht="14" customHeight="1" spans="1:11">
      <c r="A747" s="278">
        <v>2101501</v>
      </c>
      <c r="B747" s="279" t="s">
        <v>190</v>
      </c>
      <c r="C747" s="276">
        <v>133</v>
      </c>
      <c r="D747" s="276">
        <v>198</v>
      </c>
      <c r="E747" s="276">
        <v>205</v>
      </c>
      <c r="F747" s="276">
        <v>209</v>
      </c>
      <c r="G747" s="277">
        <f t="shared" si="55"/>
        <v>0.571428571428571</v>
      </c>
      <c r="H747" s="277">
        <f t="shared" si="56"/>
        <v>1.05555555555556</v>
      </c>
      <c r="I747" s="277">
        <f t="shared" si="57"/>
        <v>1.01951219512195</v>
      </c>
      <c r="J747" s="284">
        <f t="shared" si="58"/>
        <v>7</v>
      </c>
      <c r="K747" s="267">
        <f t="shared" si="59"/>
        <v>745</v>
      </c>
    </row>
    <row r="748" s="257" customFormat="1" ht="14" hidden="1" customHeight="1" spans="1:11">
      <c r="A748" s="278">
        <v>2101502</v>
      </c>
      <c r="B748" s="279" t="s">
        <v>191</v>
      </c>
      <c r="C748" s="280">
        <v>0</v>
      </c>
      <c r="D748" s="276">
        <v>0</v>
      </c>
      <c r="E748" s="276">
        <v>0</v>
      </c>
      <c r="F748" s="276">
        <v>0</v>
      </c>
      <c r="G748" s="277">
        <f t="shared" si="55"/>
        <v>0</v>
      </c>
      <c r="H748" s="277">
        <f t="shared" si="56"/>
        <v>0</v>
      </c>
      <c r="I748" s="277">
        <f t="shared" si="57"/>
        <v>0</v>
      </c>
      <c r="J748" s="284">
        <f t="shared" si="58"/>
        <v>7</v>
      </c>
      <c r="K748" s="267">
        <f t="shared" si="59"/>
        <v>0</v>
      </c>
    </row>
    <row r="749" s="257" customFormat="1" ht="14" hidden="1" customHeight="1" spans="1:11">
      <c r="A749" s="278">
        <v>2101503</v>
      </c>
      <c r="B749" s="279" t="s">
        <v>192</v>
      </c>
      <c r="C749" s="280">
        <v>0</v>
      </c>
      <c r="D749" s="276">
        <v>0</v>
      </c>
      <c r="E749" s="276">
        <v>0</v>
      </c>
      <c r="F749" s="276">
        <v>0</v>
      </c>
      <c r="G749" s="277">
        <f t="shared" si="55"/>
        <v>0</v>
      </c>
      <c r="H749" s="277">
        <f t="shared" si="56"/>
        <v>0</v>
      </c>
      <c r="I749" s="277">
        <f t="shared" si="57"/>
        <v>0</v>
      </c>
      <c r="J749" s="284">
        <f t="shared" si="58"/>
        <v>7</v>
      </c>
      <c r="K749" s="267">
        <f t="shared" si="59"/>
        <v>0</v>
      </c>
    </row>
    <row r="750" s="257" customFormat="1" ht="14" hidden="1" customHeight="1" spans="1:11">
      <c r="A750" s="278">
        <v>2101504</v>
      </c>
      <c r="B750" s="279" t="s">
        <v>233</v>
      </c>
      <c r="C750" s="280">
        <v>0</v>
      </c>
      <c r="D750" s="276">
        <v>0</v>
      </c>
      <c r="E750" s="276">
        <v>0</v>
      </c>
      <c r="F750" s="276">
        <v>0</v>
      </c>
      <c r="G750" s="277">
        <f t="shared" si="55"/>
        <v>0</v>
      </c>
      <c r="H750" s="277">
        <f t="shared" si="56"/>
        <v>0</v>
      </c>
      <c r="I750" s="277">
        <f t="shared" si="57"/>
        <v>0</v>
      </c>
      <c r="J750" s="284">
        <f t="shared" si="58"/>
        <v>7</v>
      </c>
      <c r="K750" s="267">
        <f t="shared" si="59"/>
        <v>0</v>
      </c>
    </row>
    <row r="751" s="257" customFormat="1" ht="14" hidden="1" customHeight="1" spans="1:11">
      <c r="A751" s="278">
        <v>2101505</v>
      </c>
      <c r="B751" s="279" t="s">
        <v>734</v>
      </c>
      <c r="C751" s="280">
        <v>0</v>
      </c>
      <c r="D751" s="276">
        <v>0</v>
      </c>
      <c r="E751" s="276">
        <v>0</v>
      </c>
      <c r="F751" s="276">
        <v>0</v>
      </c>
      <c r="G751" s="277">
        <f t="shared" si="55"/>
        <v>0</v>
      </c>
      <c r="H751" s="277">
        <f t="shared" si="56"/>
        <v>0</v>
      </c>
      <c r="I751" s="277">
        <f t="shared" si="57"/>
        <v>0</v>
      </c>
      <c r="J751" s="284">
        <f t="shared" si="58"/>
        <v>7</v>
      </c>
      <c r="K751" s="267">
        <f t="shared" si="59"/>
        <v>0</v>
      </c>
    </row>
    <row r="752" s="257" customFormat="1" ht="14" hidden="1" customHeight="1" spans="1:11">
      <c r="A752" s="278">
        <v>2101506</v>
      </c>
      <c r="B752" s="279" t="s">
        <v>735</v>
      </c>
      <c r="C752" s="280">
        <v>0</v>
      </c>
      <c r="D752" s="276">
        <v>0</v>
      </c>
      <c r="E752" s="276">
        <v>0</v>
      </c>
      <c r="F752" s="276">
        <v>0</v>
      </c>
      <c r="G752" s="277">
        <f t="shared" si="55"/>
        <v>0</v>
      </c>
      <c r="H752" s="277">
        <f t="shared" si="56"/>
        <v>0</v>
      </c>
      <c r="I752" s="277">
        <f t="shared" si="57"/>
        <v>0</v>
      </c>
      <c r="J752" s="284">
        <f t="shared" si="58"/>
        <v>7</v>
      </c>
      <c r="K752" s="267">
        <f t="shared" si="59"/>
        <v>0</v>
      </c>
    </row>
    <row r="753" s="257" customFormat="1" ht="14" hidden="1" customHeight="1" spans="1:11">
      <c r="A753" s="278">
        <v>2101550</v>
      </c>
      <c r="B753" s="279" t="s">
        <v>199</v>
      </c>
      <c r="C753" s="280">
        <v>0</v>
      </c>
      <c r="D753" s="276">
        <v>0</v>
      </c>
      <c r="E753" s="276">
        <v>0</v>
      </c>
      <c r="F753" s="276">
        <v>0</v>
      </c>
      <c r="G753" s="277">
        <f t="shared" si="55"/>
        <v>0</v>
      </c>
      <c r="H753" s="277">
        <f t="shared" si="56"/>
        <v>0</v>
      </c>
      <c r="I753" s="277">
        <f t="shared" si="57"/>
        <v>0</v>
      </c>
      <c r="J753" s="284">
        <f t="shared" si="58"/>
        <v>7</v>
      </c>
      <c r="K753" s="267">
        <f t="shared" si="59"/>
        <v>0</v>
      </c>
    </row>
    <row r="754" s="257" customFormat="1" ht="14" hidden="1" customHeight="1" spans="1:11">
      <c r="A754" s="278">
        <v>2101599</v>
      </c>
      <c r="B754" s="279" t="s">
        <v>736</v>
      </c>
      <c r="C754" s="280">
        <v>0</v>
      </c>
      <c r="D754" s="276">
        <v>0</v>
      </c>
      <c r="E754" s="276">
        <v>0</v>
      </c>
      <c r="F754" s="276">
        <v>0</v>
      </c>
      <c r="G754" s="277">
        <f t="shared" si="55"/>
        <v>0</v>
      </c>
      <c r="H754" s="277">
        <f t="shared" si="56"/>
        <v>0</v>
      </c>
      <c r="I754" s="277">
        <f t="shared" si="57"/>
        <v>0</v>
      </c>
      <c r="J754" s="284">
        <f t="shared" si="58"/>
        <v>7</v>
      </c>
      <c r="K754" s="267">
        <f t="shared" si="59"/>
        <v>0</v>
      </c>
    </row>
    <row r="755" s="257" customFormat="1" ht="14" customHeight="1" spans="1:11">
      <c r="A755" s="278">
        <v>21016</v>
      </c>
      <c r="B755" s="275" t="s">
        <v>737</v>
      </c>
      <c r="C755" s="276">
        <f>C756</f>
        <v>130</v>
      </c>
      <c r="D755" s="276">
        <f>D756</f>
        <v>203</v>
      </c>
      <c r="E755" s="276">
        <f>E756</f>
        <v>9</v>
      </c>
      <c r="F755" s="276">
        <f>F756</f>
        <v>3</v>
      </c>
      <c r="G755" s="277">
        <f t="shared" si="55"/>
        <v>-0.976923076923077</v>
      </c>
      <c r="H755" s="277">
        <f t="shared" si="56"/>
        <v>0.0147783251231527</v>
      </c>
      <c r="I755" s="277">
        <f t="shared" si="57"/>
        <v>0.333333333333333</v>
      </c>
      <c r="J755" s="284">
        <f t="shared" si="58"/>
        <v>5</v>
      </c>
      <c r="K755" s="267">
        <f t="shared" si="59"/>
        <v>345</v>
      </c>
    </row>
    <row r="756" s="257" customFormat="1" ht="14" customHeight="1" spans="1:11">
      <c r="A756" s="278">
        <v>2101601</v>
      </c>
      <c r="B756" s="279" t="s">
        <v>738</v>
      </c>
      <c r="C756" s="276">
        <v>130</v>
      </c>
      <c r="D756" s="276">
        <v>203</v>
      </c>
      <c r="E756" s="276">
        <v>9</v>
      </c>
      <c r="F756" s="276">
        <v>3</v>
      </c>
      <c r="G756" s="277">
        <f t="shared" si="55"/>
        <v>-0.976923076923077</v>
      </c>
      <c r="H756" s="277">
        <f t="shared" si="56"/>
        <v>0.0147783251231527</v>
      </c>
      <c r="I756" s="277">
        <f t="shared" si="57"/>
        <v>0.333333333333333</v>
      </c>
      <c r="J756" s="284">
        <f t="shared" si="58"/>
        <v>7</v>
      </c>
      <c r="K756" s="267">
        <f t="shared" si="59"/>
        <v>345</v>
      </c>
    </row>
    <row r="757" s="257" customFormat="1" ht="14" customHeight="1" spans="1:11">
      <c r="A757" s="278">
        <v>21099</v>
      </c>
      <c r="B757" s="275" t="s">
        <v>739</v>
      </c>
      <c r="C757" s="276">
        <f>C758</f>
        <v>152</v>
      </c>
      <c r="D757" s="276">
        <f>D758</f>
        <v>8</v>
      </c>
      <c r="E757" s="276">
        <f>E758</f>
        <v>209</v>
      </c>
      <c r="F757" s="276">
        <f>F758</f>
        <v>188</v>
      </c>
      <c r="G757" s="277">
        <f t="shared" si="55"/>
        <v>0.236842105263158</v>
      </c>
      <c r="H757" s="277">
        <f t="shared" si="56"/>
        <v>23.5</v>
      </c>
      <c r="I757" s="277">
        <f t="shared" si="57"/>
        <v>0.899521531100478</v>
      </c>
      <c r="J757" s="284">
        <f t="shared" si="58"/>
        <v>5</v>
      </c>
      <c r="K757" s="267">
        <f t="shared" si="59"/>
        <v>557</v>
      </c>
    </row>
    <row r="758" s="257" customFormat="1" ht="14" customHeight="1" spans="1:11">
      <c r="A758" s="278">
        <v>2109901</v>
      </c>
      <c r="B758" s="279" t="s">
        <v>740</v>
      </c>
      <c r="C758" s="276">
        <v>152</v>
      </c>
      <c r="D758" s="276">
        <v>8</v>
      </c>
      <c r="E758" s="276">
        <v>209</v>
      </c>
      <c r="F758" s="276">
        <v>188</v>
      </c>
      <c r="G758" s="277">
        <f t="shared" si="55"/>
        <v>0.236842105263158</v>
      </c>
      <c r="H758" s="277">
        <f t="shared" si="56"/>
        <v>23.5</v>
      </c>
      <c r="I758" s="277">
        <f t="shared" si="57"/>
        <v>0.899521531100478</v>
      </c>
      <c r="J758" s="284">
        <f t="shared" si="58"/>
        <v>7</v>
      </c>
      <c r="K758" s="267">
        <f t="shared" si="59"/>
        <v>557</v>
      </c>
    </row>
    <row r="759" s="257" customFormat="1" ht="14" customHeight="1" spans="1:11">
      <c r="A759" s="274">
        <v>211</v>
      </c>
      <c r="B759" s="275" t="s">
        <v>741</v>
      </c>
      <c r="C759" s="276">
        <f>SUM(C760,C770,C774,C782,C788,C795,C801,C804,C807,C809,C811,C817,C819,C821,C836)</f>
        <v>5840</v>
      </c>
      <c r="D759" s="276">
        <f>SUM(D760,D770,D774,D782,D788,D795,D801,D804,D807,D809,D811,D817,D819,D821,D836)</f>
        <v>2079</v>
      </c>
      <c r="E759" s="276">
        <f>SUM(E760,E770,E774,E782,E788,E795,E801,E804,E807,E809,E811,E817,E819,E821,E836)</f>
        <v>3192</v>
      </c>
      <c r="F759" s="276">
        <f>SUM(F760,F770,F774,F782,F788,F795,F801,F804,F807,F809,F811,F817,F819,F821,F836)</f>
        <v>6319</v>
      </c>
      <c r="G759" s="277">
        <f t="shared" si="55"/>
        <v>0.0820205479452054</v>
      </c>
      <c r="H759" s="277">
        <f t="shared" si="56"/>
        <v>3.03944203944204</v>
      </c>
      <c r="I759" s="277">
        <f t="shared" si="57"/>
        <v>1.9796365914787</v>
      </c>
      <c r="J759" s="284">
        <f t="shared" si="58"/>
        <v>3</v>
      </c>
      <c r="K759" s="267">
        <f t="shared" si="59"/>
        <v>17430</v>
      </c>
    </row>
    <row r="760" s="257" customFormat="1" ht="14" customHeight="1" spans="1:11">
      <c r="A760" s="278">
        <v>21101</v>
      </c>
      <c r="B760" s="275" t="s">
        <v>742</v>
      </c>
      <c r="C760" s="276">
        <f>SUM(C761:C769)</f>
        <v>680</v>
      </c>
      <c r="D760" s="276">
        <f>SUM(D761:D769)</f>
        <v>546</v>
      </c>
      <c r="E760" s="276">
        <f>SUM(E761:E769)</f>
        <v>142</v>
      </c>
      <c r="F760" s="276">
        <f>SUM(F761:F769)</f>
        <v>151</v>
      </c>
      <c r="G760" s="277">
        <f t="shared" si="55"/>
        <v>-0.777941176470588</v>
      </c>
      <c r="H760" s="277">
        <f t="shared" si="56"/>
        <v>0.276556776556777</v>
      </c>
      <c r="I760" s="277">
        <f t="shared" si="57"/>
        <v>1.06338028169014</v>
      </c>
      <c r="J760" s="284">
        <f t="shared" si="58"/>
        <v>5</v>
      </c>
      <c r="K760" s="267">
        <f t="shared" si="59"/>
        <v>1519</v>
      </c>
    </row>
    <row r="761" s="257" customFormat="1" ht="14" customHeight="1" spans="1:11">
      <c r="A761" s="278">
        <v>2110101</v>
      </c>
      <c r="B761" s="279" t="s">
        <v>190</v>
      </c>
      <c r="C761" s="276">
        <v>507</v>
      </c>
      <c r="D761" s="276">
        <v>456</v>
      </c>
      <c r="E761" s="276">
        <v>82</v>
      </c>
      <c r="F761" s="276">
        <v>91</v>
      </c>
      <c r="G761" s="277">
        <f t="shared" si="55"/>
        <v>-0.82051282051282</v>
      </c>
      <c r="H761" s="277">
        <f t="shared" si="56"/>
        <v>0.199561403508772</v>
      </c>
      <c r="I761" s="277">
        <f t="shared" si="57"/>
        <v>1.10975609756098</v>
      </c>
      <c r="J761" s="284">
        <f t="shared" si="58"/>
        <v>7</v>
      </c>
      <c r="K761" s="267">
        <f t="shared" si="59"/>
        <v>1136</v>
      </c>
    </row>
    <row r="762" s="257" customFormat="1" ht="14" customHeight="1" spans="1:11">
      <c r="A762" s="278">
        <v>2110102</v>
      </c>
      <c r="B762" s="279" t="s">
        <v>191</v>
      </c>
      <c r="C762" s="276">
        <v>53</v>
      </c>
      <c r="D762" s="276">
        <v>90</v>
      </c>
      <c r="E762" s="276">
        <v>60</v>
      </c>
      <c r="F762" s="276">
        <v>60</v>
      </c>
      <c r="G762" s="277">
        <f t="shared" si="55"/>
        <v>0.132075471698113</v>
      </c>
      <c r="H762" s="277">
        <f t="shared" si="56"/>
        <v>0.666666666666667</v>
      </c>
      <c r="I762" s="277">
        <f t="shared" si="57"/>
        <v>1</v>
      </c>
      <c r="J762" s="284">
        <f t="shared" si="58"/>
        <v>7</v>
      </c>
      <c r="K762" s="267">
        <f t="shared" si="59"/>
        <v>263</v>
      </c>
    </row>
    <row r="763" s="257" customFormat="1" ht="14" hidden="1" customHeight="1" spans="1:11">
      <c r="A763" s="278">
        <v>2110103</v>
      </c>
      <c r="B763" s="279" t="s">
        <v>192</v>
      </c>
      <c r="C763" s="280">
        <v>0</v>
      </c>
      <c r="D763" s="276">
        <v>0</v>
      </c>
      <c r="E763" s="276">
        <v>0</v>
      </c>
      <c r="F763" s="276">
        <v>0</v>
      </c>
      <c r="G763" s="277">
        <f t="shared" si="55"/>
        <v>0</v>
      </c>
      <c r="H763" s="277">
        <f t="shared" si="56"/>
        <v>0</v>
      </c>
      <c r="I763" s="277">
        <f t="shared" si="57"/>
        <v>0</v>
      </c>
      <c r="J763" s="284">
        <f t="shared" si="58"/>
        <v>7</v>
      </c>
      <c r="K763" s="267">
        <f t="shared" si="59"/>
        <v>0</v>
      </c>
    </row>
    <row r="764" s="257" customFormat="1" ht="14" hidden="1" customHeight="1" spans="1:11">
      <c r="A764" s="278">
        <v>2110104</v>
      </c>
      <c r="B764" s="279" t="s">
        <v>743</v>
      </c>
      <c r="C764" s="280">
        <v>0</v>
      </c>
      <c r="D764" s="276">
        <v>0</v>
      </c>
      <c r="E764" s="276">
        <v>0</v>
      </c>
      <c r="F764" s="276">
        <v>0</v>
      </c>
      <c r="G764" s="277">
        <f t="shared" si="55"/>
        <v>0</v>
      </c>
      <c r="H764" s="277">
        <f t="shared" si="56"/>
        <v>0</v>
      </c>
      <c r="I764" s="277">
        <f t="shared" si="57"/>
        <v>0</v>
      </c>
      <c r="J764" s="284">
        <f t="shared" si="58"/>
        <v>7</v>
      </c>
      <c r="K764" s="267">
        <f t="shared" si="59"/>
        <v>0</v>
      </c>
    </row>
    <row r="765" s="257" customFormat="1" ht="14" customHeight="1" spans="1:11">
      <c r="A765" s="278">
        <v>2110105</v>
      </c>
      <c r="B765" s="279" t="s">
        <v>744</v>
      </c>
      <c r="C765" s="276">
        <v>125</v>
      </c>
      <c r="D765" s="276">
        <v>0</v>
      </c>
      <c r="E765" s="276">
        <v>0</v>
      </c>
      <c r="F765" s="276">
        <v>0</v>
      </c>
      <c r="G765" s="277">
        <f t="shared" si="55"/>
        <v>0</v>
      </c>
      <c r="H765" s="277">
        <f t="shared" si="56"/>
        <v>0</v>
      </c>
      <c r="I765" s="277">
        <f t="shared" si="57"/>
        <v>0</v>
      </c>
      <c r="J765" s="284">
        <f t="shared" si="58"/>
        <v>7</v>
      </c>
      <c r="K765" s="267">
        <f t="shared" si="59"/>
        <v>125</v>
      </c>
    </row>
    <row r="766" s="257" customFormat="1" ht="14" hidden="1" customHeight="1" spans="1:11">
      <c r="A766" s="278">
        <v>2110106</v>
      </c>
      <c r="B766" s="279" t="s">
        <v>745</v>
      </c>
      <c r="C766" s="280">
        <v>0</v>
      </c>
      <c r="D766" s="276">
        <v>0</v>
      </c>
      <c r="E766" s="276">
        <v>0</v>
      </c>
      <c r="F766" s="276">
        <v>0</v>
      </c>
      <c r="G766" s="277">
        <f t="shared" si="55"/>
        <v>0</v>
      </c>
      <c r="H766" s="277">
        <f t="shared" si="56"/>
        <v>0</v>
      </c>
      <c r="I766" s="277">
        <f t="shared" si="57"/>
        <v>0</v>
      </c>
      <c r="J766" s="284">
        <f t="shared" si="58"/>
        <v>7</v>
      </c>
      <c r="K766" s="267">
        <f t="shared" si="59"/>
        <v>0</v>
      </c>
    </row>
    <row r="767" s="257" customFormat="1" ht="14" hidden="1" customHeight="1" spans="1:11">
      <c r="A767" s="278">
        <v>2110107</v>
      </c>
      <c r="B767" s="279" t="s">
        <v>746</v>
      </c>
      <c r="C767" s="280">
        <v>0</v>
      </c>
      <c r="D767" s="276">
        <v>0</v>
      </c>
      <c r="E767" s="276">
        <v>0</v>
      </c>
      <c r="F767" s="276">
        <v>0</v>
      </c>
      <c r="G767" s="277">
        <f t="shared" si="55"/>
        <v>0</v>
      </c>
      <c r="H767" s="277">
        <f t="shared" si="56"/>
        <v>0</v>
      </c>
      <c r="I767" s="277">
        <f t="shared" si="57"/>
        <v>0</v>
      </c>
      <c r="J767" s="284">
        <f t="shared" si="58"/>
        <v>7</v>
      </c>
      <c r="K767" s="267">
        <f t="shared" si="59"/>
        <v>0</v>
      </c>
    </row>
    <row r="768" s="257" customFormat="1" ht="14" hidden="1" customHeight="1" spans="1:11">
      <c r="A768" s="278">
        <v>2110108</v>
      </c>
      <c r="B768" s="279" t="s">
        <v>747</v>
      </c>
      <c r="C768" s="280">
        <v>0</v>
      </c>
      <c r="D768" s="276">
        <v>0</v>
      </c>
      <c r="E768" s="276">
        <v>0</v>
      </c>
      <c r="F768" s="276">
        <v>0</v>
      </c>
      <c r="G768" s="277">
        <f t="shared" si="55"/>
        <v>0</v>
      </c>
      <c r="H768" s="277">
        <f t="shared" si="56"/>
        <v>0</v>
      </c>
      <c r="I768" s="277">
        <f t="shared" si="57"/>
        <v>0</v>
      </c>
      <c r="J768" s="284">
        <f t="shared" si="58"/>
        <v>7</v>
      </c>
      <c r="K768" s="267">
        <f t="shared" si="59"/>
        <v>0</v>
      </c>
    </row>
    <row r="769" s="257" customFormat="1" ht="14" customHeight="1" spans="1:11">
      <c r="A769" s="278">
        <v>2110199</v>
      </c>
      <c r="B769" s="279" t="s">
        <v>748</v>
      </c>
      <c r="C769" s="276">
        <v>-5</v>
      </c>
      <c r="D769" s="276">
        <v>0</v>
      </c>
      <c r="E769" s="276">
        <v>0</v>
      </c>
      <c r="F769" s="276">
        <v>0</v>
      </c>
      <c r="G769" s="277">
        <f t="shared" si="55"/>
        <v>0</v>
      </c>
      <c r="H769" s="277">
        <f t="shared" si="56"/>
        <v>0</v>
      </c>
      <c r="I769" s="277">
        <f t="shared" si="57"/>
        <v>0</v>
      </c>
      <c r="J769" s="284">
        <f t="shared" si="58"/>
        <v>7</v>
      </c>
      <c r="K769" s="267">
        <f t="shared" si="59"/>
        <v>-5</v>
      </c>
    </row>
    <row r="770" s="257" customFormat="1" ht="14" customHeight="1" spans="1:11">
      <c r="A770" s="278">
        <v>21102</v>
      </c>
      <c r="B770" s="275" t="s">
        <v>749</v>
      </c>
      <c r="C770" s="276">
        <f>SUM(C771:C773)</f>
        <v>-3</v>
      </c>
      <c r="D770" s="276">
        <f>SUM(D771:D773)</f>
        <v>0</v>
      </c>
      <c r="E770" s="276">
        <f>SUM(E771:E773)</f>
        <v>0</v>
      </c>
      <c r="F770" s="276">
        <f>SUM(F771:F773)</f>
        <v>0</v>
      </c>
      <c r="G770" s="277">
        <f t="shared" si="55"/>
        <v>0</v>
      </c>
      <c r="H770" s="277">
        <f t="shared" si="56"/>
        <v>0</v>
      </c>
      <c r="I770" s="277">
        <f t="shared" si="57"/>
        <v>0</v>
      </c>
      <c r="J770" s="284">
        <f t="shared" si="58"/>
        <v>5</v>
      </c>
      <c r="K770" s="267">
        <f t="shared" si="59"/>
        <v>-3</v>
      </c>
    </row>
    <row r="771" s="257" customFormat="1" ht="14" hidden="1" customHeight="1" spans="1:11">
      <c r="A771" s="278">
        <v>2110203</v>
      </c>
      <c r="B771" s="279" t="s">
        <v>750</v>
      </c>
      <c r="C771" s="280">
        <v>0</v>
      </c>
      <c r="D771" s="276">
        <v>0</v>
      </c>
      <c r="E771" s="276">
        <v>0</v>
      </c>
      <c r="F771" s="276">
        <v>0</v>
      </c>
      <c r="G771" s="277">
        <f t="shared" si="55"/>
        <v>0</v>
      </c>
      <c r="H771" s="277">
        <f t="shared" si="56"/>
        <v>0</v>
      </c>
      <c r="I771" s="277">
        <f t="shared" si="57"/>
        <v>0</v>
      </c>
      <c r="J771" s="284">
        <f t="shared" si="58"/>
        <v>7</v>
      </c>
      <c r="K771" s="267">
        <f t="shared" si="59"/>
        <v>0</v>
      </c>
    </row>
    <row r="772" s="257" customFormat="1" ht="14" hidden="1" customHeight="1" spans="1:11">
      <c r="A772" s="278">
        <v>2110204</v>
      </c>
      <c r="B772" s="279" t="s">
        <v>751</v>
      </c>
      <c r="C772" s="280">
        <v>0</v>
      </c>
      <c r="D772" s="276">
        <v>0</v>
      </c>
      <c r="E772" s="276">
        <v>0</v>
      </c>
      <c r="F772" s="276">
        <v>0</v>
      </c>
      <c r="G772" s="277">
        <f t="shared" si="55"/>
        <v>0</v>
      </c>
      <c r="H772" s="277">
        <f t="shared" si="56"/>
        <v>0</v>
      </c>
      <c r="I772" s="277">
        <f t="shared" si="57"/>
        <v>0</v>
      </c>
      <c r="J772" s="284">
        <f t="shared" si="58"/>
        <v>7</v>
      </c>
      <c r="K772" s="267">
        <f t="shared" si="59"/>
        <v>0</v>
      </c>
    </row>
    <row r="773" s="257" customFormat="1" ht="14" customHeight="1" spans="1:11">
      <c r="A773" s="278">
        <v>2110299</v>
      </c>
      <c r="B773" s="279" t="s">
        <v>752</v>
      </c>
      <c r="C773" s="276">
        <v>-3</v>
      </c>
      <c r="D773" s="276">
        <v>0</v>
      </c>
      <c r="E773" s="276">
        <v>0</v>
      </c>
      <c r="F773" s="276">
        <v>0</v>
      </c>
      <c r="G773" s="277">
        <f t="shared" ref="G773:G836" si="60">IF(F773&lt;&gt;0,F773/C773-1,)</f>
        <v>0</v>
      </c>
      <c r="H773" s="277">
        <f t="shared" ref="H773:H836" si="61">IF(F773&lt;&gt;0,F773/D773,)</f>
        <v>0</v>
      </c>
      <c r="I773" s="277">
        <f t="shared" ref="I773:I836" si="62">IF(F773&lt;&gt;0,F773/E773,)</f>
        <v>0</v>
      </c>
      <c r="J773" s="284">
        <f t="shared" ref="J773:J836" si="63">LEN(A773)</f>
        <v>7</v>
      </c>
      <c r="K773" s="267">
        <f t="shared" ref="K773:K836" si="64">SUM(C773:F773)</f>
        <v>-3</v>
      </c>
    </row>
    <row r="774" s="257" customFormat="1" ht="14" customHeight="1" spans="1:11">
      <c r="A774" s="278">
        <v>21103</v>
      </c>
      <c r="B774" s="275" t="s">
        <v>753</v>
      </c>
      <c r="C774" s="276">
        <f>SUM(C775:C781)</f>
        <v>3740</v>
      </c>
      <c r="D774" s="276">
        <f>SUM(D775:D781)</f>
        <v>1191</v>
      </c>
      <c r="E774" s="276">
        <f>SUM(E775:E781)</f>
        <v>2820</v>
      </c>
      <c r="F774" s="276">
        <f>SUM(F775:F781)</f>
        <v>5850</v>
      </c>
      <c r="G774" s="277">
        <f t="shared" si="60"/>
        <v>0.564171122994652</v>
      </c>
      <c r="H774" s="277">
        <f t="shared" si="61"/>
        <v>4.91183879093199</v>
      </c>
      <c r="I774" s="277">
        <f t="shared" si="62"/>
        <v>2.07446808510638</v>
      </c>
      <c r="J774" s="284">
        <f t="shared" si="63"/>
        <v>5</v>
      </c>
      <c r="K774" s="267">
        <f t="shared" si="64"/>
        <v>13601</v>
      </c>
    </row>
    <row r="775" s="257" customFormat="1" ht="14" customHeight="1" spans="1:11">
      <c r="A775" s="278">
        <v>2110301</v>
      </c>
      <c r="B775" s="279" t="s">
        <v>754</v>
      </c>
      <c r="C775" s="276">
        <v>190</v>
      </c>
      <c r="D775" s="276">
        <v>0</v>
      </c>
      <c r="E775" s="276">
        <v>-139</v>
      </c>
      <c r="F775" s="276">
        <v>-141</v>
      </c>
      <c r="G775" s="277">
        <f t="shared" si="60"/>
        <v>-1.74210526315789</v>
      </c>
      <c r="H775" s="277"/>
      <c r="I775" s="277">
        <f t="shared" si="62"/>
        <v>1.01438848920863</v>
      </c>
      <c r="J775" s="284">
        <f t="shared" si="63"/>
        <v>7</v>
      </c>
      <c r="K775" s="267">
        <f t="shared" si="64"/>
        <v>-90</v>
      </c>
    </row>
    <row r="776" s="257" customFormat="1" ht="14" customHeight="1" spans="1:11">
      <c r="A776" s="278">
        <v>2110302</v>
      </c>
      <c r="B776" s="279" t="s">
        <v>755</v>
      </c>
      <c r="C776" s="276">
        <v>2995</v>
      </c>
      <c r="D776" s="276">
        <v>939</v>
      </c>
      <c r="E776" s="287">
        <f>2700-2</f>
        <v>2698</v>
      </c>
      <c r="F776" s="276">
        <v>242</v>
      </c>
      <c r="G776" s="277">
        <f t="shared" si="60"/>
        <v>-0.919198664440735</v>
      </c>
      <c r="H776" s="277">
        <f t="shared" si="61"/>
        <v>0.257720979765708</v>
      </c>
      <c r="I776" s="277">
        <f t="shared" si="62"/>
        <v>0.0896960711638251</v>
      </c>
      <c r="J776" s="284">
        <f t="shared" si="63"/>
        <v>7</v>
      </c>
      <c r="K776" s="267">
        <f t="shared" si="64"/>
        <v>6874</v>
      </c>
    </row>
    <row r="777" s="257" customFormat="1" ht="14" hidden="1" customHeight="1" spans="1:11">
      <c r="A777" s="278">
        <v>2110303</v>
      </c>
      <c r="B777" s="279" t="s">
        <v>756</v>
      </c>
      <c r="C777" s="280">
        <v>0</v>
      </c>
      <c r="D777" s="276">
        <v>0</v>
      </c>
      <c r="E777" s="276">
        <v>0</v>
      </c>
      <c r="F777" s="276">
        <v>0</v>
      </c>
      <c r="G777" s="277">
        <f t="shared" si="60"/>
        <v>0</v>
      </c>
      <c r="H777" s="277">
        <f t="shared" si="61"/>
        <v>0</v>
      </c>
      <c r="I777" s="277">
        <f t="shared" si="62"/>
        <v>0</v>
      </c>
      <c r="J777" s="284">
        <f t="shared" si="63"/>
        <v>7</v>
      </c>
      <c r="K777" s="267">
        <f t="shared" si="64"/>
        <v>0</v>
      </c>
    </row>
    <row r="778" s="257" customFormat="1" ht="14" hidden="1" customHeight="1" spans="1:11">
      <c r="A778" s="278">
        <v>2110304</v>
      </c>
      <c r="B778" s="279" t="s">
        <v>757</v>
      </c>
      <c r="C778" s="280">
        <v>0</v>
      </c>
      <c r="D778" s="276">
        <v>0</v>
      </c>
      <c r="E778" s="276">
        <v>0</v>
      </c>
      <c r="F778" s="276">
        <v>0</v>
      </c>
      <c r="G778" s="277">
        <f t="shared" si="60"/>
        <v>0</v>
      </c>
      <c r="H778" s="277">
        <f t="shared" si="61"/>
        <v>0</v>
      </c>
      <c r="I778" s="277">
        <f t="shared" si="62"/>
        <v>0</v>
      </c>
      <c r="J778" s="284">
        <f t="shared" si="63"/>
        <v>7</v>
      </c>
      <c r="K778" s="267">
        <f t="shared" si="64"/>
        <v>0</v>
      </c>
    </row>
    <row r="779" s="257" customFormat="1" ht="14" hidden="1" customHeight="1" spans="1:11">
      <c r="A779" s="278">
        <v>2110305</v>
      </c>
      <c r="B779" s="279" t="s">
        <v>758</v>
      </c>
      <c r="C779" s="280">
        <v>0</v>
      </c>
      <c r="D779" s="276">
        <v>0</v>
      </c>
      <c r="E779" s="276">
        <v>0</v>
      </c>
      <c r="F779" s="276">
        <v>0</v>
      </c>
      <c r="G779" s="277">
        <f t="shared" si="60"/>
        <v>0</v>
      </c>
      <c r="H779" s="277">
        <f t="shared" si="61"/>
        <v>0</v>
      </c>
      <c r="I779" s="277">
        <f t="shared" si="62"/>
        <v>0</v>
      </c>
      <c r="J779" s="284">
        <f t="shared" si="63"/>
        <v>7</v>
      </c>
      <c r="K779" s="267">
        <f t="shared" si="64"/>
        <v>0</v>
      </c>
    </row>
    <row r="780" s="257" customFormat="1" ht="14" hidden="1" customHeight="1" spans="1:11">
      <c r="A780" s="278">
        <v>2110306</v>
      </c>
      <c r="B780" s="279" t="s">
        <v>759</v>
      </c>
      <c r="C780" s="280">
        <v>0</v>
      </c>
      <c r="D780" s="276">
        <v>0</v>
      </c>
      <c r="E780" s="276">
        <v>0</v>
      </c>
      <c r="F780" s="276">
        <v>0</v>
      </c>
      <c r="G780" s="277">
        <f t="shared" si="60"/>
        <v>0</v>
      </c>
      <c r="H780" s="277">
        <f t="shared" si="61"/>
        <v>0</v>
      </c>
      <c r="I780" s="277">
        <f t="shared" si="62"/>
        <v>0</v>
      </c>
      <c r="J780" s="284">
        <f t="shared" si="63"/>
        <v>7</v>
      </c>
      <c r="K780" s="267">
        <f t="shared" si="64"/>
        <v>0</v>
      </c>
    </row>
    <row r="781" s="257" customFormat="1" ht="14" customHeight="1" spans="1:11">
      <c r="A781" s="278">
        <v>2110399</v>
      </c>
      <c r="B781" s="279" t="s">
        <v>760</v>
      </c>
      <c r="C781" s="276">
        <v>555</v>
      </c>
      <c r="D781" s="276">
        <v>252</v>
      </c>
      <c r="E781" s="276">
        <v>261</v>
      </c>
      <c r="F781" s="276">
        <v>5749</v>
      </c>
      <c r="G781" s="277">
        <f t="shared" si="60"/>
        <v>9.35855855855856</v>
      </c>
      <c r="H781" s="277">
        <f t="shared" si="61"/>
        <v>22.8134920634921</v>
      </c>
      <c r="I781" s="277">
        <f t="shared" si="62"/>
        <v>22.0268199233716</v>
      </c>
      <c r="J781" s="284">
        <f t="shared" si="63"/>
        <v>7</v>
      </c>
      <c r="K781" s="267">
        <f t="shared" si="64"/>
        <v>6817</v>
      </c>
    </row>
    <row r="782" s="257" customFormat="1" ht="14" customHeight="1" spans="1:11">
      <c r="A782" s="278">
        <v>21104</v>
      </c>
      <c r="B782" s="275" t="s">
        <v>761</v>
      </c>
      <c r="C782" s="280">
        <f>SUM(C783:C787)</f>
        <v>-39</v>
      </c>
      <c r="D782" s="280">
        <f>SUM(D783:D787)</f>
        <v>0</v>
      </c>
      <c r="E782" s="280">
        <f>SUM(E783:E787)</f>
        <v>195</v>
      </c>
      <c r="F782" s="280">
        <f>SUM(F783:F787)</f>
        <v>230</v>
      </c>
      <c r="G782" s="277">
        <f t="shared" si="60"/>
        <v>-6.8974358974359</v>
      </c>
      <c r="H782" s="277"/>
      <c r="I782" s="277">
        <f t="shared" si="62"/>
        <v>1.17948717948718</v>
      </c>
      <c r="J782" s="284">
        <f t="shared" si="63"/>
        <v>5</v>
      </c>
      <c r="K782" s="267">
        <f t="shared" si="64"/>
        <v>386</v>
      </c>
    </row>
    <row r="783" s="257" customFormat="1" ht="14" hidden="1" customHeight="1" spans="1:11">
      <c r="A783" s="278">
        <v>2110401</v>
      </c>
      <c r="B783" s="279" t="s">
        <v>762</v>
      </c>
      <c r="C783" s="280">
        <v>0</v>
      </c>
      <c r="D783" s="276">
        <v>0</v>
      </c>
      <c r="E783" s="276">
        <v>0</v>
      </c>
      <c r="F783" s="276">
        <v>0</v>
      </c>
      <c r="G783" s="277">
        <f t="shared" si="60"/>
        <v>0</v>
      </c>
      <c r="H783" s="277">
        <f t="shared" si="61"/>
        <v>0</v>
      </c>
      <c r="I783" s="277">
        <f t="shared" si="62"/>
        <v>0</v>
      </c>
      <c r="J783" s="284">
        <f t="shared" si="63"/>
        <v>7</v>
      </c>
      <c r="K783" s="267">
        <f t="shared" si="64"/>
        <v>0</v>
      </c>
    </row>
    <row r="784" s="257" customFormat="1" ht="14" customHeight="1" spans="1:11">
      <c r="A784" s="278">
        <v>2110402</v>
      </c>
      <c r="B784" s="279" t="s">
        <v>763</v>
      </c>
      <c r="C784" s="280">
        <v>-39</v>
      </c>
      <c r="D784" s="276">
        <v>0</v>
      </c>
      <c r="E784" s="276">
        <v>101</v>
      </c>
      <c r="F784" s="276">
        <v>136</v>
      </c>
      <c r="G784" s="277">
        <f t="shared" si="60"/>
        <v>-4.48717948717949</v>
      </c>
      <c r="H784" s="277"/>
      <c r="I784" s="277">
        <f t="shared" si="62"/>
        <v>1.34653465346535</v>
      </c>
      <c r="J784" s="284">
        <f t="shared" si="63"/>
        <v>7</v>
      </c>
      <c r="K784" s="267">
        <f t="shared" si="64"/>
        <v>198</v>
      </c>
    </row>
    <row r="785" s="257" customFormat="1" ht="14" hidden="1" customHeight="1" spans="1:11">
      <c r="A785" s="278">
        <v>2110403</v>
      </c>
      <c r="B785" s="279" t="s">
        <v>764</v>
      </c>
      <c r="C785" s="280">
        <v>0</v>
      </c>
      <c r="D785" s="276">
        <v>0</v>
      </c>
      <c r="E785" s="276">
        <v>0</v>
      </c>
      <c r="F785" s="276">
        <v>0</v>
      </c>
      <c r="G785" s="277">
        <f t="shared" si="60"/>
        <v>0</v>
      </c>
      <c r="H785" s="277">
        <f t="shared" si="61"/>
        <v>0</v>
      </c>
      <c r="I785" s="277">
        <f t="shared" si="62"/>
        <v>0</v>
      </c>
      <c r="J785" s="284">
        <f t="shared" si="63"/>
        <v>7</v>
      </c>
      <c r="K785" s="267">
        <f t="shared" si="64"/>
        <v>0</v>
      </c>
    </row>
    <row r="786" s="257" customFormat="1" ht="14" hidden="1" customHeight="1" spans="1:11">
      <c r="A786" s="278">
        <v>2110404</v>
      </c>
      <c r="B786" s="279" t="s">
        <v>765</v>
      </c>
      <c r="C786" s="280">
        <v>0</v>
      </c>
      <c r="D786" s="276">
        <v>0</v>
      </c>
      <c r="E786" s="276">
        <v>0</v>
      </c>
      <c r="F786" s="276">
        <v>0</v>
      </c>
      <c r="G786" s="277">
        <f t="shared" si="60"/>
        <v>0</v>
      </c>
      <c r="H786" s="277">
        <f t="shared" si="61"/>
        <v>0</v>
      </c>
      <c r="I786" s="277">
        <f t="shared" si="62"/>
        <v>0</v>
      </c>
      <c r="J786" s="284">
        <f t="shared" si="63"/>
        <v>7</v>
      </c>
      <c r="K786" s="267">
        <f t="shared" si="64"/>
        <v>0</v>
      </c>
    </row>
    <row r="787" s="257" customFormat="1" ht="14" customHeight="1" spans="1:11">
      <c r="A787" s="278">
        <v>2110499</v>
      </c>
      <c r="B787" s="279" t="s">
        <v>766</v>
      </c>
      <c r="C787" s="280">
        <v>0</v>
      </c>
      <c r="D787" s="276">
        <v>0</v>
      </c>
      <c r="E787" s="276">
        <v>94</v>
      </c>
      <c r="F787" s="276">
        <v>94</v>
      </c>
      <c r="G787" s="277"/>
      <c r="H787" s="277"/>
      <c r="I787" s="277">
        <f t="shared" si="62"/>
        <v>1</v>
      </c>
      <c r="J787" s="284">
        <f t="shared" si="63"/>
        <v>7</v>
      </c>
      <c r="K787" s="267">
        <f t="shared" si="64"/>
        <v>188</v>
      </c>
    </row>
    <row r="788" s="257" customFormat="1" ht="14" customHeight="1" spans="1:11">
      <c r="A788" s="278">
        <v>21105</v>
      </c>
      <c r="B788" s="275" t="s">
        <v>767</v>
      </c>
      <c r="C788" s="276">
        <f>SUM(C789:C794)</f>
        <v>230</v>
      </c>
      <c r="D788" s="276">
        <f>SUM(D789:D794)</f>
        <v>18</v>
      </c>
      <c r="E788" s="276">
        <f>SUM(E789:E794)</f>
        <v>2</v>
      </c>
      <c r="F788" s="276">
        <f>SUM(F789:F794)</f>
        <v>-42</v>
      </c>
      <c r="G788" s="277">
        <f t="shared" si="60"/>
        <v>-1.18260869565217</v>
      </c>
      <c r="H788" s="277">
        <f t="shared" si="61"/>
        <v>-2.33333333333333</v>
      </c>
      <c r="I788" s="277">
        <f t="shared" si="62"/>
        <v>-21</v>
      </c>
      <c r="J788" s="284">
        <f t="shared" si="63"/>
        <v>5</v>
      </c>
      <c r="K788" s="267">
        <f t="shared" si="64"/>
        <v>208</v>
      </c>
    </row>
    <row r="789" s="257" customFormat="1" ht="14" customHeight="1" spans="1:11">
      <c r="A789" s="278">
        <v>2110501</v>
      </c>
      <c r="B789" s="279" t="s">
        <v>768</v>
      </c>
      <c r="C789" s="276">
        <v>161</v>
      </c>
      <c r="D789" s="276">
        <v>0</v>
      </c>
      <c r="E789" s="276">
        <v>0</v>
      </c>
      <c r="F789" s="276">
        <v>-44</v>
      </c>
      <c r="G789" s="277">
        <f t="shared" si="60"/>
        <v>-1.27329192546584</v>
      </c>
      <c r="H789" s="277"/>
      <c r="I789" s="277"/>
      <c r="J789" s="284">
        <f t="shared" si="63"/>
        <v>7</v>
      </c>
      <c r="K789" s="267">
        <f t="shared" si="64"/>
        <v>117</v>
      </c>
    </row>
    <row r="790" s="257" customFormat="1" ht="14" hidden="1" customHeight="1" spans="1:11">
      <c r="A790" s="278">
        <v>2110502</v>
      </c>
      <c r="B790" s="279" t="s">
        <v>769</v>
      </c>
      <c r="C790" s="280">
        <v>0</v>
      </c>
      <c r="D790" s="276">
        <v>0</v>
      </c>
      <c r="E790" s="276">
        <v>0</v>
      </c>
      <c r="F790" s="276">
        <v>0</v>
      </c>
      <c r="G790" s="277">
        <f t="shared" si="60"/>
        <v>0</v>
      </c>
      <c r="H790" s="277">
        <f t="shared" si="61"/>
        <v>0</v>
      </c>
      <c r="I790" s="277">
        <f t="shared" si="62"/>
        <v>0</v>
      </c>
      <c r="J790" s="284">
        <f t="shared" si="63"/>
        <v>7</v>
      </c>
      <c r="K790" s="267">
        <f t="shared" si="64"/>
        <v>0</v>
      </c>
    </row>
    <row r="791" s="257" customFormat="1" ht="14" customHeight="1" spans="1:11">
      <c r="A791" s="278">
        <v>2110503</v>
      </c>
      <c r="B791" s="279" t="s">
        <v>770</v>
      </c>
      <c r="C791" s="276">
        <v>0</v>
      </c>
      <c r="D791" s="276">
        <v>0</v>
      </c>
      <c r="E791" s="276">
        <v>2</v>
      </c>
      <c r="F791" s="276">
        <v>2</v>
      </c>
      <c r="G791" s="277"/>
      <c r="H791" s="277"/>
      <c r="I791" s="277">
        <f t="shared" si="62"/>
        <v>1</v>
      </c>
      <c r="J791" s="284">
        <f t="shared" si="63"/>
        <v>7</v>
      </c>
      <c r="K791" s="267">
        <f t="shared" si="64"/>
        <v>4</v>
      </c>
    </row>
    <row r="792" s="257" customFormat="1" ht="14" hidden="1" customHeight="1" spans="1:11">
      <c r="A792" s="278">
        <v>2110506</v>
      </c>
      <c r="B792" s="279" t="s">
        <v>771</v>
      </c>
      <c r="C792" s="280">
        <v>0</v>
      </c>
      <c r="D792" s="276">
        <v>0</v>
      </c>
      <c r="E792" s="276">
        <v>0</v>
      </c>
      <c r="F792" s="276">
        <v>0</v>
      </c>
      <c r="G792" s="277">
        <f t="shared" si="60"/>
        <v>0</v>
      </c>
      <c r="H792" s="277">
        <f t="shared" si="61"/>
        <v>0</v>
      </c>
      <c r="I792" s="277">
        <f t="shared" si="62"/>
        <v>0</v>
      </c>
      <c r="J792" s="284">
        <f t="shared" si="63"/>
        <v>7</v>
      </c>
      <c r="K792" s="267">
        <f t="shared" si="64"/>
        <v>0</v>
      </c>
    </row>
    <row r="793" s="257" customFormat="1" ht="14" customHeight="1" spans="1:11">
      <c r="A793" s="278">
        <v>2110507</v>
      </c>
      <c r="B793" s="279" t="s">
        <v>772</v>
      </c>
      <c r="C793" s="276">
        <v>69</v>
      </c>
      <c r="D793" s="276">
        <v>18</v>
      </c>
      <c r="E793" s="276">
        <v>0</v>
      </c>
      <c r="F793" s="276">
        <v>0</v>
      </c>
      <c r="G793" s="277">
        <f t="shared" si="60"/>
        <v>0</v>
      </c>
      <c r="H793" s="277">
        <f t="shared" si="61"/>
        <v>0</v>
      </c>
      <c r="I793" s="277">
        <f t="shared" si="62"/>
        <v>0</v>
      </c>
      <c r="J793" s="284">
        <f t="shared" si="63"/>
        <v>7</v>
      </c>
      <c r="K793" s="267">
        <f t="shared" si="64"/>
        <v>87</v>
      </c>
    </row>
    <row r="794" s="257" customFormat="1" ht="14" hidden="1" customHeight="1" spans="1:11">
      <c r="A794" s="278">
        <v>2110599</v>
      </c>
      <c r="B794" s="279" t="s">
        <v>773</v>
      </c>
      <c r="C794" s="280">
        <v>0</v>
      </c>
      <c r="D794" s="276">
        <v>0</v>
      </c>
      <c r="E794" s="276">
        <v>0</v>
      </c>
      <c r="F794" s="276">
        <v>0</v>
      </c>
      <c r="G794" s="277">
        <f t="shared" si="60"/>
        <v>0</v>
      </c>
      <c r="H794" s="277">
        <f t="shared" si="61"/>
        <v>0</v>
      </c>
      <c r="I794" s="277">
        <f t="shared" si="62"/>
        <v>0</v>
      </c>
      <c r="J794" s="284">
        <f t="shared" si="63"/>
        <v>7</v>
      </c>
      <c r="K794" s="267">
        <f t="shared" si="64"/>
        <v>0</v>
      </c>
    </row>
    <row r="795" s="257" customFormat="1" ht="14" customHeight="1" spans="1:11">
      <c r="A795" s="278">
        <v>21106</v>
      </c>
      <c r="B795" s="275" t="s">
        <v>774</v>
      </c>
      <c r="C795" s="276">
        <f>SUM(C796:C800)</f>
        <v>106</v>
      </c>
      <c r="D795" s="276">
        <f>SUM(D796:D800)</f>
        <v>5</v>
      </c>
      <c r="E795" s="276">
        <f>SUM(E796:E800)</f>
        <v>-4</v>
      </c>
      <c r="F795" s="276">
        <f>SUM(F796:F800)</f>
        <v>-4</v>
      </c>
      <c r="G795" s="277">
        <f t="shared" si="60"/>
        <v>-1.0377358490566</v>
      </c>
      <c r="H795" s="277">
        <f t="shared" si="61"/>
        <v>-0.8</v>
      </c>
      <c r="I795" s="277">
        <f t="shared" si="62"/>
        <v>1</v>
      </c>
      <c r="J795" s="284">
        <f t="shared" si="63"/>
        <v>5</v>
      </c>
      <c r="K795" s="267">
        <f t="shared" si="64"/>
        <v>103</v>
      </c>
    </row>
    <row r="796" s="257" customFormat="1" ht="14" customHeight="1" spans="1:11">
      <c r="A796" s="278">
        <v>2110602</v>
      </c>
      <c r="B796" s="279" t="s">
        <v>775</v>
      </c>
      <c r="C796" s="276">
        <v>137</v>
      </c>
      <c r="D796" s="276">
        <v>0</v>
      </c>
      <c r="E796" s="276">
        <v>-12</v>
      </c>
      <c r="F796" s="276">
        <v>-12</v>
      </c>
      <c r="G796" s="277">
        <f t="shared" si="60"/>
        <v>-1.08759124087591</v>
      </c>
      <c r="H796" s="277"/>
      <c r="I796" s="277">
        <f t="shared" si="62"/>
        <v>1</v>
      </c>
      <c r="J796" s="284">
        <f t="shared" si="63"/>
        <v>7</v>
      </c>
      <c r="K796" s="267">
        <f t="shared" si="64"/>
        <v>113</v>
      </c>
    </row>
    <row r="797" s="257" customFormat="1" ht="14" hidden="1" customHeight="1" spans="1:11">
      <c r="A797" s="278">
        <v>2110603</v>
      </c>
      <c r="B797" s="279" t="s">
        <v>776</v>
      </c>
      <c r="C797" s="280">
        <v>0</v>
      </c>
      <c r="D797" s="276">
        <v>0</v>
      </c>
      <c r="E797" s="276">
        <v>0</v>
      </c>
      <c r="F797" s="276">
        <v>0</v>
      </c>
      <c r="G797" s="277">
        <f t="shared" si="60"/>
        <v>0</v>
      </c>
      <c r="H797" s="277">
        <f t="shared" si="61"/>
        <v>0</v>
      </c>
      <c r="I797" s="277">
        <f t="shared" si="62"/>
        <v>0</v>
      </c>
      <c r="J797" s="284">
        <f t="shared" si="63"/>
        <v>7</v>
      </c>
      <c r="K797" s="267">
        <f t="shared" si="64"/>
        <v>0</v>
      </c>
    </row>
    <row r="798" s="257" customFormat="1" ht="14" hidden="1" customHeight="1" spans="1:11">
      <c r="A798" s="278">
        <v>2110604</v>
      </c>
      <c r="B798" s="279" t="s">
        <v>777</v>
      </c>
      <c r="C798" s="280">
        <v>0</v>
      </c>
      <c r="D798" s="276">
        <v>0</v>
      </c>
      <c r="E798" s="276">
        <v>0</v>
      </c>
      <c r="F798" s="276">
        <v>0</v>
      </c>
      <c r="G798" s="277">
        <f t="shared" si="60"/>
        <v>0</v>
      </c>
      <c r="H798" s="277">
        <f t="shared" si="61"/>
        <v>0</v>
      </c>
      <c r="I798" s="277">
        <f t="shared" si="62"/>
        <v>0</v>
      </c>
      <c r="J798" s="284">
        <f t="shared" si="63"/>
        <v>7</v>
      </c>
      <c r="K798" s="267">
        <f t="shared" si="64"/>
        <v>0</v>
      </c>
    </row>
    <row r="799" s="257" customFormat="1" ht="14" hidden="1" customHeight="1" spans="1:11">
      <c r="A799" s="278">
        <v>2110605</v>
      </c>
      <c r="B799" s="279" t="s">
        <v>778</v>
      </c>
      <c r="C799" s="280">
        <v>0</v>
      </c>
      <c r="D799" s="276">
        <v>0</v>
      </c>
      <c r="E799" s="276">
        <v>0</v>
      </c>
      <c r="F799" s="276">
        <v>0</v>
      </c>
      <c r="G799" s="277">
        <f t="shared" si="60"/>
        <v>0</v>
      </c>
      <c r="H799" s="277">
        <f t="shared" si="61"/>
        <v>0</v>
      </c>
      <c r="I799" s="277">
        <f t="shared" si="62"/>
        <v>0</v>
      </c>
      <c r="J799" s="284">
        <f t="shared" si="63"/>
        <v>7</v>
      </c>
      <c r="K799" s="267">
        <f t="shared" si="64"/>
        <v>0</v>
      </c>
    </row>
    <row r="800" s="257" customFormat="1" ht="14" customHeight="1" spans="1:11">
      <c r="A800" s="278">
        <v>2110699</v>
      </c>
      <c r="B800" s="279" t="s">
        <v>779</v>
      </c>
      <c r="C800" s="276">
        <v>-31</v>
      </c>
      <c r="D800" s="276">
        <v>5</v>
      </c>
      <c r="E800" s="276">
        <v>8</v>
      </c>
      <c r="F800" s="276">
        <v>8</v>
      </c>
      <c r="G800" s="277">
        <f t="shared" si="60"/>
        <v>-1.25806451612903</v>
      </c>
      <c r="H800" s="277">
        <f t="shared" si="61"/>
        <v>1.6</v>
      </c>
      <c r="I800" s="277">
        <f t="shared" si="62"/>
        <v>1</v>
      </c>
      <c r="J800" s="284">
        <f t="shared" si="63"/>
        <v>7</v>
      </c>
      <c r="K800" s="267">
        <f t="shared" si="64"/>
        <v>-10</v>
      </c>
    </row>
    <row r="801" s="257" customFormat="1" ht="14" hidden="1" customHeight="1" spans="1:11">
      <c r="A801" s="278">
        <v>21107</v>
      </c>
      <c r="B801" s="275" t="s">
        <v>780</v>
      </c>
      <c r="C801" s="280">
        <f>SUM(C802:C803)</f>
        <v>0</v>
      </c>
      <c r="D801" s="280">
        <f>SUM(D802:D803)</f>
        <v>0</v>
      </c>
      <c r="E801" s="280">
        <f>SUM(E802:E803)</f>
        <v>0</v>
      </c>
      <c r="F801" s="280">
        <f>SUM(F802:F803)</f>
        <v>0</v>
      </c>
      <c r="G801" s="277">
        <f t="shared" si="60"/>
        <v>0</v>
      </c>
      <c r="H801" s="277">
        <f t="shared" si="61"/>
        <v>0</v>
      </c>
      <c r="I801" s="277">
        <f t="shared" si="62"/>
        <v>0</v>
      </c>
      <c r="J801" s="284">
        <f t="shared" si="63"/>
        <v>5</v>
      </c>
      <c r="K801" s="267">
        <f t="shared" si="64"/>
        <v>0</v>
      </c>
    </row>
    <row r="802" s="257" customFormat="1" ht="14" hidden="1" customHeight="1" spans="1:11">
      <c r="A802" s="278">
        <v>2110704</v>
      </c>
      <c r="B802" s="279" t="s">
        <v>781</v>
      </c>
      <c r="C802" s="280">
        <v>0</v>
      </c>
      <c r="D802" s="276">
        <v>0</v>
      </c>
      <c r="E802" s="276">
        <v>0</v>
      </c>
      <c r="F802" s="276">
        <v>0</v>
      </c>
      <c r="G802" s="277">
        <f t="shared" si="60"/>
        <v>0</v>
      </c>
      <c r="H802" s="277">
        <f t="shared" si="61"/>
        <v>0</v>
      </c>
      <c r="I802" s="277">
        <f t="shared" si="62"/>
        <v>0</v>
      </c>
      <c r="J802" s="284">
        <f t="shared" si="63"/>
        <v>7</v>
      </c>
      <c r="K802" s="267">
        <f t="shared" si="64"/>
        <v>0</v>
      </c>
    </row>
    <row r="803" s="257" customFormat="1" ht="14" hidden="1" customHeight="1" spans="1:11">
      <c r="A803" s="278">
        <v>2110799</v>
      </c>
      <c r="B803" s="279" t="s">
        <v>782</v>
      </c>
      <c r="C803" s="280">
        <v>0</v>
      </c>
      <c r="D803" s="276">
        <v>0</v>
      </c>
      <c r="E803" s="276">
        <v>0</v>
      </c>
      <c r="F803" s="276">
        <v>0</v>
      </c>
      <c r="G803" s="277">
        <f t="shared" si="60"/>
        <v>0</v>
      </c>
      <c r="H803" s="277">
        <f t="shared" si="61"/>
        <v>0</v>
      </c>
      <c r="I803" s="277">
        <f t="shared" si="62"/>
        <v>0</v>
      </c>
      <c r="J803" s="284">
        <f t="shared" si="63"/>
        <v>7</v>
      </c>
      <c r="K803" s="267">
        <f t="shared" si="64"/>
        <v>0</v>
      </c>
    </row>
    <row r="804" s="257" customFormat="1" ht="14" hidden="1" customHeight="1" spans="1:11">
      <c r="A804" s="278">
        <v>21108</v>
      </c>
      <c r="B804" s="275" t="s">
        <v>783</v>
      </c>
      <c r="C804" s="280">
        <f>SUM(C805:C806)</f>
        <v>0</v>
      </c>
      <c r="D804" s="280">
        <f>SUM(D805:D806)</f>
        <v>0</v>
      </c>
      <c r="E804" s="280">
        <f>SUM(E805:E806)</f>
        <v>0</v>
      </c>
      <c r="F804" s="280">
        <f>SUM(F805:F806)</f>
        <v>0</v>
      </c>
      <c r="G804" s="277">
        <f t="shared" si="60"/>
        <v>0</v>
      </c>
      <c r="H804" s="277">
        <f t="shared" si="61"/>
        <v>0</v>
      </c>
      <c r="I804" s="277">
        <f t="shared" si="62"/>
        <v>0</v>
      </c>
      <c r="J804" s="284">
        <f t="shared" si="63"/>
        <v>5</v>
      </c>
      <c r="K804" s="267">
        <f t="shared" si="64"/>
        <v>0</v>
      </c>
    </row>
    <row r="805" s="257" customFormat="1" ht="14" hidden="1" customHeight="1" spans="1:11">
      <c r="A805" s="278">
        <v>2110804</v>
      </c>
      <c r="B805" s="279" t="s">
        <v>784</v>
      </c>
      <c r="C805" s="280">
        <v>0</v>
      </c>
      <c r="D805" s="276">
        <v>0</v>
      </c>
      <c r="E805" s="276">
        <v>0</v>
      </c>
      <c r="F805" s="276">
        <v>0</v>
      </c>
      <c r="G805" s="277">
        <f t="shared" si="60"/>
        <v>0</v>
      </c>
      <c r="H805" s="277">
        <f t="shared" si="61"/>
        <v>0</v>
      </c>
      <c r="I805" s="277">
        <f t="shared" si="62"/>
        <v>0</v>
      </c>
      <c r="J805" s="284">
        <f t="shared" si="63"/>
        <v>7</v>
      </c>
      <c r="K805" s="267">
        <f t="shared" si="64"/>
        <v>0</v>
      </c>
    </row>
    <row r="806" s="257" customFormat="1" ht="14" hidden="1" customHeight="1" spans="1:11">
      <c r="A806" s="278">
        <v>2110899</v>
      </c>
      <c r="B806" s="279" t="s">
        <v>785</v>
      </c>
      <c r="C806" s="280">
        <v>0</v>
      </c>
      <c r="D806" s="276">
        <v>0</v>
      </c>
      <c r="E806" s="276">
        <v>0</v>
      </c>
      <c r="F806" s="276">
        <v>0</v>
      </c>
      <c r="G806" s="277">
        <f t="shared" si="60"/>
        <v>0</v>
      </c>
      <c r="H806" s="277">
        <f t="shared" si="61"/>
        <v>0</v>
      </c>
      <c r="I806" s="277">
        <f t="shared" si="62"/>
        <v>0</v>
      </c>
      <c r="J806" s="284">
        <f t="shared" si="63"/>
        <v>7</v>
      </c>
      <c r="K806" s="267">
        <f t="shared" si="64"/>
        <v>0</v>
      </c>
    </row>
    <row r="807" s="257" customFormat="1" ht="14" hidden="1" customHeight="1" spans="1:11">
      <c r="A807" s="278">
        <v>21109</v>
      </c>
      <c r="B807" s="275" t="s">
        <v>786</v>
      </c>
      <c r="C807" s="280">
        <f>C808</f>
        <v>0</v>
      </c>
      <c r="D807" s="280">
        <f>D808</f>
        <v>0</v>
      </c>
      <c r="E807" s="280">
        <f>E808</f>
        <v>0</v>
      </c>
      <c r="F807" s="280">
        <f>F808</f>
        <v>0</v>
      </c>
      <c r="G807" s="277">
        <f t="shared" si="60"/>
        <v>0</v>
      </c>
      <c r="H807" s="277">
        <f t="shared" si="61"/>
        <v>0</v>
      </c>
      <c r="I807" s="277">
        <f t="shared" si="62"/>
        <v>0</v>
      </c>
      <c r="J807" s="284">
        <f t="shared" si="63"/>
        <v>5</v>
      </c>
      <c r="K807" s="267">
        <f t="shared" si="64"/>
        <v>0</v>
      </c>
    </row>
    <row r="808" s="257" customFormat="1" ht="14" hidden="1" customHeight="1" spans="1:11">
      <c r="A808" s="278">
        <v>2110901</v>
      </c>
      <c r="B808" s="279" t="s">
        <v>787</v>
      </c>
      <c r="C808" s="280">
        <v>0</v>
      </c>
      <c r="D808" s="276">
        <v>0</v>
      </c>
      <c r="E808" s="276">
        <v>0</v>
      </c>
      <c r="F808" s="276">
        <v>0</v>
      </c>
      <c r="G808" s="277">
        <f t="shared" si="60"/>
        <v>0</v>
      </c>
      <c r="H808" s="277">
        <f t="shared" si="61"/>
        <v>0</v>
      </c>
      <c r="I808" s="277">
        <f t="shared" si="62"/>
        <v>0</v>
      </c>
      <c r="J808" s="284">
        <f t="shared" si="63"/>
        <v>7</v>
      </c>
      <c r="K808" s="267">
        <f t="shared" si="64"/>
        <v>0</v>
      </c>
    </row>
    <row r="809" s="257" customFormat="1" ht="14" customHeight="1" spans="1:11">
      <c r="A809" s="278">
        <v>21110</v>
      </c>
      <c r="B809" s="275" t="s">
        <v>788</v>
      </c>
      <c r="C809" s="276">
        <f>C810</f>
        <v>1084</v>
      </c>
      <c r="D809" s="276">
        <f>D810</f>
        <v>310</v>
      </c>
      <c r="E809" s="276">
        <f>E810</f>
        <v>6</v>
      </c>
      <c r="F809" s="276">
        <f>F810</f>
        <v>6</v>
      </c>
      <c r="G809" s="277">
        <f t="shared" si="60"/>
        <v>-0.994464944649446</v>
      </c>
      <c r="H809" s="277">
        <f t="shared" si="61"/>
        <v>0.0193548387096774</v>
      </c>
      <c r="I809" s="277">
        <f t="shared" si="62"/>
        <v>1</v>
      </c>
      <c r="J809" s="284">
        <f t="shared" si="63"/>
        <v>5</v>
      </c>
      <c r="K809" s="267">
        <f t="shared" si="64"/>
        <v>1406</v>
      </c>
    </row>
    <row r="810" s="257" customFormat="1" ht="14" customHeight="1" spans="1:11">
      <c r="A810" s="278">
        <v>2111001</v>
      </c>
      <c r="B810" s="279" t="s">
        <v>789</v>
      </c>
      <c r="C810" s="276">
        <v>1084</v>
      </c>
      <c r="D810" s="276">
        <v>310</v>
      </c>
      <c r="E810" s="276">
        <v>6</v>
      </c>
      <c r="F810" s="276">
        <v>6</v>
      </c>
      <c r="G810" s="277">
        <f t="shared" si="60"/>
        <v>-0.994464944649446</v>
      </c>
      <c r="H810" s="277">
        <f t="shared" si="61"/>
        <v>0.0193548387096774</v>
      </c>
      <c r="I810" s="277">
        <f t="shared" si="62"/>
        <v>1</v>
      </c>
      <c r="J810" s="284">
        <f t="shared" si="63"/>
        <v>7</v>
      </c>
      <c r="K810" s="267">
        <f t="shared" si="64"/>
        <v>1406</v>
      </c>
    </row>
    <row r="811" s="257" customFormat="1" ht="14" customHeight="1" spans="1:11">
      <c r="A811" s="278">
        <v>21111</v>
      </c>
      <c r="B811" s="275" t="s">
        <v>790</v>
      </c>
      <c r="C811" s="276">
        <f>SUM(C812:C816)</f>
        <v>31</v>
      </c>
      <c r="D811" s="276">
        <f>SUM(D812:D816)</f>
        <v>9</v>
      </c>
      <c r="E811" s="276">
        <f>SUM(E812:E816)</f>
        <v>0</v>
      </c>
      <c r="F811" s="276">
        <f>SUM(F812:F816)</f>
        <v>0</v>
      </c>
      <c r="G811" s="277">
        <f t="shared" si="60"/>
        <v>0</v>
      </c>
      <c r="H811" s="277">
        <f t="shared" si="61"/>
        <v>0</v>
      </c>
      <c r="I811" s="277">
        <f t="shared" si="62"/>
        <v>0</v>
      </c>
      <c r="J811" s="284">
        <f t="shared" si="63"/>
        <v>5</v>
      </c>
      <c r="K811" s="267">
        <f t="shared" si="64"/>
        <v>40</v>
      </c>
    </row>
    <row r="812" s="257" customFormat="1" ht="14" customHeight="1" spans="1:11">
      <c r="A812" s="278">
        <v>2111101</v>
      </c>
      <c r="B812" s="279" t="s">
        <v>791</v>
      </c>
      <c r="C812" s="276">
        <v>31</v>
      </c>
      <c r="D812" s="276">
        <v>9</v>
      </c>
      <c r="E812" s="276">
        <v>0</v>
      </c>
      <c r="F812" s="276">
        <v>0</v>
      </c>
      <c r="G812" s="277">
        <f t="shared" si="60"/>
        <v>0</v>
      </c>
      <c r="H812" s="277">
        <f t="shared" si="61"/>
        <v>0</v>
      </c>
      <c r="I812" s="277">
        <f t="shared" si="62"/>
        <v>0</v>
      </c>
      <c r="J812" s="284">
        <f t="shared" si="63"/>
        <v>7</v>
      </c>
      <c r="K812" s="267">
        <f t="shared" si="64"/>
        <v>40</v>
      </c>
    </row>
    <row r="813" s="257" customFormat="1" ht="14" hidden="1" customHeight="1" spans="1:11">
      <c r="A813" s="278">
        <v>2111102</v>
      </c>
      <c r="B813" s="279" t="s">
        <v>792</v>
      </c>
      <c r="C813" s="280">
        <v>0</v>
      </c>
      <c r="D813" s="276">
        <v>0</v>
      </c>
      <c r="E813" s="276">
        <v>0</v>
      </c>
      <c r="F813" s="276">
        <v>0</v>
      </c>
      <c r="G813" s="277">
        <f t="shared" si="60"/>
        <v>0</v>
      </c>
      <c r="H813" s="277">
        <f t="shared" si="61"/>
        <v>0</v>
      </c>
      <c r="I813" s="277">
        <f t="shared" si="62"/>
        <v>0</v>
      </c>
      <c r="J813" s="284">
        <f t="shared" si="63"/>
        <v>7</v>
      </c>
      <c r="K813" s="267">
        <f t="shared" si="64"/>
        <v>0</v>
      </c>
    </row>
    <row r="814" s="257" customFormat="1" ht="14" hidden="1" customHeight="1" spans="1:11">
      <c r="A814" s="278">
        <v>2111103</v>
      </c>
      <c r="B814" s="279" t="s">
        <v>793</v>
      </c>
      <c r="C814" s="280">
        <v>0</v>
      </c>
      <c r="D814" s="276">
        <v>0</v>
      </c>
      <c r="E814" s="276">
        <v>0</v>
      </c>
      <c r="F814" s="276">
        <v>0</v>
      </c>
      <c r="G814" s="277">
        <f t="shared" si="60"/>
        <v>0</v>
      </c>
      <c r="H814" s="277">
        <f t="shared" si="61"/>
        <v>0</v>
      </c>
      <c r="I814" s="277">
        <f t="shared" si="62"/>
        <v>0</v>
      </c>
      <c r="J814" s="284">
        <f t="shared" si="63"/>
        <v>7</v>
      </c>
      <c r="K814" s="267">
        <f t="shared" si="64"/>
        <v>0</v>
      </c>
    </row>
    <row r="815" s="257" customFormat="1" ht="14" hidden="1" customHeight="1" spans="1:11">
      <c r="A815" s="278">
        <v>2111104</v>
      </c>
      <c r="B815" s="279" t="s">
        <v>794</v>
      </c>
      <c r="C815" s="280">
        <v>0</v>
      </c>
      <c r="D815" s="276">
        <v>0</v>
      </c>
      <c r="E815" s="276">
        <v>0</v>
      </c>
      <c r="F815" s="276">
        <v>0</v>
      </c>
      <c r="G815" s="277">
        <f t="shared" si="60"/>
        <v>0</v>
      </c>
      <c r="H815" s="277">
        <f t="shared" si="61"/>
        <v>0</v>
      </c>
      <c r="I815" s="277">
        <f t="shared" si="62"/>
        <v>0</v>
      </c>
      <c r="J815" s="284">
        <f t="shared" si="63"/>
        <v>7</v>
      </c>
      <c r="K815" s="267">
        <f t="shared" si="64"/>
        <v>0</v>
      </c>
    </row>
    <row r="816" s="257" customFormat="1" ht="14" hidden="1" customHeight="1" spans="1:11">
      <c r="A816" s="278">
        <v>2111199</v>
      </c>
      <c r="B816" s="279" t="s">
        <v>795</v>
      </c>
      <c r="C816" s="280">
        <v>0</v>
      </c>
      <c r="D816" s="276">
        <v>0</v>
      </c>
      <c r="E816" s="276">
        <v>0</v>
      </c>
      <c r="F816" s="276">
        <v>0</v>
      </c>
      <c r="G816" s="277">
        <f t="shared" si="60"/>
        <v>0</v>
      </c>
      <c r="H816" s="277">
        <f t="shared" si="61"/>
        <v>0</v>
      </c>
      <c r="I816" s="277">
        <f t="shared" si="62"/>
        <v>0</v>
      </c>
      <c r="J816" s="284">
        <f t="shared" si="63"/>
        <v>7</v>
      </c>
      <c r="K816" s="267">
        <f t="shared" si="64"/>
        <v>0</v>
      </c>
    </row>
    <row r="817" s="257" customFormat="1" ht="14" hidden="1" customHeight="1" spans="1:11">
      <c r="A817" s="278">
        <v>21112</v>
      </c>
      <c r="B817" s="275" t="s">
        <v>796</v>
      </c>
      <c r="C817" s="280">
        <f>C818</f>
        <v>0</v>
      </c>
      <c r="D817" s="280">
        <f>D818</f>
        <v>0</v>
      </c>
      <c r="E817" s="280">
        <f>E818</f>
        <v>0</v>
      </c>
      <c r="F817" s="280">
        <f>F818</f>
        <v>0</v>
      </c>
      <c r="G817" s="277">
        <f t="shared" si="60"/>
        <v>0</v>
      </c>
      <c r="H817" s="277">
        <f t="shared" si="61"/>
        <v>0</v>
      </c>
      <c r="I817" s="277">
        <f t="shared" si="62"/>
        <v>0</v>
      </c>
      <c r="J817" s="284">
        <f t="shared" si="63"/>
        <v>5</v>
      </c>
      <c r="K817" s="267">
        <f t="shared" si="64"/>
        <v>0</v>
      </c>
    </row>
    <row r="818" s="257" customFormat="1" ht="14" hidden="1" customHeight="1" spans="1:11">
      <c r="A818" s="278">
        <v>2111201</v>
      </c>
      <c r="B818" s="279" t="s">
        <v>797</v>
      </c>
      <c r="C818" s="280">
        <v>0</v>
      </c>
      <c r="D818" s="276">
        <v>0</v>
      </c>
      <c r="E818" s="276">
        <v>0</v>
      </c>
      <c r="F818" s="276">
        <v>0</v>
      </c>
      <c r="G818" s="277">
        <f t="shared" si="60"/>
        <v>0</v>
      </c>
      <c r="H818" s="277">
        <f t="shared" si="61"/>
        <v>0</v>
      </c>
      <c r="I818" s="277">
        <f t="shared" si="62"/>
        <v>0</v>
      </c>
      <c r="J818" s="284">
        <f t="shared" si="63"/>
        <v>7</v>
      </c>
      <c r="K818" s="267">
        <f t="shared" si="64"/>
        <v>0</v>
      </c>
    </row>
    <row r="819" s="257" customFormat="1" ht="14" hidden="1" customHeight="1" spans="1:11">
      <c r="A819" s="278">
        <v>21113</v>
      </c>
      <c r="B819" s="275" t="s">
        <v>798</v>
      </c>
      <c r="C819" s="280">
        <f>C820</f>
        <v>0</v>
      </c>
      <c r="D819" s="280">
        <f>D820</f>
        <v>0</v>
      </c>
      <c r="E819" s="280">
        <f>E820</f>
        <v>0</v>
      </c>
      <c r="F819" s="280">
        <f>F820</f>
        <v>0</v>
      </c>
      <c r="G819" s="277">
        <f t="shared" si="60"/>
        <v>0</v>
      </c>
      <c r="H819" s="277">
        <f t="shared" si="61"/>
        <v>0</v>
      </c>
      <c r="I819" s="277">
        <f t="shared" si="62"/>
        <v>0</v>
      </c>
      <c r="J819" s="284">
        <f t="shared" si="63"/>
        <v>5</v>
      </c>
      <c r="K819" s="267">
        <f t="shared" si="64"/>
        <v>0</v>
      </c>
    </row>
    <row r="820" s="257" customFormat="1" ht="14" hidden="1" customHeight="1" spans="1:11">
      <c r="A820" s="278">
        <v>2111301</v>
      </c>
      <c r="B820" s="279" t="s">
        <v>799</v>
      </c>
      <c r="C820" s="280">
        <v>0</v>
      </c>
      <c r="D820" s="276">
        <v>0</v>
      </c>
      <c r="E820" s="276">
        <v>0</v>
      </c>
      <c r="F820" s="276">
        <v>0</v>
      </c>
      <c r="G820" s="277">
        <f t="shared" si="60"/>
        <v>0</v>
      </c>
      <c r="H820" s="277">
        <f t="shared" si="61"/>
        <v>0</v>
      </c>
      <c r="I820" s="277">
        <f t="shared" si="62"/>
        <v>0</v>
      </c>
      <c r="J820" s="284">
        <f t="shared" si="63"/>
        <v>7</v>
      </c>
      <c r="K820" s="267">
        <f t="shared" si="64"/>
        <v>0</v>
      </c>
    </row>
    <row r="821" s="257" customFormat="1" ht="14" hidden="1" customHeight="1" spans="1:11">
      <c r="A821" s="278">
        <v>21114</v>
      </c>
      <c r="B821" s="275" t="s">
        <v>800</v>
      </c>
      <c r="C821" s="280">
        <f>SUM(C822:C835)</f>
        <v>0</v>
      </c>
      <c r="D821" s="280">
        <f>SUM(D822:D835)</f>
        <v>0</v>
      </c>
      <c r="E821" s="280">
        <f>SUM(E822:E835)</f>
        <v>0</v>
      </c>
      <c r="F821" s="280">
        <f>SUM(F822:F835)</f>
        <v>0</v>
      </c>
      <c r="G821" s="277">
        <f t="shared" si="60"/>
        <v>0</v>
      </c>
      <c r="H821" s="277">
        <f t="shared" si="61"/>
        <v>0</v>
      </c>
      <c r="I821" s="277">
        <f t="shared" si="62"/>
        <v>0</v>
      </c>
      <c r="J821" s="284">
        <f t="shared" si="63"/>
        <v>5</v>
      </c>
      <c r="K821" s="267">
        <f t="shared" si="64"/>
        <v>0</v>
      </c>
    </row>
    <row r="822" s="257" customFormat="1" ht="14" hidden="1" customHeight="1" spans="1:11">
      <c r="A822" s="278">
        <v>2111401</v>
      </c>
      <c r="B822" s="279" t="s">
        <v>190</v>
      </c>
      <c r="C822" s="280">
        <v>0</v>
      </c>
      <c r="D822" s="276">
        <v>0</v>
      </c>
      <c r="E822" s="276">
        <v>0</v>
      </c>
      <c r="F822" s="276">
        <v>0</v>
      </c>
      <c r="G822" s="277">
        <f t="shared" si="60"/>
        <v>0</v>
      </c>
      <c r="H822" s="277">
        <f t="shared" si="61"/>
        <v>0</v>
      </c>
      <c r="I822" s="277">
        <f t="shared" si="62"/>
        <v>0</v>
      </c>
      <c r="J822" s="284">
        <f t="shared" si="63"/>
        <v>7</v>
      </c>
      <c r="K822" s="267">
        <f t="shared" si="64"/>
        <v>0</v>
      </c>
    </row>
    <row r="823" s="257" customFormat="1" ht="14" hidden="1" customHeight="1" spans="1:11">
      <c r="A823" s="278">
        <v>2111402</v>
      </c>
      <c r="B823" s="279" t="s">
        <v>191</v>
      </c>
      <c r="C823" s="280">
        <v>0</v>
      </c>
      <c r="D823" s="276">
        <v>0</v>
      </c>
      <c r="E823" s="276">
        <v>0</v>
      </c>
      <c r="F823" s="276">
        <v>0</v>
      </c>
      <c r="G823" s="277">
        <f t="shared" si="60"/>
        <v>0</v>
      </c>
      <c r="H823" s="277">
        <f t="shared" si="61"/>
        <v>0</v>
      </c>
      <c r="I823" s="277">
        <f t="shared" si="62"/>
        <v>0</v>
      </c>
      <c r="J823" s="284">
        <f t="shared" si="63"/>
        <v>7</v>
      </c>
      <c r="K823" s="267">
        <f t="shared" si="64"/>
        <v>0</v>
      </c>
    </row>
    <row r="824" s="257" customFormat="1" ht="14" hidden="1" customHeight="1" spans="1:11">
      <c r="A824" s="278">
        <v>2111403</v>
      </c>
      <c r="B824" s="279" t="s">
        <v>192</v>
      </c>
      <c r="C824" s="280">
        <v>0</v>
      </c>
      <c r="D824" s="276">
        <v>0</v>
      </c>
      <c r="E824" s="276">
        <v>0</v>
      </c>
      <c r="F824" s="276">
        <v>0</v>
      </c>
      <c r="G824" s="277">
        <f t="shared" si="60"/>
        <v>0</v>
      </c>
      <c r="H824" s="277">
        <f t="shared" si="61"/>
        <v>0</v>
      </c>
      <c r="I824" s="277">
        <f t="shared" si="62"/>
        <v>0</v>
      </c>
      <c r="J824" s="284">
        <f t="shared" si="63"/>
        <v>7</v>
      </c>
      <c r="K824" s="267">
        <f t="shared" si="64"/>
        <v>0</v>
      </c>
    </row>
    <row r="825" s="257" customFormat="1" ht="14" hidden="1" customHeight="1" spans="1:11">
      <c r="A825" s="278">
        <v>2111404</v>
      </c>
      <c r="B825" s="279" t="s">
        <v>801</v>
      </c>
      <c r="C825" s="280">
        <v>0</v>
      </c>
      <c r="D825" s="276">
        <v>0</v>
      </c>
      <c r="E825" s="276">
        <v>0</v>
      </c>
      <c r="F825" s="276">
        <v>0</v>
      </c>
      <c r="G825" s="277">
        <f t="shared" si="60"/>
        <v>0</v>
      </c>
      <c r="H825" s="277">
        <f t="shared" si="61"/>
        <v>0</v>
      </c>
      <c r="I825" s="277">
        <f t="shared" si="62"/>
        <v>0</v>
      </c>
      <c r="J825" s="284">
        <f t="shared" si="63"/>
        <v>7</v>
      </c>
      <c r="K825" s="267">
        <f t="shared" si="64"/>
        <v>0</v>
      </c>
    </row>
    <row r="826" s="257" customFormat="1" ht="14" hidden="1" customHeight="1" spans="1:11">
      <c r="A826" s="278">
        <v>2111405</v>
      </c>
      <c r="B826" s="279" t="s">
        <v>802</v>
      </c>
      <c r="C826" s="280">
        <v>0</v>
      </c>
      <c r="D826" s="276">
        <v>0</v>
      </c>
      <c r="E826" s="276">
        <v>0</v>
      </c>
      <c r="F826" s="276">
        <v>0</v>
      </c>
      <c r="G826" s="277">
        <f t="shared" si="60"/>
        <v>0</v>
      </c>
      <c r="H826" s="277">
        <f t="shared" si="61"/>
        <v>0</v>
      </c>
      <c r="I826" s="277">
        <f t="shared" si="62"/>
        <v>0</v>
      </c>
      <c r="J826" s="284">
        <f t="shared" si="63"/>
        <v>7</v>
      </c>
      <c r="K826" s="267">
        <f t="shared" si="64"/>
        <v>0</v>
      </c>
    </row>
    <row r="827" s="257" customFormat="1" ht="14" hidden="1" customHeight="1" spans="1:11">
      <c r="A827" s="278">
        <v>2111406</v>
      </c>
      <c r="B827" s="279" t="s">
        <v>803</v>
      </c>
      <c r="C827" s="280">
        <v>0</v>
      </c>
      <c r="D827" s="276">
        <v>0</v>
      </c>
      <c r="E827" s="276">
        <v>0</v>
      </c>
      <c r="F827" s="276">
        <v>0</v>
      </c>
      <c r="G827" s="277">
        <f t="shared" si="60"/>
        <v>0</v>
      </c>
      <c r="H827" s="277">
        <f t="shared" si="61"/>
        <v>0</v>
      </c>
      <c r="I827" s="277">
        <f t="shared" si="62"/>
        <v>0</v>
      </c>
      <c r="J827" s="284">
        <f t="shared" si="63"/>
        <v>7</v>
      </c>
      <c r="K827" s="267">
        <f t="shared" si="64"/>
        <v>0</v>
      </c>
    </row>
    <row r="828" s="257" customFormat="1" ht="14" hidden="1" customHeight="1" spans="1:11">
      <c r="A828" s="278">
        <v>2111407</v>
      </c>
      <c r="B828" s="279" t="s">
        <v>804</v>
      </c>
      <c r="C828" s="280">
        <v>0</v>
      </c>
      <c r="D828" s="276">
        <v>0</v>
      </c>
      <c r="E828" s="276">
        <v>0</v>
      </c>
      <c r="F828" s="276">
        <v>0</v>
      </c>
      <c r="G828" s="277">
        <f t="shared" si="60"/>
        <v>0</v>
      </c>
      <c r="H828" s="277">
        <f t="shared" si="61"/>
        <v>0</v>
      </c>
      <c r="I828" s="277">
        <f t="shared" si="62"/>
        <v>0</v>
      </c>
      <c r="J828" s="284">
        <f t="shared" si="63"/>
        <v>7</v>
      </c>
      <c r="K828" s="267">
        <f t="shared" si="64"/>
        <v>0</v>
      </c>
    </row>
    <row r="829" s="257" customFormat="1" ht="14" hidden="1" customHeight="1" spans="1:11">
      <c r="A829" s="278">
        <v>2111408</v>
      </c>
      <c r="B829" s="279" t="s">
        <v>805</v>
      </c>
      <c r="C829" s="280">
        <v>0</v>
      </c>
      <c r="D829" s="276">
        <v>0</v>
      </c>
      <c r="E829" s="276">
        <v>0</v>
      </c>
      <c r="F829" s="276">
        <v>0</v>
      </c>
      <c r="G829" s="277">
        <f t="shared" si="60"/>
        <v>0</v>
      </c>
      <c r="H829" s="277">
        <f t="shared" si="61"/>
        <v>0</v>
      </c>
      <c r="I829" s="277">
        <f t="shared" si="62"/>
        <v>0</v>
      </c>
      <c r="J829" s="284">
        <f t="shared" si="63"/>
        <v>7</v>
      </c>
      <c r="K829" s="267">
        <f t="shared" si="64"/>
        <v>0</v>
      </c>
    </row>
    <row r="830" s="257" customFormat="1" ht="14" hidden="1" customHeight="1" spans="1:11">
      <c r="A830" s="278">
        <v>2111409</v>
      </c>
      <c r="B830" s="279" t="s">
        <v>806</v>
      </c>
      <c r="C830" s="280">
        <v>0</v>
      </c>
      <c r="D830" s="276">
        <v>0</v>
      </c>
      <c r="E830" s="276">
        <v>0</v>
      </c>
      <c r="F830" s="276">
        <v>0</v>
      </c>
      <c r="G830" s="277">
        <f t="shared" si="60"/>
        <v>0</v>
      </c>
      <c r="H830" s="277">
        <f t="shared" si="61"/>
        <v>0</v>
      </c>
      <c r="I830" s="277">
        <f t="shared" si="62"/>
        <v>0</v>
      </c>
      <c r="J830" s="284">
        <f t="shared" si="63"/>
        <v>7</v>
      </c>
      <c r="K830" s="267">
        <f t="shared" si="64"/>
        <v>0</v>
      </c>
    </row>
    <row r="831" s="257" customFormat="1" ht="14" hidden="1" customHeight="1" spans="1:11">
      <c r="A831" s="278">
        <v>2111410</v>
      </c>
      <c r="B831" s="279" t="s">
        <v>807</v>
      </c>
      <c r="C831" s="280">
        <v>0</v>
      </c>
      <c r="D831" s="276">
        <v>0</v>
      </c>
      <c r="E831" s="276">
        <v>0</v>
      </c>
      <c r="F831" s="276">
        <v>0</v>
      </c>
      <c r="G831" s="277">
        <f t="shared" si="60"/>
        <v>0</v>
      </c>
      <c r="H831" s="277">
        <f t="shared" si="61"/>
        <v>0</v>
      </c>
      <c r="I831" s="277">
        <f t="shared" si="62"/>
        <v>0</v>
      </c>
      <c r="J831" s="284">
        <f t="shared" si="63"/>
        <v>7</v>
      </c>
      <c r="K831" s="267">
        <f t="shared" si="64"/>
        <v>0</v>
      </c>
    </row>
    <row r="832" s="257" customFormat="1" ht="14" hidden="1" customHeight="1" spans="1:11">
      <c r="A832" s="278">
        <v>2111411</v>
      </c>
      <c r="B832" s="279" t="s">
        <v>233</v>
      </c>
      <c r="C832" s="280">
        <v>0</v>
      </c>
      <c r="D832" s="276">
        <v>0</v>
      </c>
      <c r="E832" s="276">
        <v>0</v>
      </c>
      <c r="F832" s="276">
        <v>0</v>
      </c>
      <c r="G832" s="277">
        <f t="shared" si="60"/>
        <v>0</v>
      </c>
      <c r="H832" s="277">
        <f t="shared" si="61"/>
        <v>0</v>
      </c>
      <c r="I832" s="277">
        <f t="shared" si="62"/>
        <v>0</v>
      </c>
      <c r="J832" s="284">
        <f t="shared" si="63"/>
        <v>7</v>
      </c>
      <c r="K832" s="267">
        <f t="shared" si="64"/>
        <v>0</v>
      </c>
    </row>
    <row r="833" s="257" customFormat="1" ht="14" hidden="1" customHeight="1" spans="1:11">
      <c r="A833" s="278">
        <v>2111413</v>
      </c>
      <c r="B833" s="279" t="s">
        <v>808</v>
      </c>
      <c r="C833" s="280">
        <v>0</v>
      </c>
      <c r="D833" s="276">
        <v>0</v>
      </c>
      <c r="E833" s="276">
        <v>0</v>
      </c>
      <c r="F833" s="276">
        <v>0</v>
      </c>
      <c r="G833" s="277">
        <f t="shared" si="60"/>
        <v>0</v>
      </c>
      <c r="H833" s="277">
        <f t="shared" si="61"/>
        <v>0</v>
      </c>
      <c r="I833" s="277">
        <f t="shared" si="62"/>
        <v>0</v>
      </c>
      <c r="J833" s="284">
        <f t="shared" si="63"/>
        <v>7</v>
      </c>
      <c r="K833" s="267">
        <f t="shared" si="64"/>
        <v>0</v>
      </c>
    </row>
    <row r="834" s="257" customFormat="1" ht="14" hidden="1" customHeight="1" spans="1:11">
      <c r="A834" s="278">
        <v>2111450</v>
      </c>
      <c r="B834" s="279" t="s">
        <v>199</v>
      </c>
      <c r="C834" s="280">
        <v>0</v>
      </c>
      <c r="D834" s="276">
        <v>0</v>
      </c>
      <c r="E834" s="276">
        <v>0</v>
      </c>
      <c r="F834" s="276">
        <v>0</v>
      </c>
      <c r="G834" s="277">
        <f t="shared" si="60"/>
        <v>0</v>
      </c>
      <c r="H834" s="277">
        <f t="shared" si="61"/>
        <v>0</v>
      </c>
      <c r="I834" s="277">
        <f t="shared" si="62"/>
        <v>0</v>
      </c>
      <c r="J834" s="284">
        <f t="shared" si="63"/>
        <v>7</v>
      </c>
      <c r="K834" s="267">
        <f t="shared" si="64"/>
        <v>0</v>
      </c>
    </row>
    <row r="835" s="257" customFormat="1" ht="14" hidden="1" customHeight="1" spans="1:11">
      <c r="A835" s="278">
        <v>2111499</v>
      </c>
      <c r="B835" s="279" t="s">
        <v>809</v>
      </c>
      <c r="C835" s="280">
        <v>0</v>
      </c>
      <c r="D835" s="276">
        <v>0</v>
      </c>
      <c r="E835" s="276">
        <v>0</v>
      </c>
      <c r="F835" s="276">
        <v>0</v>
      </c>
      <c r="G835" s="277">
        <f t="shared" si="60"/>
        <v>0</v>
      </c>
      <c r="H835" s="277">
        <f t="shared" si="61"/>
        <v>0</v>
      </c>
      <c r="I835" s="277">
        <f t="shared" si="62"/>
        <v>0</v>
      </c>
      <c r="J835" s="284">
        <f t="shared" si="63"/>
        <v>7</v>
      </c>
      <c r="K835" s="267">
        <f t="shared" si="64"/>
        <v>0</v>
      </c>
    </row>
    <row r="836" s="257" customFormat="1" ht="14" customHeight="1" spans="1:11">
      <c r="A836" s="278">
        <v>21199</v>
      </c>
      <c r="B836" s="275" t="s">
        <v>810</v>
      </c>
      <c r="C836" s="276">
        <f>C837</f>
        <v>11</v>
      </c>
      <c r="D836" s="276">
        <f>D837</f>
        <v>0</v>
      </c>
      <c r="E836" s="276">
        <f>E837</f>
        <v>31</v>
      </c>
      <c r="F836" s="276">
        <f>F837</f>
        <v>128</v>
      </c>
      <c r="G836" s="277">
        <f t="shared" si="60"/>
        <v>10.6363636363636</v>
      </c>
      <c r="H836" s="277"/>
      <c r="I836" s="277">
        <f t="shared" si="62"/>
        <v>4.12903225806452</v>
      </c>
      <c r="J836" s="284">
        <f t="shared" si="63"/>
        <v>5</v>
      </c>
      <c r="K836" s="267">
        <f t="shared" si="64"/>
        <v>170</v>
      </c>
    </row>
    <row r="837" s="257" customFormat="1" ht="14" customHeight="1" spans="1:11">
      <c r="A837" s="278">
        <v>2119901</v>
      </c>
      <c r="B837" s="279" t="s">
        <v>811</v>
      </c>
      <c r="C837" s="276">
        <v>11</v>
      </c>
      <c r="D837" s="276">
        <v>0</v>
      </c>
      <c r="E837" s="276">
        <v>31</v>
      </c>
      <c r="F837" s="276">
        <v>128</v>
      </c>
      <c r="G837" s="277">
        <f t="shared" ref="G837:G900" si="65">IF(F837&lt;&gt;0,F837/C837-1,)</f>
        <v>10.6363636363636</v>
      </c>
      <c r="H837" s="277"/>
      <c r="I837" s="277">
        <f t="shared" ref="I837:I900" si="66">IF(F837&lt;&gt;0,F837/E837,)</f>
        <v>4.12903225806452</v>
      </c>
      <c r="J837" s="284">
        <f t="shared" ref="J837:J900" si="67">LEN(A837)</f>
        <v>7</v>
      </c>
      <c r="K837" s="267">
        <f t="shared" ref="K837:K900" si="68">SUM(C837:F837)</f>
        <v>170</v>
      </c>
    </row>
    <row r="838" s="257" customFormat="1" ht="14" customHeight="1" spans="1:11">
      <c r="A838" s="274">
        <v>212</v>
      </c>
      <c r="B838" s="275" t="s">
        <v>812</v>
      </c>
      <c r="C838" s="276">
        <f>SUM(C839,C850,C852,C855,C857,C859)</f>
        <v>25167</v>
      </c>
      <c r="D838" s="276">
        <f>SUM(D839,D850,D852,D855,D857,D859)</f>
        <v>16418</v>
      </c>
      <c r="E838" s="276">
        <f>SUM(E839,E850,E852,E855,E857,E859)</f>
        <v>16584</v>
      </c>
      <c r="F838" s="276">
        <f>SUM(F839,F850,F852,F855,F857,F859)</f>
        <v>34278</v>
      </c>
      <c r="G838" s="277">
        <f t="shared" si="65"/>
        <v>0.362021695076886</v>
      </c>
      <c r="H838" s="277">
        <f t="shared" ref="H837:H900" si="69">IF(F838&lt;&gt;0,F838/D838,)</f>
        <v>2.08783043001584</v>
      </c>
      <c r="I838" s="277">
        <f t="shared" si="66"/>
        <v>2.06693198263386</v>
      </c>
      <c r="J838" s="284">
        <f t="shared" si="67"/>
        <v>3</v>
      </c>
      <c r="K838" s="267">
        <f t="shared" si="68"/>
        <v>92447</v>
      </c>
    </row>
    <row r="839" s="257" customFormat="1" ht="14" customHeight="1" spans="1:11">
      <c r="A839" s="278">
        <v>21201</v>
      </c>
      <c r="B839" s="275" t="s">
        <v>813</v>
      </c>
      <c r="C839" s="276">
        <f>SUM(C840:C849)</f>
        <v>2838</v>
      </c>
      <c r="D839" s="276">
        <f>SUM(D840:D849)</f>
        <v>2366</v>
      </c>
      <c r="E839" s="276">
        <f>SUM(E840:E849)</f>
        <v>2733</v>
      </c>
      <c r="F839" s="276">
        <f>SUM(F840:F849)</f>
        <v>2975</v>
      </c>
      <c r="G839" s="277">
        <f t="shared" si="65"/>
        <v>0.0482734319943623</v>
      </c>
      <c r="H839" s="277">
        <f t="shared" si="69"/>
        <v>1.25739644970414</v>
      </c>
      <c r="I839" s="277">
        <f t="shared" si="66"/>
        <v>1.0885473838273</v>
      </c>
      <c r="J839" s="284">
        <f t="shared" si="67"/>
        <v>5</v>
      </c>
      <c r="K839" s="267">
        <f t="shared" si="68"/>
        <v>10912</v>
      </c>
    </row>
    <row r="840" s="257" customFormat="1" ht="14" customHeight="1" spans="1:11">
      <c r="A840" s="278">
        <v>2120101</v>
      </c>
      <c r="B840" s="279" t="s">
        <v>190</v>
      </c>
      <c r="C840" s="276">
        <v>2716</v>
      </c>
      <c r="D840" s="276">
        <v>2359</v>
      </c>
      <c r="E840" s="276">
        <v>2381</v>
      </c>
      <c r="F840" s="276">
        <v>2523</v>
      </c>
      <c r="G840" s="277">
        <f t="shared" si="65"/>
        <v>-0.071060382916053</v>
      </c>
      <c r="H840" s="277">
        <f t="shared" si="69"/>
        <v>1.06952098346757</v>
      </c>
      <c r="I840" s="277">
        <f t="shared" si="66"/>
        <v>1.05963880722386</v>
      </c>
      <c r="J840" s="284">
        <f t="shared" si="67"/>
        <v>7</v>
      </c>
      <c r="K840" s="267">
        <f t="shared" si="68"/>
        <v>9979</v>
      </c>
    </row>
    <row r="841" s="257" customFormat="1" ht="14" customHeight="1" spans="1:11">
      <c r="A841" s="278">
        <v>2120102</v>
      </c>
      <c r="B841" s="279" t="s">
        <v>191</v>
      </c>
      <c r="C841" s="276">
        <v>29</v>
      </c>
      <c r="D841" s="276">
        <v>1</v>
      </c>
      <c r="E841" s="276">
        <v>2</v>
      </c>
      <c r="F841" s="276">
        <v>2</v>
      </c>
      <c r="G841" s="277">
        <f t="shared" si="65"/>
        <v>-0.931034482758621</v>
      </c>
      <c r="H841" s="277">
        <f t="shared" si="69"/>
        <v>2</v>
      </c>
      <c r="I841" s="277">
        <f t="shared" si="66"/>
        <v>1</v>
      </c>
      <c r="J841" s="284">
        <f t="shared" si="67"/>
        <v>7</v>
      </c>
      <c r="K841" s="267">
        <f t="shared" si="68"/>
        <v>34</v>
      </c>
    </row>
    <row r="842" s="257" customFormat="1" ht="14" hidden="1" customHeight="1" spans="1:11">
      <c r="A842" s="278">
        <v>2120103</v>
      </c>
      <c r="B842" s="279" t="s">
        <v>192</v>
      </c>
      <c r="C842" s="280">
        <v>0</v>
      </c>
      <c r="D842" s="276">
        <v>0</v>
      </c>
      <c r="E842" s="276">
        <v>0</v>
      </c>
      <c r="F842" s="276">
        <v>0</v>
      </c>
      <c r="G842" s="277">
        <f t="shared" si="65"/>
        <v>0</v>
      </c>
      <c r="H842" s="277">
        <f t="shared" si="69"/>
        <v>0</v>
      </c>
      <c r="I842" s="277">
        <f t="shared" si="66"/>
        <v>0</v>
      </c>
      <c r="J842" s="284">
        <f t="shared" si="67"/>
        <v>7</v>
      </c>
      <c r="K842" s="267">
        <f t="shared" si="68"/>
        <v>0</v>
      </c>
    </row>
    <row r="843" s="257" customFormat="1" ht="14" hidden="1" customHeight="1" spans="1:11">
      <c r="A843" s="278">
        <v>2120104</v>
      </c>
      <c r="B843" s="279" t="s">
        <v>814</v>
      </c>
      <c r="C843" s="280">
        <v>0</v>
      </c>
      <c r="D843" s="276">
        <v>0</v>
      </c>
      <c r="E843" s="276">
        <v>0</v>
      </c>
      <c r="F843" s="276">
        <v>0</v>
      </c>
      <c r="G843" s="277">
        <f t="shared" si="65"/>
        <v>0</v>
      </c>
      <c r="H843" s="277">
        <f t="shared" si="69"/>
        <v>0</v>
      </c>
      <c r="I843" s="277">
        <f t="shared" si="66"/>
        <v>0</v>
      </c>
      <c r="J843" s="284">
        <f t="shared" si="67"/>
        <v>7</v>
      </c>
      <c r="K843" s="267">
        <f t="shared" si="68"/>
        <v>0</v>
      </c>
    </row>
    <row r="844" s="257" customFormat="1" ht="14" hidden="1" customHeight="1" spans="1:11">
      <c r="A844" s="278">
        <v>2120105</v>
      </c>
      <c r="B844" s="279" t="s">
        <v>815</v>
      </c>
      <c r="C844" s="280">
        <v>0</v>
      </c>
      <c r="D844" s="276">
        <v>0</v>
      </c>
      <c r="E844" s="276">
        <v>0</v>
      </c>
      <c r="F844" s="276">
        <v>0</v>
      </c>
      <c r="G844" s="277">
        <f t="shared" si="65"/>
        <v>0</v>
      </c>
      <c r="H844" s="277">
        <f t="shared" si="69"/>
        <v>0</v>
      </c>
      <c r="I844" s="277">
        <f t="shared" si="66"/>
        <v>0</v>
      </c>
      <c r="J844" s="284">
        <f t="shared" si="67"/>
        <v>7</v>
      </c>
      <c r="K844" s="267">
        <f t="shared" si="68"/>
        <v>0</v>
      </c>
    </row>
    <row r="845" s="257" customFormat="1" ht="14" hidden="1" customHeight="1" spans="1:11">
      <c r="A845" s="278">
        <v>2120106</v>
      </c>
      <c r="B845" s="279" t="s">
        <v>816</v>
      </c>
      <c r="C845" s="280">
        <v>0</v>
      </c>
      <c r="D845" s="276">
        <v>0</v>
      </c>
      <c r="E845" s="276">
        <v>0</v>
      </c>
      <c r="F845" s="276">
        <v>0</v>
      </c>
      <c r="G845" s="277">
        <f t="shared" si="65"/>
        <v>0</v>
      </c>
      <c r="H845" s="277">
        <f t="shared" si="69"/>
        <v>0</v>
      </c>
      <c r="I845" s="277">
        <f t="shared" si="66"/>
        <v>0</v>
      </c>
      <c r="J845" s="284">
        <f t="shared" si="67"/>
        <v>7</v>
      </c>
      <c r="K845" s="267">
        <f t="shared" si="68"/>
        <v>0</v>
      </c>
    </row>
    <row r="846" s="257" customFormat="1" ht="14" hidden="1" customHeight="1" spans="1:11">
      <c r="A846" s="278">
        <v>2120107</v>
      </c>
      <c r="B846" s="279" t="s">
        <v>817</v>
      </c>
      <c r="C846" s="280">
        <v>0</v>
      </c>
      <c r="D846" s="276">
        <v>0</v>
      </c>
      <c r="E846" s="276">
        <v>0</v>
      </c>
      <c r="F846" s="276">
        <v>0</v>
      </c>
      <c r="G846" s="277">
        <f t="shared" si="65"/>
        <v>0</v>
      </c>
      <c r="H846" s="277">
        <f t="shared" si="69"/>
        <v>0</v>
      </c>
      <c r="I846" s="277">
        <f t="shared" si="66"/>
        <v>0</v>
      </c>
      <c r="J846" s="284">
        <f t="shared" si="67"/>
        <v>7</v>
      </c>
      <c r="K846" s="267">
        <f t="shared" si="68"/>
        <v>0</v>
      </c>
    </row>
    <row r="847" s="257" customFormat="1" ht="14" hidden="1" customHeight="1" spans="1:11">
      <c r="A847" s="278">
        <v>2120109</v>
      </c>
      <c r="B847" s="279" t="s">
        <v>818</v>
      </c>
      <c r="C847" s="280">
        <v>0</v>
      </c>
      <c r="D847" s="276">
        <v>0</v>
      </c>
      <c r="E847" s="276">
        <v>0</v>
      </c>
      <c r="F847" s="276">
        <v>0</v>
      </c>
      <c r="G847" s="277">
        <f t="shared" si="65"/>
        <v>0</v>
      </c>
      <c r="H847" s="277">
        <f t="shared" si="69"/>
        <v>0</v>
      </c>
      <c r="I847" s="277">
        <f t="shared" si="66"/>
        <v>0</v>
      </c>
      <c r="J847" s="284">
        <f t="shared" si="67"/>
        <v>7</v>
      </c>
      <c r="K847" s="267">
        <f t="shared" si="68"/>
        <v>0</v>
      </c>
    </row>
    <row r="848" s="257" customFormat="1" ht="14" hidden="1" customHeight="1" spans="1:11">
      <c r="A848" s="278">
        <v>2120110</v>
      </c>
      <c r="B848" s="279" t="s">
        <v>819</v>
      </c>
      <c r="C848" s="280">
        <v>0</v>
      </c>
      <c r="D848" s="276">
        <v>0</v>
      </c>
      <c r="E848" s="276">
        <v>0</v>
      </c>
      <c r="F848" s="276">
        <v>0</v>
      </c>
      <c r="G848" s="277">
        <f t="shared" si="65"/>
        <v>0</v>
      </c>
      <c r="H848" s="277">
        <f t="shared" si="69"/>
        <v>0</v>
      </c>
      <c r="I848" s="277">
        <f t="shared" si="66"/>
        <v>0</v>
      </c>
      <c r="J848" s="284">
        <f t="shared" si="67"/>
        <v>7</v>
      </c>
      <c r="K848" s="267">
        <f t="shared" si="68"/>
        <v>0</v>
      </c>
    </row>
    <row r="849" s="257" customFormat="1" ht="14" customHeight="1" spans="1:11">
      <c r="A849" s="278">
        <v>2120199</v>
      </c>
      <c r="B849" s="279" t="s">
        <v>820</v>
      </c>
      <c r="C849" s="276">
        <v>93</v>
      </c>
      <c r="D849" s="276">
        <v>6</v>
      </c>
      <c r="E849" s="276">
        <v>350</v>
      </c>
      <c r="F849" s="276">
        <v>450</v>
      </c>
      <c r="G849" s="277">
        <f t="shared" si="65"/>
        <v>3.83870967741935</v>
      </c>
      <c r="H849" s="277">
        <f t="shared" si="69"/>
        <v>75</v>
      </c>
      <c r="I849" s="277">
        <f t="shared" si="66"/>
        <v>1.28571428571429</v>
      </c>
      <c r="J849" s="284">
        <f t="shared" si="67"/>
        <v>7</v>
      </c>
      <c r="K849" s="267">
        <f t="shared" si="68"/>
        <v>899</v>
      </c>
    </row>
    <row r="850" s="257" customFormat="1" ht="14" customHeight="1" spans="1:11">
      <c r="A850" s="278">
        <v>21202</v>
      </c>
      <c r="B850" s="275" t="s">
        <v>821</v>
      </c>
      <c r="C850" s="276">
        <f>C851</f>
        <v>0</v>
      </c>
      <c r="D850" s="276"/>
      <c r="E850" s="276">
        <f>E851</f>
        <v>30</v>
      </c>
      <c r="F850" s="276">
        <f>F851</f>
        <v>30</v>
      </c>
      <c r="G850" s="277"/>
      <c r="H850" s="277"/>
      <c r="I850" s="277">
        <f t="shared" si="66"/>
        <v>1</v>
      </c>
      <c r="J850" s="284">
        <f t="shared" si="67"/>
        <v>5</v>
      </c>
      <c r="K850" s="267">
        <f t="shared" si="68"/>
        <v>60</v>
      </c>
    </row>
    <row r="851" s="257" customFormat="1" ht="14" customHeight="1" spans="1:11">
      <c r="A851" s="278">
        <v>2120201</v>
      </c>
      <c r="B851" s="279" t="s">
        <v>822</v>
      </c>
      <c r="C851" s="280">
        <v>0</v>
      </c>
      <c r="D851" s="276">
        <v>0</v>
      </c>
      <c r="E851" s="276">
        <v>30</v>
      </c>
      <c r="F851" s="276">
        <v>30</v>
      </c>
      <c r="G851" s="277"/>
      <c r="H851" s="277"/>
      <c r="I851" s="277">
        <f t="shared" si="66"/>
        <v>1</v>
      </c>
      <c r="J851" s="284">
        <f t="shared" si="67"/>
        <v>7</v>
      </c>
      <c r="K851" s="267">
        <f t="shared" si="68"/>
        <v>60</v>
      </c>
    </row>
    <row r="852" s="257" customFormat="1" ht="14" customHeight="1" spans="1:11">
      <c r="A852" s="278">
        <v>21203</v>
      </c>
      <c r="B852" s="275" t="s">
        <v>823</v>
      </c>
      <c r="C852" s="276">
        <f>SUM(C853:C854)</f>
        <v>18057</v>
      </c>
      <c r="D852" s="276">
        <f>SUM(D853:D854)</f>
        <v>9432</v>
      </c>
      <c r="E852" s="276">
        <f>SUM(E853:E854)</f>
        <v>9129</v>
      </c>
      <c r="F852" s="276">
        <f>SUM(F853:F854)</f>
        <v>25506</v>
      </c>
      <c r="G852" s="277">
        <f t="shared" si="65"/>
        <v>0.412526997840173</v>
      </c>
      <c r="H852" s="277">
        <f t="shared" si="69"/>
        <v>2.70419847328244</v>
      </c>
      <c r="I852" s="277">
        <f t="shared" si="66"/>
        <v>2.79395333552415</v>
      </c>
      <c r="J852" s="284">
        <f t="shared" si="67"/>
        <v>5</v>
      </c>
      <c r="K852" s="267">
        <f t="shared" si="68"/>
        <v>62124</v>
      </c>
    </row>
    <row r="853" s="257" customFormat="1" ht="14" customHeight="1" spans="1:11">
      <c r="A853" s="278">
        <v>2120303</v>
      </c>
      <c r="B853" s="279" t="s">
        <v>824</v>
      </c>
      <c r="C853" s="276">
        <v>844</v>
      </c>
      <c r="D853" s="276">
        <v>0</v>
      </c>
      <c r="E853" s="276">
        <v>405</v>
      </c>
      <c r="F853" s="276">
        <v>-300</v>
      </c>
      <c r="G853" s="277">
        <f t="shared" si="65"/>
        <v>-1.35545023696682</v>
      </c>
      <c r="H853" s="277"/>
      <c r="I853" s="277">
        <f t="shared" si="66"/>
        <v>-0.740740740740741</v>
      </c>
      <c r="J853" s="284">
        <f t="shared" si="67"/>
        <v>7</v>
      </c>
      <c r="K853" s="267">
        <f t="shared" si="68"/>
        <v>949</v>
      </c>
    </row>
    <row r="854" s="257" customFormat="1" ht="14" customHeight="1" spans="1:11">
      <c r="A854" s="278">
        <v>2120399</v>
      </c>
      <c r="B854" s="279" t="s">
        <v>825</v>
      </c>
      <c r="C854" s="276">
        <v>17213</v>
      </c>
      <c r="D854" s="276">
        <v>9432</v>
      </c>
      <c r="E854" s="276">
        <v>8724</v>
      </c>
      <c r="F854" s="276">
        <v>25806</v>
      </c>
      <c r="G854" s="277">
        <f t="shared" si="65"/>
        <v>0.499215709057108</v>
      </c>
      <c r="H854" s="277">
        <f t="shared" si="69"/>
        <v>2.73600508905852</v>
      </c>
      <c r="I854" s="277">
        <f t="shared" si="66"/>
        <v>2.95804676753783</v>
      </c>
      <c r="J854" s="284">
        <f t="shared" si="67"/>
        <v>7</v>
      </c>
      <c r="K854" s="267">
        <f t="shared" si="68"/>
        <v>61175</v>
      </c>
    </row>
    <row r="855" s="257" customFormat="1" ht="14" customHeight="1" spans="1:11">
      <c r="A855" s="278">
        <v>21205</v>
      </c>
      <c r="B855" s="275" t="s">
        <v>826</v>
      </c>
      <c r="C855" s="276">
        <f>SUM(C856)</f>
        <v>3960</v>
      </c>
      <c r="D855" s="276">
        <f>SUM(D856)</f>
        <v>4563</v>
      </c>
      <c r="E855" s="276">
        <f>SUM(E856)</f>
        <v>4105</v>
      </c>
      <c r="F855" s="276">
        <f>SUM(F856)</f>
        <v>134</v>
      </c>
      <c r="G855" s="277">
        <f t="shared" si="65"/>
        <v>-0.966161616161616</v>
      </c>
      <c r="H855" s="277">
        <f t="shared" si="69"/>
        <v>0.0293666447512601</v>
      </c>
      <c r="I855" s="277">
        <f t="shared" si="66"/>
        <v>0.0326431181485993</v>
      </c>
      <c r="J855" s="284">
        <f t="shared" si="67"/>
        <v>5</v>
      </c>
      <c r="K855" s="267">
        <f t="shared" si="68"/>
        <v>12762</v>
      </c>
    </row>
    <row r="856" s="257" customFormat="1" ht="14" customHeight="1" spans="1:11">
      <c r="A856" s="278">
        <v>2120501</v>
      </c>
      <c r="B856" s="279" t="s">
        <v>827</v>
      </c>
      <c r="C856" s="276">
        <v>3960</v>
      </c>
      <c r="D856" s="276">
        <v>4563</v>
      </c>
      <c r="E856" s="276">
        <v>4105</v>
      </c>
      <c r="F856" s="276">
        <v>134</v>
      </c>
      <c r="G856" s="277">
        <f t="shared" si="65"/>
        <v>-0.966161616161616</v>
      </c>
      <c r="H856" s="277">
        <f t="shared" si="69"/>
        <v>0.0293666447512601</v>
      </c>
      <c r="I856" s="277">
        <f t="shared" si="66"/>
        <v>0.0326431181485993</v>
      </c>
      <c r="J856" s="284">
        <f t="shared" si="67"/>
        <v>7</v>
      </c>
      <c r="K856" s="267">
        <f t="shared" si="68"/>
        <v>12762</v>
      </c>
    </row>
    <row r="857" s="257" customFormat="1" ht="14" hidden="1" customHeight="1" spans="1:11">
      <c r="A857" s="278">
        <v>21206</v>
      </c>
      <c r="B857" s="275" t="s">
        <v>828</v>
      </c>
      <c r="C857" s="280">
        <f>C858</f>
        <v>0</v>
      </c>
      <c r="D857" s="280">
        <f>D858</f>
        <v>0</v>
      </c>
      <c r="E857" s="280">
        <f>E858</f>
        <v>0</v>
      </c>
      <c r="F857" s="280">
        <f>F858</f>
        <v>0</v>
      </c>
      <c r="G857" s="277">
        <f t="shared" si="65"/>
        <v>0</v>
      </c>
      <c r="H857" s="277">
        <f t="shared" si="69"/>
        <v>0</v>
      </c>
      <c r="I857" s="277">
        <f t="shared" si="66"/>
        <v>0</v>
      </c>
      <c r="J857" s="284">
        <f t="shared" si="67"/>
        <v>5</v>
      </c>
      <c r="K857" s="267">
        <f t="shared" si="68"/>
        <v>0</v>
      </c>
    </row>
    <row r="858" s="257" customFormat="1" ht="14" hidden="1" customHeight="1" spans="1:11">
      <c r="A858" s="278">
        <v>2120601</v>
      </c>
      <c r="B858" s="279" t="s">
        <v>829</v>
      </c>
      <c r="C858" s="280">
        <v>0</v>
      </c>
      <c r="D858" s="276">
        <v>0</v>
      </c>
      <c r="E858" s="276">
        <v>0</v>
      </c>
      <c r="F858" s="276">
        <v>0</v>
      </c>
      <c r="G858" s="277">
        <f t="shared" si="65"/>
        <v>0</v>
      </c>
      <c r="H858" s="277">
        <f t="shared" si="69"/>
        <v>0</v>
      </c>
      <c r="I858" s="277">
        <f t="shared" si="66"/>
        <v>0</v>
      </c>
      <c r="J858" s="284">
        <f t="shared" si="67"/>
        <v>7</v>
      </c>
      <c r="K858" s="267">
        <f t="shared" si="68"/>
        <v>0</v>
      </c>
    </row>
    <row r="859" s="257" customFormat="1" ht="14" customHeight="1" spans="1:11">
      <c r="A859" s="278">
        <v>21299</v>
      </c>
      <c r="B859" s="275" t="s">
        <v>830</v>
      </c>
      <c r="C859" s="276">
        <f>C860</f>
        <v>312</v>
      </c>
      <c r="D859" s="276">
        <f>D860</f>
        <v>57</v>
      </c>
      <c r="E859" s="276">
        <f>E860</f>
        <v>587</v>
      </c>
      <c r="F859" s="276">
        <f>F860</f>
        <v>5633</v>
      </c>
      <c r="G859" s="277">
        <f t="shared" si="65"/>
        <v>17.0544871794872</v>
      </c>
      <c r="H859" s="277">
        <f t="shared" si="69"/>
        <v>98.8245614035088</v>
      </c>
      <c r="I859" s="277">
        <f t="shared" si="66"/>
        <v>9.59625212947189</v>
      </c>
      <c r="J859" s="284">
        <f t="shared" si="67"/>
        <v>5</v>
      </c>
      <c r="K859" s="267">
        <f t="shared" si="68"/>
        <v>6589</v>
      </c>
    </row>
    <row r="860" s="257" customFormat="1" ht="14" customHeight="1" spans="1:11">
      <c r="A860" s="278">
        <v>2129901</v>
      </c>
      <c r="B860" s="279" t="s">
        <v>831</v>
      </c>
      <c r="C860" s="276">
        <v>312</v>
      </c>
      <c r="D860" s="276">
        <v>57</v>
      </c>
      <c r="E860" s="287">
        <f>15+566+6</f>
        <v>587</v>
      </c>
      <c r="F860" s="276">
        <v>5633</v>
      </c>
      <c r="G860" s="277">
        <f t="shared" si="65"/>
        <v>17.0544871794872</v>
      </c>
      <c r="H860" s="277">
        <f t="shared" si="69"/>
        <v>98.8245614035088</v>
      </c>
      <c r="I860" s="277">
        <f t="shared" si="66"/>
        <v>9.59625212947189</v>
      </c>
      <c r="J860" s="284">
        <f t="shared" si="67"/>
        <v>7</v>
      </c>
      <c r="K860" s="267">
        <f t="shared" si="68"/>
        <v>6589</v>
      </c>
    </row>
    <row r="861" s="257" customFormat="1" ht="14" customHeight="1" spans="1:11">
      <c r="A861" s="274">
        <v>213</v>
      </c>
      <c r="B861" s="275" t="s">
        <v>832</v>
      </c>
      <c r="C861" s="276">
        <f>SUM(C862,C888,C913,C939,C950,C961,C967,C974,C981,C984)</f>
        <v>33550</v>
      </c>
      <c r="D861" s="276">
        <f>SUM(D862,D888,D913,D939,D950,D961,D967,D974,D981,D984)</f>
        <v>36523</v>
      </c>
      <c r="E861" s="276">
        <f>SUM(E862,E888,E913,E939,E950,E961,E967,E974,E981,E984)</f>
        <v>43285</v>
      </c>
      <c r="F861" s="276">
        <f>SUM(F862,F888,F913,F939,F950,F961,F967,F974,F981,F984)</f>
        <v>49518</v>
      </c>
      <c r="G861" s="277">
        <f t="shared" si="65"/>
        <v>0.475946348733234</v>
      </c>
      <c r="H861" s="277">
        <f t="shared" si="69"/>
        <v>1.35580319250883</v>
      </c>
      <c r="I861" s="277">
        <f t="shared" si="66"/>
        <v>1.14399907589234</v>
      </c>
      <c r="J861" s="284">
        <f t="shared" si="67"/>
        <v>3</v>
      </c>
      <c r="K861" s="267">
        <f t="shared" si="68"/>
        <v>162876</v>
      </c>
    </row>
    <row r="862" s="257" customFormat="1" ht="14" customHeight="1" spans="1:11">
      <c r="A862" s="278">
        <v>21301</v>
      </c>
      <c r="B862" s="275" t="s">
        <v>833</v>
      </c>
      <c r="C862" s="276">
        <f>SUM(C863:C887)</f>
        <v>10664</v>
      </c>
      <c r="D862" s="276">
        <f>SUM(D863:D887)</f>
        <v>11073</v>
      </c>
      <c r="E862" s="276">
        <f>SUM(E863:E887)</f>
        <v>10468</v>
      </c>
      <c r="F862" s="276">
        <f>SUM(F863:F887)</f>
        <v>12515</v>
      </c>
      <c r="G862" s="277">
        <f t="shared" si="65"/>
        <v>0.173574643660915</v>
      </c>
      <c r="H862" s="277">
        <f t="shared" si="69"/>
        <v>1.13022667750384</v>
      </c>
      <c r="I862" s="277">
        <f t="shared" si="66"/>
        <v>1.19554833779136</v>
      </c>
      <c r="J862" s="284">
        <f t="shared" si="67"/>
        <v>5</v>
      </c>
      <c r="K862" s="267">
        <f t="shared" si="68"/>
        <v>44720</v>
      </c>
    </row>
    <row r="863" s="257" customFormat="1" ht="14" customHeight="1" spans="1:11">
      <c r="A863" s="278">
        <v>2130101</v>
      </c>
      <c r="B863" s="279" t="s">
        <v>190</v>
      </c>
      <c r="C863" s="276">
        <v>639</v>
      </c>
      <c r="D863" s="276">
        <v>1114</v>
      </c>
      <c r="E863" s="276">
        <v>480</v>
      </c>
      <c r="F863" s="276">
        <v>574</v>
      </c>
      <c r="G863" s="277">
        <f t="shared" si="65"/>
        <v>-0.101721439749609</v>
      </c>
      <c r="H863" s="277">
        <f t="shared" si="69"/>
        <v>0.515260323159785</v>
      </c>
      <c r="I863" s="277">
        <f t="shared" si="66"/>
        <v>1.19583333333333</v>
      </c>
      <c r="J863" s="284">
        <f t="shared" si="67"/>
        <v>7</v>
      </c>
      <c r="K863" s="267">
        <f t="shared" si="68"/>
        <v>2807</v>
      </c>
    </row>
    <row r="864" s="257" customFormat="1" ht="14" hidden="1" customHeight="1" spans="1:11">
      <c r="A864" s="278">
        <v>2130102</v>
      </c>
      <c r="B864" s="279" t="s">
        <v>191</v>
      </c>
      <c r="C864" s="280">
        <v>0</v>
      </c>
      <c r="D864" s="276">
        <v>0</v>
      </c>
      <c r="E864" s="276">
        <v>0</v>
      </c>
      <c r="F864" s="276">
        <v>0</v>
      </c>
      <c r="G864" s="277">
        <f t="shared" si="65"/>
        <v>0</v>
      </c>
      <c r="H864" s="277">
        <f t="shared" si="69"/>
        <v>0</v>
      </c>
      <c r="I864" s="277">
        <f t="shared" si="66"/>
        <v>0</v>
      </c>
      <c r="J864" s="284">
        <f t="shared" si="67"/>
        <v>7</v>
      </c>
      <c r="K864" s="267">
        <f t="shared" si="68"/>
        <v>0</v>
      </c>
    </row>
    <row r="865" s="257" customFormat="1" ht="14" hidden="1" customHeight="1" spans="1:11">
      <c r="A865" s="278">
        <v>2130103</v>
      </c>
      <c r="B865" s="279" t="s">
        <v>192</v>
      </c>
      <c r="C865" s="280">
        <v>0</v>
      </c>
      <c r="D865" s="276">
        <v>0</v>
      </c>
      <c r="E865" s="276">
        <v>0</v>
      </c>
      <c r="F865" s="276">
        <v>0</v>
      </c>
      <c r="G865" s="277">
        <f t="shared" si="65"/>
        <v>0</v>
      </c>
      <c r="H865" s="277">
        <f t="shared" si="69"/>
        <v>0</v>
      </c>
      <c r="I865" s="277">
        <f t="shared" si="66"/>
        <v>0</v>
      </c>
      <c r="J865" s="284">
        <f t="shared" si="67"/>
        <v>7</v>
      </c>
      <c r="K865" s="267">
        <f t="shared" si="68"/>
        <v>0</v>
      </c>
    </row>
    <row r="866" s="257" customFormat="1" ht="14" customHeight="1" spans="1:11">
      <c r="A866" s="278">
        <v>2130104</v>
      </c>
      <c r="B866" s="279" t="s">
        <v>199</v>
      </c>
      <c r="C866" s="276">
        <v>3259</v>
      </c>
      <c r="D866" s="276">
        <v>3218</v>
      </c>
      <c r="E866" s="276">
        <v>3138</v>
      </c>
      <c r="F866" s="276">
        <v>3109</v>
      </c>
      <c r="G866" s="277">
        <f t="shared" si="65"/>
        <v>-0.0460263884627187</v>
      </c>
      <c r="H866" s="277">
        <f t="shared" si="69"/>
        <v>0.966128029832194</v>
      </c>
      <c r="I866" s="277">
        <f t="shared" si="66"/>
        <v>0.990758444869344</v>
      </c>
      <c r="J866" s="284">
        <f t="shared" si="67"/>
        <v>7</v>
      </c>
      <c r="K866" s="267">
        <f t="shared" si="68"/>
        <v>12724</v>
      </c>
    </row>
    <row r="867" s="257" customFormat="1" ht="14" customHeight="1" spans="1:11">
      <c r="A867" s="278">
        <v>2130105</v>
      </c>
      <c r="B867" s="279" t="s">
        <v>834</v>
      </c>
      <c r="C867" s="276">
        <v>3234</v>
      </c>
      <c r="D867" s="276">
        <v>2900</v>
      </c>
      <c r="E867" s="276">
        <v>3243</v>
      </c>
      <c r="F867" s="276">
        <v>3546</v>
      </c>
      <c r="G867" s="277">
        <f t="shared" si="65"/>
        <v>0.0964749536178107</v>
      </c>
      <c r="H867" s="277">
        <f t="shared" si="69"/>
        <v>1.22275862068966</v>
      </c>
      <c r="I867" s="277">
        <f t="shared" si="66"/>
        <v>1.09343200740056</v>
      </c>
      <c r="J867" s="284">
        <f t="shared" si="67"/>
        <v>7</v>
      </c>
      <c r="K867" s="267">
        <f t="shared" si="68"/>
        <v>12923</v>
      </c>
    </row>
    <row r="868" s="257" customFormat="1" ht="14" customHeight="1" spans="1:11">
      <c r="A868" s="278">
        <v>2130106</v>
      </c>
      <c r="B868" s="279" t="s">
        <v>835</v>
      </c>
      <c r="C868" s="276">
        <v>367</v>
      </c>
      <c r="D868" s="276">
        <v>1015</v>
      </c>
      <c r="E868" s="276">
        <v>460</v>
      </c>
      <c r="F868" s="276">
        <v>465</v>
      </c>
      <c r="G868" s="277">
        <f t="shared" si="65"/>
        <v>0.267029972752044</v>
      </c>
      <c r="H868" s="277">
        <f t="shared" si="69"/>
        <v>0.458128078817734</v>
      </c>
      <c r="I868" s="277">
        <f t="shared" si="66"/>
        <v>1.01086956521739</v>
      </c>
      <c r="J868" s="284">
        <f t="shared" si="67"/>
        <v>7</v>
      </c>
      <c r="K868" s="267">
        <f t="shared" si="68"/>
        <v>2307</v>
      </c>
    </row>
    <row r="869" s="257" customFormat="1" ht="14" customHeight="1" spans="1:11">
      <c r="A869" s="278">
        <v>2130108</v>
      </c>
      <c r="B869" s="279" t="s">
        <v>836</v>
      </c>
      <c r="C869" s="276">
        <v>641</v>
      </c>
      <c r="D869" s="276">
        <v>42</v>
      </c>
      <c r="E869" s="276">
        <v>342</v>
      </c>
      <c r="F869" s="276">
        <v>332</v>
      </c>
      <c r="G869" s="277">
        <f t="shared" si="65"/>
        <v>-0.482059282371295</v>
      </c>
      <c r="H869" s="277">
        <f t="shared" si="69"/>
        <v>7.90476190476191</v>
      </c>
      <c r="I869" s="277">
        <f t="shared" si="66"/>
        <v>0.970760233918129</v>
      </c>
      <c r="J869" s="284">
        <f t="shared" si="67"/>
        <v>7</v>
      </c>
      <c r="K869" s="267">
        <f t="shared" si="68"/>
        <v>1357</v>
      </c>
    </row>
    <row r="870" s="257" customFormat="1" ht="14" customHeight="1" spans="1:11">
      <c r="A870" s="278">
        <v>2130109</v>
      </c>
      <c r="B870" s="279" t="s">
        <v>837</v>
      </c>
      <c r="C870" s="276">
        <v>16</v>
      </c>
      <c r="D870" s="276">
        <v>0</v>
      </c>
      <c r="E870" s="276">
        <v>13</v>
      </c>
      <c r="F870" s="276">
        <v>15</v>
      </c>
      <c r="G870" s="277">
        <f t="shared" si="65"/>
        <v>-0.0625</v>
      </c>
      <c r="H870" s="277"/>
      <c r="I870" s="277">
        <f t="shared" si="66"/>
        <v>1.15384615384615</v>
      </c>
      <c r="J870" s="284">
        <f t="shared" si="67"/>
        <v>7</v>
      </c>
      <c r="K870" s="267">
        <f t="shared" si="68"/>
        <v>44</v>
      </c>
    </row>
    <row r="871" s="257" customFormat="1" ht="14" customHeight="1" spans="1:11">
      <c r="A871" s="278">
        <v>2130110</v>
      </c>
      <c r="B871" s="279" t="s">
        <v>838</v>
      </c>
      <c r="C871" s="276">
        <v>-19</v>
      </c>
      <c r="D871" s="276">
        <v>0</v>
      </c>
      <c r="E871" s="276">
        <v>0</v>
      </c>
      <c r="F871" s="276">
        <v>9</v>
      </c>
      <c r="G871" s="277">
        <f t="shared" si="65"/>
        <v>-1.47368421052632</v>
      </c>
      <c r="H871" s="277"/>
      <c r="I871" s="277"/>
      <c r="J871" s="284">
        <f t="shared" si="67"/>
        <v>7</v>
      </c>
      <c r="K871" s="267">
        <f t="shared" si="68"/>
        <v>-10</v>
      </c>
    </row>
    <row r="872" s="257" customFormat="1" ht="14" hidden="1" customHeight="1" spans="1:11">
      <c r="A872" s="278">
        <v>2130111</v>
      </c>
      <c r="B872" s="279" t="s">
        <v>839</v>
      </c>
      <c r="C872" s="280">
        <v>0</v>
      </c>
      <c r="D872" s="276">
        <v>0</v>
      </c>
      <c r="E872" s="276">
        <v>0</v>
      </c>
      <c r="F872" s="276">
        <v>0</v>
      </c>
      <c r="G872" s="277">
        <f t="shared" si="65"/>
        <v>0</v>
      </c>
      <c r="H872" s="277">
        <f t="shared" si="69"/>
        <v>0</v>
      </c>
      <c r="I872" s="277">
        <f t="shared" si="66"/>
        <v>0</v>
      </c>
      <c r="J872" s="284">
        <f t="shared" si="67"/>
        <v>7</v>
      </c>
      <c r="K872" s="267">
        <f t="shared" si="68"/>
        <v>0</v>
      </c>
    </row>
    <row r="873" s="257" customFormat="1" ht="14" customHeight="1" spans="1:11">
      <c r="A873" s="278">
        <v>2130112</v>
      </c>
      <c r="B873" s="279" t="s">
        <v>840</v>
      </c>
      <c r="C873" s="276">
        <v>72</v>
      </c>
      <c r="D873" s="276">
        <v>7</v>
      </c>
      <c r="E873" s="276">
        <v>0</v>
      </c>
      <c r="F873" s="276">
        <v>-42</v>
      </c>
      <c r="G873" s="277">
        <f t="shared" si="65"/>
        <v>-1.58333333333333</v>
      </c>
      <c r="H873" s="277">
        <f t="shared" si="69"/>
        <v>-6</v>
      </c>
      <c r="I873" s="277"/>
      <c r="J873" s="284">
        <f t="shared" si="67"/>
        <v>7</v>
      </c>
      <c r="K873" s="267">
        <f t="shared" si="68"/>
        <v>37</v>
      </c>
    </row>
    <row r="874" s="257" customFormat="1" ht="14" hidden="1" customHeight="1" spans="1:11">
      <c r="A874" s="278">
        <v>2130114</v>
      </c>
      <c r="B874" s="279" t="s">
        <v>841</v>
      </c>
      <c r="C874" s="280">
        <v>0</v>
      </c>
      <c r="D874" s="276">
        <v>0</v>
      </c>
      <c r="E874" s="276">
        <v>0</v>
      </c>
      <c r="F874" s="276">
        <v>0</v>
      </c>
      <c r="G874" s="277">
        <f t="shared" si="65"/>
        <v>0</v>
      </c>
      <c r="H874" s="277">
        <f t="shared" si="69"/>
        <v>0</v>
      </c>
      <c r="I874" s="277">
        <f t="shared" si="66"/>
        <v>0</v>
      </c>
      <c r="J874" s="284">
        <f t="shared" si="67"/>
        <v>7</v>
      </c>
      <c r="K874" s="267">
        <f t="shared" si="68"/>
        <v>0</v>
      </c>
    </row>
    <row r="875" s="257" customFormat="1" ht="14" customHeight="1" spans="1:11">
      <c r="A875" s="278">
        <v>2130119</v>
      </c>
      <c r="B875" s="279" t="s">
        <v>842</v>
      </c>
      <c r="C875" s="276">
        <v>16</v>
      </c>
      <c r="D875" s="276">
        <v>9</v>
      </c>
      <c r="E875" s="276">
        <v>58</v>
      </c>
      <c r="F875" s="276">
        <v>60</v>
      </c>
      <c r="G875" s="277">
        <f t="shared" si="65"/>
        <v>2.75</v>
      </c>
      <c r="H875" s="277">
        <f t="shared" si="69"/>
        <v>6.66666666666667</v>
      </c>
      <c r="I875" s="277">
        <f t="shared" si="66"/>
        <v>1.03448275862069</v>
      </c>
      <c r="J875" s="284">
        <f t="shared" si="67"/>
        <v>7</v>
      </c>
      <c r="K875" s="267">
        <f t="shared" si="68"/>
        <v>143</v>
      </c>
    </row>
    <row r="876" s="257" customFormat="1" ht="14" customHeight="1" spans="1:11">
      <c r="A876" s="278">
        <v>2130120</v>
      </c>
      <c r="B876" s="279" t="s">
        <v>843</v>
      </c>
      <c r="C876" s="280">
        <v>0</v>
      </c>
      <c r="D876" s="276">
        <v>153</v>
      </c>
      <c r="E876" s="276">
        <v>0</v>
      </c>
      <c r="F876" s="276">
        <v>80</v>
      </c>
      <c r="G876" s="277"/>
      <c r="H876" s="277">
        <f t="shared" si="69"/>
        <v>0.522875816993464</v>
      </c>
      <c r="I876" s="277"/>
      <c r="J876" s="284">
        <f t="shared" si="67"/>
        <v>7</v>
      </c>
      <c r="K876" s="267">
        <f t="shared" si="68"/>
        <v>233</v>
      </c>
    </row>
    <row r="877" s="257" customFormat="1" ht="14" hidden="1" customHeight="1" spans="1:11">
      <c r="A877" s="278">
        <v>2130121</v>
      </c>
      <c r="B877" s="279" t="s">
        <v>844</v>
      </c>
      <c r="C877" s="280">
        <v>0</v>
      </c>
      <c r="D877" s="276">
        <v>0</v>
      </c>
      <c r="E877" s="276">
        <v>0</v>
      </c>
      <c r="F877" s="276">
        <v>0</v>
      </c>
      <c r="G877" s="277">
        <f t="shared" si="65"/>
        <v>0</v>
      </c>
      <c r="H877" s="277">
        <f t="shared" si="69"/>
        <v>0</v>
      </c>
      <c r="I877" s="277">
        <f t="shared" si="66"/>
        <v>0</v>
      </c>
      <c r="J877" s="284">
        <f t="shared" si="67"/>
        <v>7</v>
      </c>
      <c r="K877" s="267">
        <f t="shared" si="68"/>
        <v>0</v>
      </c>
    </row>
    <row r="878" s="257" customFormat="1" ht="14" customHeight="1" spans="1:11">
      <c r="A878" s="278">
        <v>2130122</v>
      </c>
      <c r="B878" s="279" t="s">
        <v>845</v>
      </c>
      <c r="C878" s="276">
        <v>339</v>
      </c>
      <c r="D878" s="276">
        <v>541</v>
      </c>
      <c r="E878" s="276">
        <v>48</v>
      </c>
      <c r="F878" s="276">
        <v>830</v>
      </c>
      <c r="G878" s="277">
        <f t="shared" si="65"/>
        <v>1.44837758112094</v>
      </c>
      <c r="H878" s="277">
        <f t="shared" si="69"/>
        <v>1.53419593345656</v>
      </c>
      <c r="I878" s="277">
        <f t="shared" si="66"/>
        <v>17.2916666666667</v>
      </c>
      <c r="J878" s="284">
        <f t="shared" si="67"/>
        <v>7</v>
      </c>
      <c r="K878" s="267">
        <f t="shared" si="68"/>
        <v>1758</v>
      </c>
    </row>
    <row r="879" s="257" customFormat="1" ht="14" customHeight="1" spans="1:11">
      <c r="A879" s="278">
        <v>2130124</v>
      </c>
      <c r="B879" s="279" t="s">
        <v>846</v>
      </c>
      <c r="C879" s="276">
        <v>1407</v>
      </c>
      <c r="D879" s="276">
        <v>6</v>
      </c>
      <c r="E879" s="276">
        <v>614</v>
      </c>
      <c r="F879" s="276">
        <v>337</v>
      </c>
      <c r="G879" s="277">
        <f t="shared" si="65"/>
        <v>-0.760483297796731</v>
      </c>
      <c r="H879" s="277">
        <f t="shared" si="69"/>
        <v>56.1666666666667</v>
      </c>
      <c r="I879" s="277">
        <f t="shared" si="66"/>
        <v>0.54885993485342</v>
      </c>
      <c r="J879" s="284">
        <f t="shared" si="67"/>
        <v>7</v>
      </c>
      <c r="K879" s="267">
        <f t="shared" si="68"/>
        <v>2364</v>
      </c>
    </row>
    <row r="880" s="257" customFormat="1" ht="14" hidden="1" customHeight="1" spans="1:11">
      <c r="A880" s="278">
        <v>2130125</v>
      </c>
      <c r="B880" s="279" t="s">
        <v>847</v>
      </c>
      <c r="C880" s="280">
        <v>0</v>
      </c>
      <c r="D880" s="276">
        <v>0</v>
      </c>
      <c r="E880" s="276">
        <v>0</v>
      </c>
      <c r="F880" s="276">
        <v>0</v>
      </c>
      <c r="G880" s="277">
        <f t="shared" si="65"/>
        <v>0</v>
      </c>
      <c r="H880" s="277">
        <f t="shared" si="69"/>
        <v>0</v>
      </c>
      <c r="I880" s="277">
        <f t="shared" si="66"/>
        <v>0</v>
      </c>
      <c r="J880" s="284">
        <f t="shared" si="67"/>
        <v>7</v>
      </c>
      <c r="K880" s="267">
        <f t="shared" si="68"/>
        <v>0</v>
      </c>
    </row>
    <row r="881" s="257" customFormat="1" ht="14" customHeight="1" spans="1:11">
      <c r="A881" s="278">
        <v>2130126</v>
      </c>
      <c r="B881" s="279" t="s">
        <v>848</v>
      </c>
      <c r="C881" s="276">
        <v>-10</v>
      </c>
      <c r="D881" s="276">
        <v>84</v>
      </c>
      <c r="E881" s="276">
        <v>311</v>
      </c>
      <c r="F881" s="276">
        <v>950</v>
      </c>
      <c r="G881" s="277">
        <f t="shared" si="65"/>
        <v>-96</v>
      </c>
      <c r="H881" s="277">
        <f t="shared" si="69"/>
        <v>11.3095238095238</v>
      </c>
      <c r="I881" s="277">
        <f t="shared" si="66"/>
        <v>3.05466237942122</v>
      </c>
      <c r="J881" s="284">
        <f t="shared" si="67"/>
        <v>7</v>
      </c>
      <c r="K881" s="267">
        <f t="shared" si="68"/>
        <v>1335</v>
      </c>
    </row>
    <row r="882" s="257" customFormat="1" ht="14" hidden="1" customHeight="1" spans="1:11">
      <c r="A882" s="278">
        <v>2130135</v>
      </c>
      <c r="B882" s="279" t="s">
        <v>849</v>
      </c>
      <c r="C882" s="276">
        <v>2</v>
      </c>
      <c r="D882" s="276">
        <v>0</v>
      </c>
      <c r="E882" s="276">
        <v>0</v>
      </c>
      <c r="F882" s="276">
        <v>-2</v>
      </c>
      <c r="G882" s="277">
        <f t="shared" si="65"/>
        <v>-2</v>
      </c>
      <c r="H882" s="277"/>
      <c r="I882" s="277"/>
      <c r="J882" s="284">
        <f t="shared" si="67"/>
        <v>7</v>
      </c>
      <c r="K882" s="267">
        <f t="shared" si="68"/>
        <v>0</v>
      </c>
    </row>
    <row r="883" s="257" customFormat="1" ht="14" customHeight="1" spans="1:11">
      <c r="A883" s="278">
        <v>2130142</v>
      </c>
      <c r="B883" s="279" t="s">
        <v>850</v>
      </c>
      <c r="C883" s="276">
        <v>652</v>
      </c>
      <c r="D883" s="276">
        <v>57</v>
      </c>
      <c r="E883" s="276">
        <v>1405</v>
      </c>
      <c r="F883" s="276">
        <v>1156</v>
      </c>
      <c r="G883" s="277">
        <f t="shared" si="65"/>
        <v>0.773006134969325</v>
      </c>
      <c r="H883" s="277">
        <f t="shared" si="69"/>
        <v>20.280701754386</v>
      </c>
      <c r="I883" s="277">
        <f t="shared" si="66"/>
        <v>0.822775800711744</v>
      </c>
      <c r="J883" s="284">
        <f t="shared" si="67"/>
        <v>7</v>
      </c>
      <c r="K883" s="267">
        <f t="shared" si="68"/>
        <v>3270</v>
      </c>
    </row>
    <row r="884" s="257" customFormat="1" ht="14" customHeight="1" spans="1:11">
      <c r="A884" s="278">
        <v>2130148</v>
      </c>
      <c r="B884" s="279" t="s">
        <v>851</v>
      </c>
      <c r="C884" s="280">
        <v>0</v>
      </c>
      <c r="D884" s="276">
        <v>14</v>
      </c>
      <c r="E884" s="276">
        <v>0</v>
      </c>
      <c r="F884" s="276">
        <v>0</v>
      </c>
      <c r="G884" s="277">
        <f t="shared" si="65"/>
        <v>0</v>
      </c>
      <c r="H884" s="277">
        <f t="shared" si="69"/>
        <v>0</v>
      </c>
      <c r="I884" s="277">
        <f t="shared" si="66"/>
        <v>0</v>
      </c>
      <c r="J884" s="284">
        <f t="shared" si="67"/>
        <v>7</v>
      </c>
      <c r="K884" s="267">
        <f t="shared" si="68"/>
        <v>14</v>
      </c>
    </row>
    <row r="885" s="257" customFormat="1" ht="14" customHeight="1" spans="1:11">
      <c r="A885" s="278">
        <v>2130152</v>
      </c>
      <c r="B885" s="279" t="s">
        <v>852</v>
      </c>
      <c r="C885" s="276">
        <v>48</v>
      </c>
      <c r="D885" s="276">
        <v>48</v>
      </c>
      <c r="E885" s="276">
        <v>0</v>
      </c>
      <c r="F885" s="276">
        <v>-12</v>
      </c>
      <c r="G885" s="277">
        <f t="shared" si="65"/>
        <v>-1.25</v>
      </c>
      <c r="H885" s="277">
        <f t="shared" si="69"/>
        <v>-0.25</v>
      </c>
      <c r="I885" s="277"/>
      <c r="J885" s="284">
        <f t="shared" si="67"/>
        <v>7</v>
      </c>
      <c r="K885" s="267">
        <f t="shared" si="68"/>
        <v>84</v>
      </c>
    </row>
    <row r="886" s="258" customFormat="1" ht="14" customHeight="1" spans="1:11">
      <c r="A886" s="285">
        <v>2130153</v>
      </c>
      <c r="B886" s="286" t="s">
        <v>853</v>
      </c>
      <c r="C886" s="276"/>
      <c r="D886" s="276">
        <v>1407</v>
      </c>
      <c r="E886" s="276">
        <v>270</v>
      </c>
      <c r="F886" s="276">
        <v>1316</v>
      </c>
      <c r="G886" s="277"/>
      <c r="H886" s="277">
        <f t="shared" si="69"/>
        <v>0.935323383084577</v>
      </c>
      <c r="I886" s="277">
        <f t="shared" si="66"/>
        <v>4.87407407407407</v>
      </c>
      <c r="J886" s="284">
        <f t="shared" si="67"/>
        <v>7</v>
      </c>
      <c r="K886" s="267">
        <f t="shared" si="68"/>
        <v>2993</v>
      </c>
    </row>
    <row r="887" s="257" customFormat="1" ht="14" customHeight="1" spans="1:11">
      <c r="A887" s="278">
        <v>2130199</v>
      </c>
      <c r="B887" s="279" t="s">
        <v>854</v>
      </c>
      <c r="C887" s="276">
        <v>1</v>
      </c>
      <c r="D887" s="276">
        <v>458</v>
      </c>
      <c r="E887" s="276">
        <v>86</v>
      </c>
      <c r="F887" s="276">
        <v>-208</v>
      </c>
      <c r="G887" s="277">
        <f t="shared" si="65"/>
        <v>-209</v>
      </c>
      <c r="H887" s="277">
        <f t="shared" si="69"/>
        <v>-0.454148471615721</v>
      </c>
      <c r="I887" s="277">
        <f t="shared" si="66"/>
        <v>-2.41860465116279</v>
      </c>
      <c r="J887" s="284">
        <f t="shared" si="67"/>
        <v>7</v>
      </c>
      <c r="K887" s="267">
        <f t="shared" si="68"/>
        <v>337</v>
      </c>
    </row>
    <row r="888" s="257" customFormat="1" ht="14" customHeight="1" spans="1:11">
      <c r="A888" s="278">
        <v>21302</v>
      </c>
      <c r="B888" s="275" t="s">
        <v>855</v>
      </c>
      <c r="C888" s="276">
        <f>SUM(C889:C912)</f>
        <v>2850</v>
      </c>
      <c r="D888" s="276">
        <f>SUM(D889:D912)</f>
        <v>3407</v>
      </c>
      <c r="E888" s="276">
        <f>SUM(E889:E912)</f>
        <v>5701</v>
      </c>
      <c r="F888" s="276">
        <f>SUM(F889:F912)</f>
        <v>6502</v>
      </c>
      <c r="G888" s="277">
        <f t="shared" si="65"/>
        <v>1.28140350877193</v>
      </c>
      <c r="H888" s="277">
        <f t="shared" si="69"/>
        <v>1.90842383328441</v>
      </c>
      <c r="I888" s="277">
        <f t="shared" si="66"/>
        <v>1.14050166637432</v>
      </c>
      <c r="J888" s="284">
        <f t="shared" si="67"/>
        <v>5</v>
      </c>
      <c r="K888" s="267">
        <f t="shared" si="68"/>
        <v>18460</v>
      </c>
    </row>
    <row r="889" s="257" customFormat="1" ht="14" customHeight="1" spans="1:11">
      <c r="A889" s="278">
        <v>2130201</v>
      </c>
      <c r="B889" s="279" t="s">
        <v>190</v>
      </c>
      <c r="C889" s="276">
        <v>1259</v>
      </c>
      <c r="D889" s="276">
        <v>1348</v>
      </c>
      <c r="E889" s="276">
        <v>1236</v>
      </c>
      <c r="F889" s="276">
        <v>1269</v>
      </c>
      <c r="G889" s="277">
        <f t="shared" si="65"/>
        <v>0.00794281175536149</v>
      </c>
      <c r="H889" s="277">
        <f t="shared" si="69"/>
        <v>0.941394658753709</v>
      </c>
      <c r="I889" s="277">
        <f t="shared" si="66"/>
        <v>1.02669902912621</v>
      </c>
      <c r="J889" s="284">
        <f t="shared" si="67"/>
        <v>7</v>
      </c>
      <c r="K889" s="267">
        <f t="shared" si="68"/>
        <v>5112</v>
      </c>
    </row>
    <row r="890" s="257" customFormat="1" ht="14" hidden="1" customHeight="1" spans="1:11">
      <c r="A890" s="278">
        <v>2130202</v>
      </c>
      <c r="B890" s="279" t="s">
        <v>191</v>
      </c>
      <c r="C890" s="280">
        <v>0</v>
      </c>
      <c r="D890" s="276">
        <v>0</v>
      </c>
      <c r="E890" s="276">
        <v>0</v>
      </c>
      <c r="F890" s="276">
        <v>0</v>
      </c>
      <c r="G890" s="277">
        <f t="shared" si="65"/>
        <v>0</v>
      </c>
      <c r="H890" s="277">
        <f t="shared" si="69"/>
        <v>0</v>
      </c>
      <c r="I890" s="277">
        <f t="shared" si="66"/>
        <v>0</v>
      </c>
      <c r="J890" s="284">
        <f t="shared" si="67"/>
        <v>7</v>
      </c>
      <c r="K890" s="267">
        <f t="shared" si="68"/>
        <v>0</v>
      </c>
    </row>
    <row r="891" s="257" customFormat="1" ht="14" hidden="1" customHeight="1" spans="1:11">
      <c r="A891" s="278">
        <v>2130203</v>
      </c>
      <c r="B891" s="279" t="s">
        <v>192</v>
      </c>
      <c r="C891" s="280">
        <v>0</v>
      </c>
      <c r="D891" s="276">
        <v>0</v>
      </c>
      <c r="E891" s="276">
        <v>0</v>
      </c>
      <c r="F891" s="276">
        <v>0</v>
      </c>
      <c r="G891" s="277">
        <f t="shared" si="65"/>
        <v>0</v>
      </c>
      <c r="H891" s="277">
        <f t="shared" si="69"/>
        <v>0</v>
      </c>
      <c r="I891" s="277">
        <f t="shared" si="66"/>
        <v>0</v>
      </c>
      <c r="J891" s="284">
        <f t="shared" si="67"/>
        <v>7</v>
      </c>
      <c r="K891" s="267">
        <f t="shared" si="68"/>
        <v>0</v>
      </c>
    </row>
    <row r="892" s="257" customFormat="1" ht="14" customHeight="1" spans="1:11">
      <c r="A892" s="278">
        <v>2130204</v>
      </c>
      <c r="B892" s="279" t="s">
        <v>856</v>
      </c>
      <c r="C892" s="276">
        <v>948</v>
      </c>
      <c r="D892" s="276">
        <v>889</v>
      </c>
      <c r="E892" s="276">
        <v>831</v>
      </c>
      <c r="F892" s="276">
        <v>826</v>
      </c>
      <c r="G892" s="277">
        <f t="shared" si="65"/>
        <v>-0.128691983122363</v>
      </c>
      <c r="H892" s="277">
        <f t="shared" si="69"/>
        <v>0.929133858267717</v>
      </c>
      <c r="I892" s="277">
        <f t="shared" si="66"/>
        <v>0.993983152827918</v>
      </c>
      <c r="J892" s="284">
        <f t="shared" si="67"/>
        <v>7</v>
      </c>
      <c r="K892" s="267">
        <f t="shared" si="68"/>
        <v>3494</v>
      </c>
    </row>
    <row r="893" s="257" customFormat="1" ht="14" customHeight="1" spans="1:11">
      <c r="A893" s="278">
        <v>2130205</v>
      </c>
      <c r="B893" s="279" t="s">
        <v>857</v>
      </c>
      <c r="C893" s="276">
        <v>38</v>
      </c>
      <c r="D893" s="276">
        <v>100</v>
      </c>
      <c r="E893" s="276">
        <v>222</v>
      </c>
      <c r="F893" s="276">
        <v>241</v>
      </c>
      <c r="G893" s="277">
        <f t="shared" si="65"/>
        <v>5.34210526315789</v>
      </c>
      <c r="H893" s="277">
        <f t="shared" si="69"/>
        <v>2.41</v>
      </c>
      <c r="I893" s="277">
        <f t="shared" si="66"/>
        <v>1.08558558558559</v>
      </c>
      <c r="J893" s="284">
        <f t="shared" si="67"/>
        <v>7</v>
      </c>
      <c r="K893" s="267">
        <f t="shared" si="68"/>
        <v>601</v>
      </c>
    </row>
    <row r="894" s="257" customFormat="1" ht="14" customHeight="1" spans="1:11">
      <c r="A894" s="278">
        <v>2130206</v>
      </c>
      <c r="B894" s="279" t="s">
        <v>858</v>
      </c>
      <c r="C894" s="276">
        <v>0</v>
      </c>
      <c r="D894" s="276">
        <v>0</v>
      </c>
      <c r="E894" s="276">
        <v>30</v>
      </c>
      <c r="F894" s="276">
        <v>30</v>
      </c>
      <c r="G894" s="277"/>
      <c r="H894" s="277"/>
      <c r="I894" s="277">
        <f t="shared" si="66"/>
        <v>1</v>
      </c>
      <c r="J894" s="284">
        <f t="shared" si="67"/>
        <v>7</v>
      </c>
      <c r="K894" s="267">
        <f t="shared" si="68"/>
        <v>60</v>
      </c>
    </row>
    <row r="895" s="257" customFormat="1" ht="14" customHeight="1" spans="1:11">
      <c r="A895" s="278">
        <v>2130207</v>
      </c>
      <c r="B895" s="279" t="s">
        <v>859</v>
      </c>
      <c r="C895" s="276">
        <v>-943</v>
      </c>
      <c r="D895" s="276">
        <v>28</v>
      </c>
      <c r="E895" s="276">
        <v>158</v>
      </c>
      <c r="F895" s="276">
        <v>320</v>
      </c>
      <c r="G895" s="277">
        <f t="shared" si="65"/>
        <v>-1.33934252386002</v>
      </c>
      <c r="H895" s="277">
        <f t="shared" si="69"/>
        <v>11.4285714285714</v>
      </c>
      <c r="I895" s="277">
        <f t="shared" si="66"/>
        <v>2.0253164556962</v>
      </c>
      <c r="J895" s="284">
        <f t="shared" si="67"/>
        <v>7</v>
      </c>
      <c r="K895" s="267">
        <f t="shared" si="68"/>
        <v>-437</v>
      </c>
    </row>
    <row r="896" s="257" customFormat="1" ht="14" customHeight="1" spans="1:11">
      <c r="A896" s="278">
        <v>2130209</v>
      </c>
      <c r="B896" s="279" t="s">
        <v>860</v>
      </c>
      <c r="C896" s="276">
        <v>527</v>
      </c>
      <c r="D896" s="276">
        <v>97</v>
      </c>
      <c r="E896" s="276">
        <v>319</v>
      </c>
      <c r="F896" s="276">
        <v>565</v>
      </c>
      <c r="G896" s="277">
        <f t="shared" si="65"/>
        <v>0.0721062618595825</v>
      </c>
      <c r="H896" s="277">
        <f t="shared" si="69"/>
        <v>5.82474226804124</v>
      </c>
      <c r="I896" s="277">
        <f t="shared" si="66"/>
        <v>1.77115987460815</v>
      </c>
      <c r="J896" s="284">
        <f t="shared" si="67"/>
        <v>7</v>
      </c>
      <c r="K896" s="267">
        <f t="shared" si="68"/>
        <v>1508</v>
      </c>
    </row>
    <row r="897" s="257" customFormat="1" ht="14" customHeight="1" spans="1:11">
      <c r="A897" s="278">
        <v>2130210</v>
      </c>
      <c r="B897" s="279" t="s">
        <v>861</v>
      </c>
      <c r="C897" s="280">
        <v>0</v>
      </c>
      <c r="D897" s="276">
        <v>0</v>
      </c>
      <c r="E897" s="276">
        <v>0</v>
      </c>
      <c r="F897" s="276">
        <v>42</v>
      </c>
      <c r="G897" s="277"/>
      <c r="H897" s="277"/>
      <c r="I897" s="277"/>
      <c r="J897" s="284">
        <f t="shared" si="67"/>
        <v>7</v>
      </c>
      <c r="K897" s="267">
        <f t="shared" si="68"/>
        <v>42</v>
      </c>
    </row>
    <row r="898" s="257" customFormat="1" ht="14" customHeight="1" spans="1:11">
      <c r="A898" s="278">
        <v>2130211</v>
      </c>
      <c r="B898" s="279" t="s">
        <v>862</v>
      </c>
      <c r="C898" s="276">
        <v>14</v>
      </c>
      <c r="D898" s="276">
        <v>1</v>
      </c>
      <c r="E898" s="276">
        <v>1523</v>
      </c>
      <c r="F898" s="276">
        <v>1524</v>
      </c>
      <c r="G898" s="277">
        <f t="shared" si="65"/>
        <v>107.857142857143</v>
      </c>
      <c r="H898" s="277">
        <f t="shared" si="69"/>
        <v>1524</v>
      </c>
      <c r="I898" s="277">
        <f t="shared" si="66"/>
        <v>1.00065659881812</v>
      </c>
      <c r="J898" s="284">
        <f t="shared" si="67"/>
        <v>7</v>
      </c>
      <c r="K898" s="267">
        <f t="shared" si="68"/>
        <v>3062</v>
      </c>
    </row>
    <row r="899" s="257" customFormat="1" ht="14" customHeight="1" spans="1:11">
      <c r="A899" s="278">
        <v>2130212</v>
      </c>
      <c r="B899" s="279" t="s">
        <v>863</v>
      </c>
      <c r="C899" s="280">
        <v>0</v>
      </c>
      <c r="D899" s="276">
        <v>20</v>
      </c>
      <c r="E899" s="276">
        <v>20</v>
      </c>
      <c r="F899" s="276">
        <v>20</v>
      </c>
      <c r="G899" s="277"/>
      <c r="H899" s="277">
        <f t="shared" si="69"/>
        <v>1</v>
      </c>
      <c r="I899" s="277">
        <f t="shared" si="66"/>
        <v>1</v>
      </c>
      <c r="J899" s="284">
        <f t="shared" si="67"/>
        <v>7</v>
      </c>
      <c r="K899" s="267">
        <f t="shared" si="68"/>
        <v>60</v>
      </c>
    </row>
    <row r="900" s="257" customFormat="1" ht="14" customHeight="1" spans="1:11">
      <c r="A900" s="278">
        <v>2130213</v>
      </c>
      <c r="B900" s="279" t="s">
        <v>864</v>
      </c>
      <c r="C900" s="276">
        <v>92</v>
      </c>
      <c r="D900" s="276">
        <v>14</v>
      </c>
      <c r="E900" s="276">
        <v>27</v>
      </c>
      <c r="F900" s="276">
        <v>27</v>
      </c>
      <c r="G900" s="277">
        <f t="shared" si="65"/>
        <v>-0.706521739130435</v>
      </c>
      <c r="H900" s="277">
        <f t="shared" si="69"/>
        <v>1.92857142857143</v>
      </c>
      <c r="I900" s="277">
        <f t="shared" si="66"/>
        <v>1</v>
      </c>
      <c r="J900" s="284">
        <f t="shared" si="67"/>
        <v>7</v>
      </c>
      <c r="K900" s="267">
        <f t="shared" si="68"/>
        <v>160</v>
      </c>
    </row>
    <row r="901" s="257" customFormat="1" ht="14" hidden="1" customHeight="1" spans="1:11">
      <c r="A901" s="278">
        <v>2130217</v>
      </c>
      <c r="B901" s="279" t="s">
        <v>865</v>
      </c>
      <c r="C901" s="276">
        <v>0</v>
      </c>
      <c r="D901" s="276">
        <v>0</v>
      </c>
      <c r="E901" s="276">
        <v>0</v>
      </c>
      <c r="F901" s="276">
        <v>0</v>
      </c>
      <c r="G901" s="277">
        <f t="shared" ref="G901:G964" si="70">IF(F901&lt;&gt;0,F901/C901-1,)</f>
        <v>0</v>
      </c>
      <c r="H901" s="277">
        <f t="shared" ref="H901:H964" si="71">IF(F901&lt;&gt;0,F901/D901,)</f>
        <v>0</v>
      </c>
      <c r="I901" s="277">
        <f t="shared" ref="I901:I964" si="72">IF(F901&lt;&gt;0,F901/E901,)</f>
        <v>0</v>
      </c>
      <c r="J901" s="284">
        <f t="shared" ref="J901:J964" si="73">LEN(A901)</f>
        <v>7</v>
      </c>
      <c r="K901" s="267">
        <f t="shared" ref="K901:K964" si="74">SUM(C901:F901)</f>
        <v>0</v>
      </c>
    </row>
    <row r="902" s="257" customFormat="1" ht="14" hidden="1" customHeight="1" spans="1:11">
      <c r="A902" s="278">
        <v>2130220</v>
      </c>
      <c r="B902" s="279" t="s">
        <v>866</v>
      </c>
      <c r="C902" s="280">
        <v>0</v>
      </c>
      <c r="D902" s="276">
        <v>0</v>
      </c>
      <c r="E902" s="276">
        <v>0</v>
      </c>
      <c r="F902" s="276">
        <v>0</v>
      </c>
      <c r="G902" s="277">
        <f t="shared" si="70"/>
        <v>0</v>
      </c>
      <c r="H902" s="277">
        <f t="shared" si="71"/>
        <v>0</v>
      </c>
      <c r="I902" s="277">
        <f t="shared" si="72"/>
        <v>0</v>
      </c>
      <c r="J902" s="284">
        <f t="shared" si="73"/>
        <v>7</v>
      </c>
      <c r="K902" s="267">
        <f t="shared" si="74"/>
        <v>0</v>
      </c>
    </row>
    <row r="903" s="257" customFormat="1" ht="14" customHeight="1" spans="1:11">
      <c r="A903" s="278">
        <v>2130221</v>
      </c>
      <c r="B903" s="279" t="s">
        <v>867</v>
      </c>
      <c r="C903" s="276">
        <v>45</v>
      </c>
      <c r="D903" s="276">
        <v>0</v>
      </c>
      <c r="E903" s="276">
        <v>0</v>
      </c>
      <c r="F903" s="276">
        <v>0</v>
      </c>
      <c r="G903" s="277">
        <f t="shared" si="70"/>
        <v>0</v>
      </c>
      <c r="H903" s="277">
        <f t="shared" si="71"/>
        <v>0</v>
      </c>
      <c r="I903" s="277">
        <f t="shared" si="72"/>
        <v>0</v>
      </c>
      <c r="J903" s="284">
        <f t="shared" si="73"/>
        <v>7</v>
      </c>
      <c r="K903" s="267">
        <f t="shared" si="74"/>
        <v>45</v>
      </c>
    </row>
    <row r="904" s="257" customFormat="1" ht="14" hidden="1" customHeight="1" spans="1:11">
      <c r="A904" s="278">
        <v>2130223</v>
      </c>
      <c r="B904" s="279" t="s">
        <v>868</v>
      </c>
      <c r="C904" s="280">
        <v>0</v>
      </c>
      <c r="D904" s="276">
        <v>0</v>
      </c>
      <c r="E904" s="276">
        <v>0</v>
      </c>
      <c r="F904" s="276">
        <v>0</v>
      </c>
      <c r="G904" s="277">
        <f t="shared" si="70"/>
        <v>0</v>
      </c>
      <c r="H904" s="277">
        <f t="shared" si="71"/>
        <v>0</v>
      </c>
      <c r="I904" s="277">
        <f t="shared" si="72"/>
        <v>0</v>
      </c>
      <c r="J904" s="284">
        <f t="shared" si="73"/>
        <v>7</v>
      </c>
      <c r="K904" s="267">
        <f t="shared" si="74"/>
        <v>0</v>
      </c>
    </row>
    <row r="905" s="257" customFormat="1" ht="14" customHeight="1" spans="1:11">
      <c r="A905" s="278">
        <v>2130226</v>
      </c>
      <c r="B905" s="279" t="s">
        <v>869</v>
      </c>
      <c r="C905" s="276">
        <v>0</v>
      </c>
      <c r="D905" s="276">
        <v>0</v>
      </c>
      <c r="E905" s="276">
        <v>20</v>
      </c>
      <c r="F905" s="276">
        <v>20</v>
      </c>
      <c r="G905" s="277"/>
      <c r="H905" s="277"/>
      <c r="I905" s="277">
        <f t="shared" si="72"/>
        <v>1</v>
      </c>
      <c r="J905" s="284">
        <f t="shared" si="73"/>
        <v>7</v>
      </c>
      <c r="K905" s="267">
        <f t="shared" si="74"/>
        <v>40</v>
      </c>
    </row>
    <row r="906" s="257" customFormat="1" ht="14" customHeight="1" spans="1:11">
      <c r="A906" s="278">
        <v>2130227</v>
      </c>
      <c r="B906" s="279" t="s">
        <v>870</v>
      </c>
      <c r="C906" s="276">
        <v>493</v>
      </c>
      <c r="D906" s="276">
        <v>23</v>
      </c>
      <c r="E906" s="276">
        <v>0</v>
      </c>
      <c r="F906" s="276">
        <v>-3</v>
      </c>
      <c r="G906" s="277">
        <f t="shared" si="70"/>
        <v>-1.00608519269777</v>
      </c>
      <c r="H906" s="277">
        <f t="shared" si="71"/>
        <v>-0.130434782608696</v>
      </c>
      <c r="I906" s="277"/>
      <c r="J906" s="284">
        <f t="shared" si="73"/>
        <v>7</v>
      </c>
      <c r="K906" s="267">
        <f t="shared" si="74"/>
        <v>513</v>
      </c>
    </row>
    <row r="907" s="257" customFormat="1" ht="14" hidden="1" customHeight="1" spans="1:11">
      <c r="A907" s="278">
        <v>2130232</v>
      </c>
      <c r="B907" s="279" t="s">
        <v>871</v>
      </c>
      <c r="C907" s="280">
        <v>0</v>
      </c>
      <c r="D907" s="276">
        <v>0</v>
      </c>
      <c r="E907" s="276">
        <v>0</v>
      </c>
      <c r="F907" s="276">
        <v>0</v>
      </c>
      <c r="G907" s="277">
        <f t="shared" si="70"/>
        <v>0</v>
      </c>
      <c r="H907" s="277">
        <f t="shared" si="71"/>
        <v>0</v>
      </c>
      <c r="I907" s="277">
        <f t="shared" si="72"/>
        <v>0</v>
      </c>
      <c r="J907" s="284">
        <f t="shared" si="73"/>
        <v>7</v>
      </c>
      <c r="K907" s="267">
        <f t="shared" si="74"/>
        <v>0</v>
      </c>
    </row>
    <row r="908" s="257" customFormat="1" ht="14" customHeight="1" spans="1:11">
      <c r="A908" s="278">
        <v>2130234</v>
      </c>
      <c r="B908" s="279" t="s">
        <v>872</v>
      </c>
      <c r="C908" s="276">
        <v>157</v>
      </c>
      <c r="D908" s="276">
        <v>178</v>
      </c>
      <c r="E908" s="276">
        <v>148</v>
      </c>
      <c r="F908" s="276">
        <v>128</v>
      </c>
      <c r="G908" s="277">
        <f t="shared" si="70"/>
        <v>-0.184713375796178</v>
      </c>
      <c r="H908" s="277">
        <f t="shared" si="71"/>
        <v>0.719101123595506</v>
      </c>
      <c r="I908" s="277">
        <f t="shared" si="72"/>
        <v>0.864864864864865</v>
      </c>
      <c r="J908" s="284">
        <f t="shared" si="73"/>
        <v>7</v>
      </c>
      <c r="K908" s="267">
        <f t="shared" si="74"/>
        <v>611</v>
      </c>
    </row>
    <row r="909" s="257" customFormat="1" ht="14" hidden="1" customHeight="1" spans="1:11">
      <c r="A909" s="278">
        <v>2130235</v>
      </c>
      <c r="B909" s="279" t="s">
        <v>873</v>
      </c>
      <c r="C909" s="280">
        <v>0</v>
      </c>
      <c r="D909" s="276">
        <v>0</v>
      </c>
      <c r="E909" s="276">
        <v>0</v>
      </c>
      <c r="F909" s="276">
        <v>0</v>
      </c>
      <c r="G909" s="277">
        <f t="shared" si="70"/>
        <v>0</v>
      </c>
      <c r="H909" s="277">
        <f t="shared" si="71"/>
        <v>0</v>
      </c>
      <c r="I909" s="277">
        <f t="shared" si="72"/>
        <v>0</v>
      </c>
      <c r="J909" s="284">
        <f t="shared" si="73"/>
        <v>7</v>
      </c>
      <c r="K909" s="267">
        <f t="shared" si="74"/>
        <v>0</v>
      </c>
    </row>
    <row r="910" s="257" customFormat="1" ht="14" hidden="1" customHeight="1" spans="1:11">
      <c r="A910" s="278">
        <v>2130236</v>
      </c>
      <c r="B910" s="279" t="s">
        <v>874</v>
      </c>
      <c r="C910" s="280">
        <v>0</v>
      </c>
      <c r="D910" s="276">
        <v>0</v>
      </c>
      <c r="E910" s="276">
        <v>0</v>
      </c>
      <c r="F910" s="276">
        <v>0</v>
      </c>
      <c r="G910" s="277">
        <f t="shared" si="70"/>
        <v>0</v>
      </c>
      <c r="H910" s="277">
        <f t="shared" si="71"/>
        <v>0</v>
      </c>
      <c r="I910" s="277">
        <f t="shared" si="72"/>
        <v>0</v>
      </c>
      <c r="J910" s="284">
        <f t="shared" si="73"/>
        <v>7</v>
      </c>
      <c r="K910" s="267">
        <f t="shared" si="74"/>
        <v>0</v>
      </c>
    </row>
    <row r="911" s="257" customFormat="1" ht="14" hidden="1" customHeight="1" spans="1:11">
      <c r="A911" s="278">
        <v>2130237</v>
      </c>
      <c r="B911" s="279" t="s">
        <v>875</v>
      </c>
      <c r="C911" s="280">
        <v>0</v>
      </c>
      <c r="D911" s="276">
        <v>0</v>
      </c>
      <c r="E911" s="276">
        <v>0</v>
      </c>
      <c r="F911" s="276">
        <v>0</v>
      </c>
      <c r="G911" s="277">
        <f t="shared" si="70"/>
        <v>0</v>
      </c>
      <c r="H911" s="277">
        <f t="shared" si="71"/>
        <v>0</v>
      </c>
      <c r="I911" s="277">
        <f t="shared" si="72"/>
        <v>0</v>
      </c>
      <c r="J911" s="284">
        <f t="shared" si="73"/>
        <v>7</v>
      </c>
      <c r="K911" s="267">
        <f t="shared" si="74"/>
        <v>0</v>
      </c>
    </row>
    <row r="912" s="257" customFormat="1" ht="14" customHeight="1" spans="1:11">
      <c r="A912" s="278">
        <v>2130299</v>
      </c>
      <c r="B912" s="279" t="s">
        <v>876</v>
      </c>
      <c r="C912" s="276">
        <v>220</v>
      </c>
      <c r="D912" s="276">
        <v>709</v>
      </c>
      <c r="E912" s="276">
        <v>1167</v>
      </c>
      <c r="F912" s="276">
        <v>1493</v>
      </c>
      <c r="G912" s="277">
        <f t="shared" si="70"/>
        <v>5.78636363636364</v>
      </c>
      <c r="H912" s="277">
        <f t="shared" si="71"/>
        <v>2.10578279266573</v>
      </c>
      <c r="I912" s="277">
        <f t="shared" si="72"/>
        <v>1.27934875749786</v>
      </c>
      <c r="J912" s="284">
        <f t="shared" si="73"/>
        <v>7</v>
      </c>
      <c r="K912" s="267">
        <f t="shared" si="74"/>
        <v>3589</v>
      </c>
    </row>
    <row r="913" s="257" customFormat="1" ht="14" customHeight="1" spans="1:11">
      <c r="A913" s="278">
        <v>21303</v>
      </c>
      <c r="B913" s="275" t="s">
        <v>877</v>
      </c>
      <c r="C913" s="276">
        <f>SUM(C914:C938)</f>
        <v>6474</v>
      </c>
      <c r="D913" s="276">
        <f>SUM(D914:D938)</f>
        <v>9748</v>
      </c>
      <c r="E913" s="276">
        <f>SUM(E914:E938)</f>
        <v>7127</v>
      </c>
      <c r="F913" s="276">
        <f>SUM(F914:F938)</f>
        <v>9474</v>
      </c>
      <c r="G913" s="277">
        <f t="shared" si="70"/>
        <v>0.46339202965709</v>
      </c>
      <c r="H913" s="277">
        <f t="shared" si="71"/>
        <v>0.971891670086171</v>
      </c>
      <c r="I913" s="277">
        <f t="shared" si="72"/>
        <v>1.32931107057668</v>
      </c>
      <c r="J913" s="284">
        <f t="shared" si="73"/>
        <v>5</v>
      </c>
      <c r="K913" s="267">
        <f t="shared" si="74"/>
        <v>32823</v>
      </c>
    </row>
    <row r="914" s="257" customFormat="1" ht="14" customHeight="1" spans="1:11">
      <c r="A914" s="278">
        <v>2130301</v>
      </c>
      <c r="B914" s="279" t="s">
        <v>190</v>
      </c>
      <c r="C914" s="276">
        <v>1046</v>
      </c>
      <c r="D914" s="276">
        <v>917</v>
      </c>
      <c r="E914" s="276">
        <v>1075</v>
      </c>
      <c r="F914" s="276">
        <v>1087</v>
      </c>
      <c r="G914" s="277">
        <f t="shared" si="70"/>
        <v>0.0391969407265775</v>
      </c>
      <c r="H914" s="277">
        <f t="shared" si="71"/>
        <v>1.18538713195202</v>
      </c>
      <c r="I914" s="277">
        <f t="shared" si="72"/>
        <v>1.01116279069767</v>
      </c>
      <c r="J914" s="284">
        <f t="shared" si="73"/>
        <v>7</v>
      </c>
      <c r="K914" s="267">
        <f t="shared" si="74"/>
        <v>4125</v>
      </c>
    </row>
    <row r="915" s="257" customFormat="1" ht="14" customHeight="1" spans="1:11">
      <c r="A915" s="278">
        <v>2130302</v>
      </c>
      <c r="B915" s="279" t="s">
        <v>191</v>
      </c>
      <c r="C915" s="280">
        <v>0</v>
      </c>
      <c r="D915" s="276">
        <v>1</v>
      </c>
      <c r="E915" s="276">
        <v>0</v>
      </c>
      <c r="F915" s="276">
        <v>0</v>
      </c>
      <c r="G915" s="277">
        <f t="shared" si="70"/>
        <v>0</v>
      </c>
      <c r="H915" s="277">
        <f t="shared" si="71"/>
        <v>0</v>
      </c>
      <c r="I915" s="277">
        <f t="shared" si="72"/>
        <v>0</v>
      </c>
      <c r="J915" s="284">
        <f t="shared" si="73"/>
        <v>7</v>
      </c>
      <c r="K915" s="267">
        <f t="shared" si="74"/>
        <v>1</v>
      </c>
    </row>
    <row r="916" s="257" customFormat="1" ht="14" hidden="1" customHeight="1" spans="1:11">
      <c r="A916" s="278">
        <v>2130303</v>
      </c>
      <c r="B916" s="279" t="s">
        <v>192</v>
      </c>
      <c r="C916" s="280">
        <v>0</v>
      </c>
      <c r="D916" s="276">
        <v>0</v>
      </c>
      <c r="E916" s="276">
        <v>0</v>
      </c>
      <c r="F916" s="276">
        <v>0</v>
      </c>
      <c r="G916" s="277">
        <f t="shared" si="70"/>
        <v>0</v>
      </c>
      <c r="H916" s="277">
        <f t="shared" si="71"/>
        <v>0</v>
      </c>
      <c r="I916" s="277">
        <f t="shared" si="72"/>
        <v>0</v>
      </c>
      <c r="J916" s="284">
        <f t="shared" si="73"/>
        <v>7</v>
      </c>
      <c r="K916" s="267">
        <f t="shared" si="74"/>
        <v>0</v>
      </c>
    </row>
    <row r="917" s="257" customFormat="1" ht="14" hidden="1" customHeight="1" spans="1:11">
      <c r="A917" s="278">
        <v>2130304</v>
      </c>
      <c r="B917" s="279" t="s">
        <v>878</v>
      </c>
      <c r="C917" s="280">
        <v>0</v>
      </c>
      <c r="D917" s="276">
        <v>0</v>
      </c>
      <c r="E917" s="276">
        <v>0</v>
      </c>
      <c r="F917" s="276">
        <v>0</v>
      </c>
      <c r="G917" s="277">
        <f t="shared" si="70"/>
        <v>0</v>
      </c>
      <c r="H917" s="277">
        <f t="shared" si="71"/>
        <v>0</v>
      </c>
      <c r="I917" s="277">
        <f t="shared" si="72"/>
        <v>0</v>
      </c>
      <c r="J917" s="284">
        <f t="shared" si="73"/>
        <v>7</v>
      </c>
      <c r="K917" s="267">
        <f t="shared" si="74"/>
        <v>0</v>
      </c>
    </row>
    <row r="918" s="257" customFormat="1" ht="14" customHeight="1" spans="1:11">
      <c r="A918" s="278">
        <v>2130305</v>
      </c>
      <c r="B918" s="279" t="s">
        <v>879</v>
      </c>
      <c r="C918" s="276">
        <v>2696</v>
      </c>
      <c r="D918" s="276">
        <v>5257</v>
      </c>
      <c r="E918" s="276">
        <v>2493</v>
      </c>
      <c r="F918" s="276">
        <v>3926</v>
      </c>
      <c r="G918" s="277">
        <f t="shared" si="70"/>
        <v>0.456231454005935</v>
      </c>
      <c r="H918" s="277">
        <f t="shared" si="71"/>
        <v>0.746813772113373</v>
      </c>
      <c r="I918" s="277">
        <f t="shared" si="72"/>
        <v>1.57480946650622</v>
      </c>
      <c r="J918" s="284">
        <f t="shared" si="73"/>
        <v>7</v>
      </c>
      <c r="K918" s="267">
        <f t="shared" si="74"/>
        <v>14372</v>
      </c>
    </row>
    <row r="919" s="257" customFormat="1" ht="14" customHeight="1" spans="1:11">
      <c r="A919" s="278">
        <v>2130306</v>
      </c>
      <c r="B919" s="279" t="s">
        <v>880</v>
      </c>
      <c r="C919" s="276">
        <v>365</v>
      </c>
      <c r="D919" s="276">
        <v>316</v>
      </c>
      <c r="E919" s="276">
        <v>372</v>
      </c>
      <c r="F919" s="276">
        <v>296</v>
      </c>
      <c r="G919" s="277">
        <f t="shared" si="70"/>
        <v>-0.189041095890411</v>
      </c>
      <c r="H919" s="277">
        <f t="shared" si="71"/>
        <v>0.936708860759494</v>
      </c>
      <c r="I919" s="277">
        <f t="shared" si="72"/>
        <v>0.795698924731183</v>
      </c>
      <c r="J919" s="284">
        <f t="shared" si="73"/>
        <v>7</v>
      </c>
      <c r="K919" s="267">
        <f t="shared" si="74"/>
        <v>1349</v>
      </c>
    </row>
    <row r="920" s="257" customFormat="1" ht="14" hidden="1" customHeight="1" spans="1:11">
      <c r="A920" s="278">
        <v>2130307</v>
      </c>
      <c r="B920" s="279" t="s">
        <v>881</v>
      </c>
      <c r="C920" s="280">
        <v>0</v>
      </c>
      <c r="D920" s="276">
        <v>0</v>
      </c>
      <c r="E920" s="276">
        <v>0</v>
      </c>
      <c r="F920" s="276">
        <v>0</v>
      </c>
      <c r="G920" s="277">
        <f t="shared" si="70"/>
        <v>0</v>
      </c>
      <c r="H920" s="277">
        <f t="shared" si="71"/>
        <v>0</v>
      </c>
      <c r="I920" s="277">
        <f t="shared" si="72"/>
        <v>0</v>
      </c>
      <c r="J920" s="284">
        <f t="shared" si="73"/>
        <v>7</v>
      </c>
      <c r="K920" s="267">
        <f t="shared" si="74"/>
        <v>0</v>
      </c>
    </row>
    <row r="921" s="257" customFormat="1" ht="14" customHeight="1" spans="1:11">
      <c r="A921" s="278">
        <v>2130308</v>
      </c>
      <c r="B921" s="279" t="s">
        <v>882</v>
      </c>
      <c r="C921" s="276">
        <v>50</v>
      </c>
      <c r="D921" s="276">
        <v>0</v>
      </c>
      <c r="E921" s="276">
        <v>0</v>
      </c>
      <c r="F921" s="276">
        <v>5</v>
      </c>
      <c r="G921" s="277">
        <f t="shared" si="70"/>
        <v>-0.9</v>
      </c>
      <c r="H921" s="277"/>
      <c r="I921" s="277"/>
      <c r="J921" s="284">
        <f t="shared" si="73"/>
        <v>7</v>
      </c>
      <c r="K921" s="267">
        <f t="shared" si="74"/>
        <v>55</v>
      </c>
    </row>
    <row r="922" s="257" customFormat="1" ht="14" hidden="1" customHeight="1" spans="1:11">
      <c r="A922" s="278">
        <v>2130309</v>
      </c>
      <c r="B922" s="279" t="s">
        <v>883</v>
      </c>
      <c r="C922" s="280">
        <v>0</v>
      </c>
      <c r="D922" s="276">
        <v>0</v>
      </c>
      <c r="E922" s="276">
        <v>0</v>
      </c>
      <c r="F922" s="276">
        <v>0</v>
      </c>
      <c r="G922" s="277">
        <f t="shared" si="70"/>
        <v>0</v>
      </c>
      <c r="H922" s="277">
        <f t="shared" si="71"/>
        <v>0</v>
      </c>
      <c r="I922" s="277">
        <f t="shared" si="72"/>
        <v>0</v>
      </c>
      <c r="J922" s="284">
        <f t="shared" si="73"/>
        <v>7</v>
      </c>
      <c r="K922" s="267">
        <f t="shared" si="74"/>
        <v>0</v>
      </c>
    </row>
    <row r="923" s="257" customFormat="1" ht="14" customHeight="1" spans="1:11">
      <c r="A923" s="278">
        <v>2130310</v>
      </c>
      <c r="B923" s="279" t="s">
        <v>884</v>
      </c>
      <c r="C923" s="276">
        <v>0</v>
      </c>
      <c r="D923" s="276">
        <v>5</v>
      </c>
      <c r="E923" s="276">
        <v>0</v>
      </c>
      <c r="F923" s="276">
        <v>0</v>
      </c>
      <c r="G923" s="277">
        <f t="shared" si="70"/>
        <v>0</v>
      </c>
      <c r="H923" s="277">
        <f t="shared" si="71"/>
        <v>0</v>
      </c>
      <c r="I923" s="277">
        <f t="shared" si="72"/>
        <v>0</v>
      </c>
      <c r="J923" s="284">
        <f t="shared" si="73"/>
        <v>7</v>
      </c>
      <c r="K923" s="267">
        <f t="shared" si="74"/>
        <v>5</v>
      </c>
    </row>
    <row r="924" s="257" customFormat="1" ht="14" customHeight="1" spans="1:11">
      <c r="A924" s="278">
        <v>2130311</v>
      </c>
      <c r="B924" s="279" t="s">
        <v>885</v>
      </c>
      <c r="C924" s="276">
        <v>92</v>
      </c>
      <c r="D924" s="276">
        <v>104</v>
      </c>
      <c r="E924" s="276">
        <v>11</v>
      </c>
      <c r="F924" s="276">
        <v>-81</v>
      </c>
      <c r="G924" s="277">
        <f t="shared" si="70"/>
        <v>-1.8804347826087</v>
      </c>
      <c r="H924" s="277">
        <f t="shared" si="71"/>
        <v>-0.778846153846154</v>
      </c>
      <c r="I924" s="277">
        <f t="shared" si="72"/>
        <v>-7.36363636363636</v>
      </c>
      <c r="J924" s="284">
        <f t="shared" si="73"/>
        <v>7</v>
      </c>
      <c r="K924" s="267">
        <f t="shared" si="74"/>
        <v>126</v>
      </c>
    </row>
    <row r="925" s="257" customFormat="1" ht="14" hidden="1" customHeight="1" spans="1:11">
      <c r="A925" s="278">
        <v>2130312</v>
      </c>
      <c r="B925" s="279" t="s">
        <v>886</v>
      </c>
      <c r="C925" s="280">
        <v>0</v>
      </c>
      <c r="D925" s="276">
        <v>0</v>
      </c>
      <c r="E925" s="276">
        <v>0</v>
      </c>
      <c r="F925" s="276">
        <v>0</v>
      </c>
      <c r="G925" s="277">
        <f t="shared" si="70"/>
        <v>0</v>
      </c>
      <c r="H925" s="277">
        <f t="shared" si="71"/>
        <v>0</v>
      </c>
      <c r="I925" s="277">
        <f t="shared" si="72"/>
        <v>0</v>
      </c>
      <c r="J925" s="284">
        <f t="shared" si="73"/>
        <v>7</v>
      </c>
      <c r="K925" s="267">
        <f t="shared" si="74"/>
        <v>0</v>
      </c>
    </row>
    <row r="926" s="257" customFormat="1" ht="14" hidden="1" customHeight="1" spans="1:11">
      <c r="A926" s="278">
        <v>2130313</v>
      </c>
      <c r="B926" s="279" t="s">
        <v>887</v>
      </c>
      <c r="C926" s="280">
        <v>0</v>
      </c>
      <c r="D926" s="276">
        <v>0</v>
      </c>
      <c r="E926" s="276">
        <v>0</v>
      </c>
      <c r="F926" s="276">
        <v>0</v>
      </c>
      <c r="G926" s="277">
        <f t="shared" si="70"/>
        <v>0</v>
      </c>
      <c r="H926" s="277">
        <f t="shared" si="71"/>
        <v>0</v>
      </c>
      <c r="I926" s="277">
        <f t="shared" si="72"/>
        <v>0</v>
      </c>
      <c r="J926" s="284">
        <f t="shared" si="73"/>
        <v>7</v>
      </c>
      <c r="K926" s="267">
        <f t="shared" si="74"/>
        <v>0</v>
      </c>
    </row>
    <row r="927" s="257" customFormat="1" ht="14" customHeight="1" spans="1:11">
      <c r="A927" s="278">
        <v>2130314</v>
      </c>
      <c r="B927" s="279" t="s">
        <v>888</v>
      </c>
      <c r="C927" s="276">
        <v>266</v>
      </c>
      <c r="D927" s="276">
        <v>0</v>
      </c>
      <c r="E927" s="276">
        <v>121</v>
      </c>
      <c r="F927" s="276">
        <v>63</v>
      </c>
      <c r="G927" s="277">
        <f t="shared" si="70"/>
        <v>-0.763157894736842</v>
      </c>
      <c r="H927" s="277"/>
      <c r="I927" s="277">
        <f t="shared" si="72"/>
        <v>0.520661157024793</v>
      </c>
      <c r="J927" s="284">
        <f t="shared" si="73"/>
        <v>7</v>
      </c>
      <c r="K927" s="267">
        <f t="shared" si="74"/>
        <v>450</v>
      </c>
    </row>
    <row r="928" s="257" customFormat="1" ht="14" customHeight="1" spans="1:11">
      <c r="A928" s="278">
        <v>2130315</v>
      </c>
      <c r="B928" s="279" t="s">
        <v>889</v>
      </c>
      <c r="C928" s="276">
        <v>0</v>
      </c>
      <c r="D928" s="276">
        <v>9</v>
      </c>
      <c r="E928" s="276">
        <v>30</v>
      </c>
      <c r="F928" s="276">
        <v>30</v>
      </c>
      <c r="G928" s="277"/>
      <c r="H928" s="277">
        <f t="shared" si="71"/>
        <v>3.33333333333333</v>
      </c>
      <c r="I928" s="277">
        <f t="shared" si="72"/>
        <v>1</v>
      </c>
      <c r="J928" s="284">
        <f t="shared" si="73"/>
        <v>7</v>
      </c>
      <c r="K928" s="267">
        <f t="shared" si="74"/>
        <v>69</v>
      </c>
    </row>
    <row r="929" s="257" customFormat="1" ht="14" customHeight="1" spans="1:11">
      <c r="A929" s="278">
        <v>2130316</v>
      </c>
      <c r="B929" s="279" t="s">
        <v>890</v>
      </c>
      <c r="C929" s="276">
        <v>577</v>
      </c>
      <c r="D929" s="276">
        <v>9</v>
      </c>
      <c r="E929" s="276">
        <v>225</v>
      </c>
      <c r="F929" s="276">
        <v>-246</v>
      </c>
      <c r="G929" s="277">
        <f t="shared" si="70"/>
        <v>-1.4263431542461</v>
      </c>
      <c r="H929" s="277">
        <f t="shared" si="71"/>
        <v>-27.3333333333333</v>
      </c>
      <c r="I929" s="277">
        <f t="shared" si="72"/>
        <v>-1.09333333333333</v>
      </c>
      <c r="J929" s="284">
        <f t="shared" si="73"/>
        <v>7</v>
      </c>
      <c r="K929" s="267">
        <f t="shared" si="74"/>
        <v>565</v>
      </c>
    </row>
    <row r="930" s="257" customFormat="1" ht="14" hidden="1" customHeight="1" spans="1:11">
      <c r="A930" s="278">
        <v>2130317</v>
      </c>
      <c r="B930" s="279" t="s">
        <v>891</v>
      </c>
      <c r="C930" s="280">
        <v>0</v>
      </c>
      <c r="D930" s="276">
        <v>0</v>
      </c>
      <c r="E930" s="276">
        <v>0</v>
      </c>
      <c r="F930" s="276">
        <v>0</v>
      </c>
      <c r="G930" s="277">
        <f t="shared" si="70"/>
        <v>0</v>
      </c>
      <c r="H930" s="277">
        <f t="shared" si="71"/>
        <v>0</v>
      </c>
      <c r="I930" s="277">
        <f t="shared" si="72"/>
        <v>0</v>
      </c>
      <c r="J930" s="284">
        <f t="shared" si="73"/>
        <v>7</v>
      </c>
      <c r="K930" s="267">
        <f t="shared" si="74"/>
        <v>0</v>
      </c>
    </row>
    <row r="931" s="257" customFormat="1" ht="14" hidden="1" customHeight="1" spans="1:11">
      <c r="A931" s="278">
        <v>2130318</v>
      </c>
      <c r="B931" s="279" t="s">
        <v>892</v>
      </c>
      <c r="C931" s="280">
        <v>0</v>
      </c>
      <c r="D931" s="276">
        <v>0</v>
      </c>
      <c r="E931" s="276">
        <v>0</v>
      </c>
      <c r="F931" s="276">
        <v>0</v>
      </c>
      <c r="G931" s="277">
        <f t="shared" si="70"/>
        <v>0</v>
      </c>
      <c r="H931" s="277">
        <f t="shared" si="71"/>
        <v>0</v>
      </c>
      <c r="I931" s="277">
        <f t="shared" si="72"/>
        <v>0</v>
      </c>
      <c r="J931" s="284">
        <f t="shared" si="73"/>
        <v>7</v>
      </c>
      <c r="K931" s="267">
        <f t="shared" si="74"/>
        <v>0</v>
      </c>
    </row>
    <row r="932" s="257" customFormat="1" ht="14" customHeight="1" spans="1:11">
      <c r="A932" s="278">
        <v>2130319</v>
      </c>
      <c r="B932" s="279" t="s">
        <v>893</v>
      </c>
      <c r="C932" s="276">
        <v>67</v>
      </c>
      <c r="D932" s="276">
        <v>3075</v>
      </c>
      <c r="E932" s="276">
        <v>0</v>
      </c>
      <c r="F932" s="276">
        <v>-16</v>
      </c>
      <c r="G932" s="277">
        <f t="shared" si="70"/>
        <v>-1.23880597014925</v>
      </c>
      <c r="H932" s="277">
        <f t="shared" si="71"/>
        <v>-0.00520325203252033</v>
      </c>
      <c r="I932" s="277"/>
      <c r="J932" s="284">
        <f t="shared" si="73"/>
        <v>7</v>
      </c>
      <c r="K932" s="267">
        <f t="shared" si="74"/>
        <v>3126</v>
      </c>
    </row>
    <row r="933" s="257" customFormat="1" ht="14" customHeight="1" spans="1:11">
      <c r="A933" s="278">
        <v>2130321</v>
      </c>
      <c r="B933" s="279" t="s">
        <v>894</v>
      </c>
      <c r="C933" s="276">
        <v>917</v>
      </c>
      <c r="D933" s="276">
        <v>0</v>
      </c>
      <c r="E933" s="276">
        <v>1777</v>
      </c>
      <c r="F933" s="276">
        <v>1847</v>
      </c>
      <c r="G933" s="277">
        <f t="shared" si="70"/>
        <v>1.01417666303162</v>
      </c>
      <c r="H933" s="277"/>
      <c r="I933" s="277">
        <f t="shared" si="72"/>
        <v>1.03939223410242</v>
      </c>
      <c r="J933" s="284">
        <f t="shared" si="73"/>
        <v>7</v>
      </c>
      <c r="K933" s="267">
        <f t="shared" si="74"/>
        <v>4541</v>
      </c>
    </row>
    <row r="934" s="257" customFormat="1" ht="14" hidden="1" customHeight="1" spans="1:11">
      <c r="A934" s="278">
        <v>2130322</v>
      </c>
      <c r="B934" s="279" t="s">
        <v>895</v>
      </c>
      <c r="C934" s="280">
        <v>0</v>
      </c>
      <c r="D934" s="276">
        <v>0</v>
      </c>
      <c r="E934" s="276">
        <v>0</v>
      </c>
      <c r="F934" s="276">
        <v>0</v>
      </c>
      <c r="G934" s="277">
        <f t="shared" si="70"/>
        <v>0</v>
      </c>
      <c r="H934" s="277">
        <f t="shared" si="71"/>
        <v>0</v>
      </c>
      <c r="I934" s="277">
        <f t="shared" si="72"/>
        <v>0</v>
      </c>
      <c r="J934" s="284">
        <f t="shared" si="73"/>
        <v>7</v>
      </c>
      <c r="K934" s="267">
        <f t="shared" si="74"/>
        <v>0</v>
      </c>
    </row>
    <row r="935" s="257" customFormat="1" ht="14" hidden="1" customHeight="1" spans="1:11">
      <c r="A935" s="278">
        <v>2130333</v>
      </c>
      <c r="B935" s="279" t="s">
        <v>868</v>
      </c>
      <c r="C935" s="280">
        <v>0</v>
      </c>
      <c r="D935" s="276">
        <v>0</v>
      </c>
      <c r="E935" s="276">
        <v>0</v>
      </c>
      <c r="F935" s="276">
        <v>0</v>
      </c>
      <c r="G935" s="277">
        <f t="shared" si="70"/>
        <v>0</v>
      </c>
      <c r="H935" s="277">
        <f t="shared" si="71"/>
        <v>0</v>
      </c>
      <c r="I935" s="277">
        <f t="shared" si="72"/>
        <v>0</v>
      </c>
      <c r="J935" s="284">
        <f t="shared" si="73"/>
        <v>7</v>
      </c>
      <c r="K935" s="267">
        <f t="shared" si="74"/>
        <v>0</v>
      </c>
    </row>
    <row r="936" s="257" customFormat="1" ht="14" hidden="1" customHeight="1" spans="1:11">
      <c r="A936" s="278">
        <v>2130334</v>
      </c>
      <c r="B936" s="279" t="s">
        <v>896</v>
      </c>
      <c r="C936" s="280">
        <v>0</v>
      </c>
      <c r="D936" s="276">
        <v>0</v>
      </c>
      <c r="E936" s="276">
        <v>0</v>
      </c>
      <c r="F936" s="276">
        <v>0</v>
      </c>
      <c r="G936" s="277">
        <f t="shared" si="70"/>
        <v>0</v>
      </c>
      <c r="H936" s="277">
        <f t="shared" si="71"/>
        <v>0</v>
      </c>
      <c r="I936" s="277">
        <f t="shared" si="72"/>
        <v>0</v>
      </c>
      <c r="J936" s="284">
        <f t="shared" si="73"/>
        <v>7</v>
      </c>
      <c r="K936" s="267">
        <f t="shared" si="74"/>
        <v>0</v>
      </c>
    </row>
    <row r="937" s="257" customFormat="1" ht="14" customHeight="1" spans="1:11">
      <c r="A937" s="278">
        <v>2130335</v>
      </c>
      <c r="B937" s="279" t="s">
        <v>897</v>
      </c>
      <c r="C937" s="276">
        <v>493</v>
      </c>
      <c r="D937" s="276">
        <v>18</v>
      </c>
      <c r="E937" s="276">
        <v>398</v>
      </c>
      <c r="F937" s="276">
        <v>399</v>
      </c>
      <c r="G937" s="277">
        <f t="shared" si="70"/>
        <v>-0.190669371196755</v>
      </c>
      <c r="H937" s="277">
        <f t="shared" si="71"/>
        <v>22.1666666666667</v>
      </c>
      <c r="I937" s="277">
        <f t="shared" si="72"/>
        <v>1.00251256281407</v>
      </c>
      <c r="J937" s="284">
        <f t="shared" si="73"/>
        <v>7</v>
      </c>
      <c r="K937" s="267">
        <f t="shared" si="74"/>
        <v>1308</v>
      </c>
    </row>
    <row r="938" s="257" customFormat="1" ht="14" customHeight="1" spans="1:11">
      <c r="A938" s="278">
        <v>2130399</v>
      </c>
      <c r="B938" s="279" t="s">
        <v>898</v>
      </c>
      <c r="C938" s="276">
        <v>-95</v>
      </c>
      <c r="D938" s="276">
        <v>37</v>
      </c>
      <c r="E938" s="276">
        <v>625</v>
      </c>
      <c r="F938" s="276">
        <v>2164</v>
      </c>
      <c r="G938" s="277">
        <f t="shared" si="70"/>
        <v>-23.7789473684211</v>
      </c>
      <c r="H938" s="277">
        <f t="shared" si="71"/>
        <v>58.4864864864865</v>
      </c>
      <c r="I938" s="277">
        <f t="shared" si="72"/>
        <v>3.4624</v>
      </c>
      <c r="J938" s="284">
        <f t="shared" si="73"/>
        <v>7</v>
      </c>
      <c r="K938" s="267">
        <f t="shared" si="74"/>
        <v>2731</v>
      </c>
    </row>
    <row r="939" s="257" customFormat="1" ht="14" hidden="1" customHeight="1" spans="1:11">
      <c r="A939" s="278">
        <v>21304</v>
      </c>
      <c r="B939" s="275" t="s">
        <v>899</v>
      </c>
      <c r="C939" s="280">
        <f>SUM(C940:C949)</f>
        <v>0</v>
      </c>
      <c r="D939" s="280">
        <f>SUM(D940:D949)</f>
        <v>0</v>
      </c>
      <c r="E939" s="280">
        <f>SUM(E940:E949)</f>
        <v>0</v>
      </c>
      <c r="F939" s="280">
        <f>SUM(F940:F949)</f>
        <v>0</v>
      </c>
      <c r="G939" s="277">
        <f t="shared" si="70"/>
        <v>0</v>
      </c>
      <c r="H939" s="277">
        <f t="shared" si="71"/>
        <v>0</v>
      </c>
      <c r="I939" s="277">
        <f t="shared" si="72"/>
        <v>0</v>
      </c>
      <c r="J939" s="284">
        <f t="shared" si="73"/>
        <v>5</v>
      </c>
      <c r="K939" s="267">
        <f t="shared" si="74"/>
        <v>0</v>
      </c>
    </row>
    <row r="940" s="257" customFormat="1" ht="14" hidden="1" customHeight="1" spans="1:11">
      <c r="A940" s="278">
        <v>2130401</v>
      </c>
      <c r="B940" s="279" t="s">
        <v>190</v>
      </c>
      <c r="C940" s="280">
        <v>0</v>
      </c>
      <c r="D940" s="276">
        <v>0</v>
      </c>
      <c r="E940" s="276">
        <v>0</v>
      </c>
      <c r="F940" s="276">
        <v>0</v>
      </c>
      <c r="G940" s="277">
        <f t="shared" si="70"/>
        <v>0</v>
      </c>
      <c r="H940" s="277">
        <f t="shared" si="71"/>
        <v>0</v>
      </c>
      <c r="I940" s="277">
        <f t="shared" si="72"/>
        <v>0</v>
      </c>
      <c r="J940" s="284">
        <f t="shared" si="73"/>
        <v>7</v>
      </c>
      <c r="K940" s="267">
        <f t="shared" si="74"/>
        <v>0</v>
      </c>
    </row>
    <row r="941" s="257" customFormat="1" ht="14" hidden="1" customHeight="1" spans="1:11">
      <c r="A941" s="278">
        <v>2130402</v>
      </c>
      <c r="B941" s="279" t="s">
        <v>191</v>
      </c>
      <c r="C941" s="280">
        <v>0</v>
      </c>
      <c r="D941" s="276">
        <v>0</v>
      </c>
      <c r="E941" s="276">
        <v>0</v>
      </c>
      <c r="F941" s="276">
        <v>0</v>
      </c>
      <c r="G941" s="277">
        <f t="shared" si="70"/>
        <v>0</v>
      </c>
      <c r="H941" s="277">
        <f t="shared" si="71"/>
        <v>0</v>
      </c>
      <c r="I941" s="277">
        <f t="shared" si="72"/>
        <v>0</v>
      </c>
      <c r="J941" s="284">
        <f t="shared" si="73"/>
        <v>7</v>
      </c>
      <c r="K941" s="267">
        <f t="shared" si="74"/>
        <v>0</v>
      </c>
    </row>
    <row r="942" s="257" customFormat="1" ht="14" hidden="1" customHeight="1" spans="1:11">
      <c r="A942" s="278">
        <v>2130403</v>
      </c>
      <c r="B942" s="279" t="s">
        <v>192</v>
      </c>
      <c r="C942" s="280">
        <v>0</v>
      </c>
      <c r="D942" s="276">
        <v>0</v>
      </c>
      <c r="E942" s="276">
        <v>0</v>
      </c>
      <c r="F942" s="276">
        <v>0</v>
      </c>
      <c r="G942" s="277">
        <f t="shared" si="70"/>
        <v>0</v>
      </c>
      <c r="H942" s="277">
        <f t="shared" si="71"/>
        <v>0</v>
      </c>
      <c r="I942" s="277">
        <f t="shared" si="72"/>
        <v>0</v>
      </c>
      <c r="J942" s="284">
        <f t="shared" si="73"/>
        <v>7</v>
      </c>
      <c r="K942" s="267">
        <f t="shared" si="74"/>
        <v>0</v>
      </c>
    </row>
    <row r="943" s="257" customFormat="1" ht="14" hidden="1" customHeight="1" spans="1:11">
      <c r="A943" s="278">
        <v>2130404</v>
      </c>
      <c r="B943" s="279" t="s">
        <v>900</v>
      </c>
      <c r="C943" s="280">
        <v>0</v>
      </c>
      <c r="D943" s="276">
        <v>0</v>
      </c>
      <c r="E943" s="276">
        <v>0</v>
      </c>
      <c r="F943" s="276">
        <v>0</v>
      </c>
      <c r="G943" s="277">
        <f t="shared" si="70"/>
        <v>0</v>
      </c>
      <c r="H943" s="277">
        <f t="shared" si="71"/>
        <v>0</v>
      </c>
      <c r="I943" s="277">
        <f t="shared" si="72"/>
        <v>0</v>
      </c>
      <c r="J943" s="284">
        <f t="shared" si="73"/>
        <v>7</v>
      </c>
      <c r="K943" s="267">
        <f t="shared" si="74"/>
        <v>0</v>
      </c>
    </row>
    <row r="944" s="257" customFormat="1" ht="14" hidden="1" customHeight="1" spans="1:11">
      <c r="A944" s="278">
        <v>2130405</v>
      </c>
      <c r="B944" s="279" t="s">
        <v>901</v>
      </c>
      <c r="C944" s="280">
        <v>0</v>
      </c>
      <c r="D944" s="276">
        <v>0</v>
      </c>
      <c r="E944" s="276">
        <v>0</v>
      </c>
      <c r="F944" s="276">
        <v>0</v>
      </c>
      <c r="G944" s="277">
        <f t="shared" si="70"/>
        <v>0</v>
      </c>
      <c r="H944" s="277">
        <f t="shared" si="71"/>
        <v>0</v>
      </c>
      <c r="I944" s="277">
        <f t="shared" si="72"/>
        <v>0</v>
      </c>
      <c r="J944" s="284">
        <f t="shared" si="73"/>
        <v>7</v>
      </c>
      <c r="K944" s="267">
        <f t="shared" si="74"/>
        <v>0</v>
      </c>
    </row>
    <row r="945" s="257" customFormat="1" ht="14" hidden="1" customHeight="1" spans="1:11">
      <c r="A945" s="278">
        <v>2130406</v>
      </c>
      <c r="B945" s="279" t="s">
        <v>902</v>
      </c>
      <c r="C945" s="280">
        <v>0</v>
      </c>
      <c r="D945" s="276">
        <v>0</v>
      </c>
      <c r="E945" s="276">
        <v>0</v>
      </c>
      <c r="F945" s="276">
        <v>0</v>
      </c>
      <c r="G945" s="277">
        <f t="shared" si="70"/>
        <v>0</v>
      </c>
      <c r="H945" s="277">
        <f t="shared" si="71"/>
        <v>0</v>
      </c>
      <c r="I945" s="277">
        <f t="shared" si="72"/>
        <v>0</v>
      </c>
      <c r="J945" s="284">
        <f t="shared" si="73"/>
        <v>7</v>
      </c>
      <c r="K945" s="267">
        <f t="shared" si="74"/>
        <v>0</v>
      </c>
    </row>
    <row r="946" s="257" customFormat="1" ht="14" hidden="1" customHeight="1" spans="1:11">
      <c r="A946" s="278">
        <v>2130407</v>
      </c>
      <c r="B946" s="279" t="s">
        <v>903</v>
      </c>
      <c r="C946" s="280">
        <v>0</v>
      </c>
      <c r="D946" s="276">
        <v>0</v>
      </c>
      <c r="E946" s="276">
        <v>0</v>
      </c>
      <c r="F946" s="276">
        <v>0</v>
      </c>
      <c r="G946" s="277">
        <f t="shared" si="70"/>
        <v>0</v>
      </c>
      <c r="H946" s="277">
        <f t="shared" si="71"/>
        <v>0</v>
      </c>
      <c r="I946" s="277">
        <f t="shared" si="72"/>
        <v>0</v>
      </c>
      <c r="J946" s="284">
        <f t="shared" si="73"/>
        <v>7</v>
      </c>
      <c r="K946" s="267">
        <f t="shared" si="74"/>
        <v>0</v>
      </c>
    </row>
    <row r="947" s="257" customFormat="1" ht="14" hidden="1" customHeight="1" spans="1:11">
      <c r="A947" s="278">
        <v>2130408</v>
      </c>
      <c r="B947" s="279" t="s">
        <v>904</v>
      </c>
      <c r="C947" s="280">
        <v>0</v>
      </c>
      <c r="D947" s="276">
        <v>0</v>
      </c>
      <c r="E947" s="276">
        <v>0</v>
      </c>
      <c r="F947" s="276">
        <v>0</v>
      </c>
      <c r="G947" s="277">
        <f t="shared" si="70"/>
        <v>0</v>
      </c>
      <c r="H947" s="277">
        <f t="shared" si="71"/>
        <v>0</v>
      </c>
      <c r="I947" s="277">
        <f t="shared" si="72"/>
        <v>0</v>
      </c>
      <c r="J947" s="284">
        <f t="shared" si="73"/>
        <v>7</v>
      </c>
      <c r="K947" s="267">
        <f t="shared" si="74"/>
        <v>0</v>
      </c>
    </row>
    <row r="948" s="257" customFormat="1" ht="14" hidden="1" customHeight="1" spans="1:11">
      <c r="A948" s="278">
        <v>2130409</v>
      </c>
      <c r="B948" s="279" t="s">
        <v>905</v>
      </c>
      <c r="C948" s="280">
        <v>0</v>
      </c>
      <c r="D948" s="276">
        <v>0</v>
      </c>
      <c r="E948" s="276">
        <v>0</v>
      </c>
      <c r="F948" s="276">
        <v>0</v>
      </c>
      <c r="G948" s="277">
        <f t="shared" si="70"/>
        <v>0</v>
      </c>
      <c r="H948" s="277">
        <f t="shared" si="71"/>
        <v>0</v>
      </c>
      <c r="I948" s="277">
        <f t="shared" si="72"/>
        <v>0</v>
      </c>
      <c r="J948" s="284">
        <f t="shared" si="73"/>
        <v>7</v>
      </c>
      <c r="K948" s="267">
        <f t="shared" si="74"/>
        <v>0</v>
      </c>
    </row>
    <row r="949" s="257" customFormat="1" ht="14" hidden="1" customHeight="1" spans="1:11">
      <c r="A949" s="278">
        <v>2130499</v>
      </c>
      <c r="B949" s="279" t="s">
        <v>906</v>
      </c>
      <c r="C949" s="280">
        <v>0</v>
      </c>
      <c r="D949" s="276">
        <v>0</v>
      </c>
      <c r="E949" s="276">
        <v>0</v>
      </c>
      <c r="F949" s="276">
        <v>0</v>
      </c>
      <c r="G949" s="277">
        <f t="shared" si="70"/>
        <v>0</v>
      </c>
      <c r="H949" s="277">
        <f t="shared" si="71"/>
        <v>0</v>
      </c>
      <c r="I949" s="277">
        <f t="shared" si="72"/>
        <v>0</v>
      </c>
      <c r="J949" s="284">
        <f t="shared" si="73"/>
        <v>7</v>
      </c>
      <c r="K949" s="267">
        <f t="shared" si="74"/>
        <v>0</v>
      </c>
    </row>
    <row r="950" s="257" customFormat="1" ht="14" customHeight="1" spans="1:11">
      <c r="A950" s="278">
        <v>21305</v>
      </c>
      <c r="B950" s="275" t="s">
        <v>907</v>
      </c>
      <c r="C950" s="276">
        <f>SUM(C951:C960)</f>
        <v>8650</v>
      </c>
      <c r="D950" s="276">
        <f>SUM(D951:D960)</f>
        <v>8762</v>
      </c>
      <c r="E950" s="276">
        <f>SUM(E951:E960)</f>
        <v>15620</v>
      </c>
      <c r="F950" s="276">
        <f>SUM(F951:F960)</f>
        <v>15643</v>
      </c>
      <c r="G950" s="277">
        <f t="shared" si="70"/>
        <v>0.808439306358381</v>
      </c>
      <c r="H950" s="277">
        <f t="shared" si="71"/>
        <v>1.78532298561972</v>
      </c>
      <c r="I950" s="277">
        <f t="shared" si="72"/>
        <v>1.00147247119078</v>
      </c>
      <c r="J950" s="284">
        <f t="shared" si="73"/>
        <v>5</v>
      </c>
      <c r="K950" s="267">
        <f t="shared" si="74"/>
        <v>48675</v>
      </c>
    </row>
    <row r="951" s="257" customFormat="1" ht="14" customHeight="1" spans="1:11">
      <c r="A951" s="278">
        <v>2130501</v>
      </c>
      <c r="B951" s="279" t="s">
        <v>190</v>
      </c>
      <c r="C951" s="276">
        <v>138</v>
      </c>
      <c r="D951" s="276">
        <v>134</v>
      </c>
      <c r="E951" s="276">
        <v>144</v>
      </c>
      <c r="F951" s="276">
        <v>142</v>
      </c>
      <c r="G951" s="277">
        <f t="shared" si="70"/>
        <v>0.0289855072463767</v>
      </c>
      <c r="H951" s="277">
        <f t="shared" si="71"/>
        <v>1.05970149253731</v>
      </c>
      <c r="I951" s="277">
        <f t="shared" si="72"/>
        <v>0.986111111111111</v>
      </c>
      <c r="J951" s="284">
        <f t="shared" si="73"/>
        <v>7</v>
      </c>
      <c r="K951" s="267">
        <f t="shared" si="74"/>
        <v>558</v>
      </c>
    </row>
    <row r="952" s="257" customFormat="1" ht="14" hidden="1" customHeight="1" spans="1:11">
      <c r="A952" s="278">
        <v>2130502</v>
      </c>
      <c r="B952" s="279" t="s">
        <v>191</v>
      </c>
      <c r="C952" s="280">
        <v>0</v>
      </c>
      <c r="D952" s="276">
        <v>0</v>
      </c>
      <c r="E952" s="276">
        <v>0</v>
      </c>
      <c r="F952" s="276">
        <v>0</v>
      </c>
      <c r="G952" s="277">
        <f t="shared" si="70"/>
        <v>0</v>
      </c>
      <c r="H952" s="277">
        <f t="shared" si="71"/>
        <v>0</v>
      </c>
      <c r="I952" s="277">
        <f t="shared" si="72"/>
        <v>0</v>
      </c>
      <c r="J952" s="284">
        <f t="shared" si="73"/>
        <v>7</v>
      </c>
      <c r="K952" s="267">
        <f t="shared" si="74"/>
        <v>0</v>
      </c>
    </row>
    <row r="953" s="257" customFormat="1" ht="14" hidden="1" customHeight="1" spans="1:11">
      <c r="A953" s="278">
        <v>2130503</v>
      </c>
      <c r="B953" s="279" t="s">
        <v>192</v>
      </c>
      <c r="C953" s="280">
        <v>0</v>
      </c>
      <c r="D953" s="276">
        <v>0</v>
      </c>
      <c r="E953" s="276">
        <v>0</v>
      </c>
      <c r="F953" s="276">
        <v>0</v>
      </c>
      <c r="G953" s="277">
        <f t="shared" si="70"/>
        <v>0</v>
      </c>
      <c r="H953" s="277">
        <f t="shared" si="71"/>
        <v>0</v>
      </c>
      <c r="I953" s="277">
        <f t="shared" si="72"/>
        <v>0</v>
      </c>
      <c r="J953" s="284">
        <f t="shared" si="73"/>
        <v>7</v>
      </c>
      <c r="K953" s="267">
        <f t="shared" si="74"/>
        <v>0</v>
      </c>
    </row>
    <row r="954" s="257" customFormat="1" ht="14" customHeight="1" spans="1:11">
      <c r="A954" s="278">
        <v>2130504</v>
      </c>
      <c r="B954" s="279" t="s">
        <v>908</v>
      </c>
      <c r="C954" s="276">
        <v>1839</v>
      </c>
      <c r="D954" s="276">
        <v>0</v>
      </c>
      <c r="E954" s="276">
        <v>8766</v>
      </c>
      <c r="F954" s="276">
        <v>8731</v>
      </c>
      <c r="G954" s="277">
        <f t="shared" si="70"/>
        <v>3.74768896139206</v>
      </c>
      <c r="H954" s="277"/>
      <c r="I954" s="277">
        <f t="shared" si="72"/>
        <v>0.996007300935432</v>
      </c>
      <c r="J954" s="284">
        <f t="shared" si="73"/>
        <v>7</v>
      </c>
      <c r="K954" s="267">
        <f t="shared" si="74"/>
        <v>19336</v>
      </c>
    </row>
    <row r="955" s="257" customFormat="1" ht="14" customHeight="1" spans="1:11">
      <c r="A955" s="278">
        <v>2130505</v>
      </c>
      <c r="B955" s="279" t="s">
        <v>909</v>
      </c>
      <c r="C955" s="276">
        <v>1769</v>
      </c>
      <c r="D955" s="276">
        <v>0</v>
      </c>
      <c r="E955" s="276">
        <v>1601</v>
      </c>
      <c r="F955" s="276">
        <v>1605</v>
      </c>
      <c r="G955" s="277">
        <f t="shared" si="70"/>
        <v>-0.0927077444884116</v>
      </c>
      <c r="H955" s="277"/>
      <c r="I955" s="277">
        <f t="shared" si="72"/>
        <v>1.00249843847595</v>
      </c>
      <c r="J955" s="284">
        <f t="shared" si="73"/>
        <v>7</v>
      </c>
      <c r="K955" s="267">
        <f t="shared" si="74"/>
        <v>4975</v>
      </c>
    </row>
    <row r="956" s="257" customFormat="1" ht="14" customHeight="1" spans="1:11">
      <c r="A956" s="278">
        <v>2130506</v>
      </c>
      <c r="B956" s="279" t="s">
        <v>910</v>
      </c>
      <c r="C956" s="276">
        <v>2</v>
      </c>
      <c r="D956" s="276">
        <v>0</v>
      </c>
      <c r="E956" s="276">
        <v>0</v>
      </c>
      <c r="F956" s="276">
        <v>0</v>
      </c>
      <c r="G956" s="277">
        <f t="shared" si="70"/>
        <v>0</v>
      </c>
      <c r="H956" s="277">
        <f t="shared" si="71"/>
        <v>0</v>
      </c>
      <c r="I956" s="277">
        <f t="shared" si="72"/>
        <v>0</v>
      </c>
      <c r="J956" s="284">
        <f t="shared" si="73"/>
        <v>7</v>
      </c>
      <c r="K956" s="267">
        <f t="shared" si="74"/>
        <v>2</v>
      </c>
    </row>
    <row r="957" s="257" customFormat="1" ht="14" customHeight="1" spans="1:11">
      <c r="A957" s="278">
        <v>2130507</v>
      </c>
      <c r="B957" s="279" t="s">
        <v>911</v>
      </c>
      <c r="C957" s="276">
        <v>764</v>
      </c>
      <c r="D957" s="276">
        <v>0</v>
      </c>
      <c r="E957" s="276">
        <v>0</v>
      </c>
      <c r="F957" s="276">
        <v>0</v>
      </c>
      <c r="G957" s="277">
        <f t="shared" si="70"/>
        <v>0</v>
      </c>
      <c r="H957" s="277">
        <f t="shared" si="71"/>
        <v>0</v>
      </c>
      <c r="I957" s="277">
        <f t="shared" si="72"/>
        <v>0</v>
      </c>
      <c r="J957" s="284">
        <f t="shared" si="73"/>
        <v>7</v>
      </c>
      <c r="K957" s="267">
        <f t="shared" si="74"/>
        <v>764</v>
      </c>
    </row>
    <row r="958" s="257" customFormat="1" ht="14" hidden="1" customHeight="1" spans="1:11">
      <c r="A958" s="278">
        <v>2130508</v>
      </c>
      <c r="B958" s="279" t="s">
        <v>912</v>
      </c>
      <c r="C958" s="280">
        <v>0</v>
      </c>
      <c r="D958" s="276">
        <v>0</v>
      </c>
      <c r="E958" s="276">
        <v>0</v>
      </c>
      <c r="F958" s="276">
        <v>0</v>
      </c>
      <c r="G958" s="277">
        <f t="shared" si="70"/>
        <v>0</v>
      </c>
      <c r="H958" s="277">
        <f t="shared" si="71"/>
        <v>0</v>
      </c>
      <c r="I958" s="277">
        <f t="shared" si="72"/>
        <v>0</v>
      </c>
      <c r="J958" s="284">
        <f t="shared" si="73"/>
        <v>7</v>
      </c>
      <c r="K958" s="267">
        <f t="shared" si="74"/>
        <v>0</v>
      </c>
    </row>
    <row r="959" s="257" customFormat="1" ht="14" hidden="1" customHeight="1" spans="1:11">
      <c r="A959" s="278">
        <v>2130550</v>
      </c>
      <c r="B959" s="279" t="s">
        <v>913</v>
      </c>
      <c r="C959" s="280">
        <v>0</v>
      </c>
      <c r="D959" s="276">
        <v>0</v>
      </c>
      <c r="E959" s="276">
        <v>0</v>
      </c>
      <c r="F959" s="276">
        <v>0</v>
      </c>
      <c r="G959" s="277">
        <f t="shared" si="70"/>
        <v>0</v>
      </c>
      <c r="H959" s="277">
        <f t="shared" si="71"/>
        <v>0</v>
      </c>
      <c r="I959" s="277">
        <f t="shared" si="72"/>
        <v>0</v>
      </c>
      <c r="J959" s="284">
        <f t="shared" si="73"/>
        <v>7</v>
      </c>
      <c r="K959" s="267">
        <f t="shared" si="74"/>
        <v>0</v>
      </c>
    </row>
    <row r="960" s="257" customFormat="1" ht="14" customHeight="1" spans="1:11">
      <c r="A960" s="278">
        <v>2130599</v>
      </c>
      <c r="B960" s="279" t="s">
        <v>914</v>
      </c>
      <c r="C960" s="276">
        <v>4138</v>
      </c>
      <c r="D960" s="276">
        <v>8628</v>
      </c>
      <c r="E960" s="287">
        <f>4924+185</f>
        <v>5109</v>
      </c>
      <c r="F960" s="276">
        <v>5165</v>
      </c>
      <c r="G960" s="277">
        <f t="shared" si="70"/>
        <v>0.24818753020783</v>
      </c>
      <c r="H960" s="277">
        <f t="shared" si="71"/>
        <v>0.598632359758924</v>
      </c>
      <c r="I960" s="277">
        <f t="shared" si="72"/>
        <v>1.01096104912899</v>
      </c>
      <c r="J960" s="284">
        <f t="shared" si="73"/>
        <v>7</v>
      </c>
      <c r="K960" s="267">
        <f t="shared" si="74"/>
        <v>23040</v>
      </c>
    </row>
    <row r="961" s="257" customFormat="1" ht="14" customHeight="1" spans="1:11">
      <c r="A961" s="278">
        <v>21306</v>
      </c>
      <c r="B961" s="275" t="s">
        <v>915</v>
      </c>
      <c r="C961" s="276">
        <f>SUM(C962:C966)</f>
        <v>1269</v>
      </c>
      <c r="D961" s="276">
        <f>SUM(D962:D966)</f>
        <v>0</v>
      </c>
      <c r="E961" s="276">
        <f>SUM(E962:E966)</f>
        <v>0</v>
      </c>
      <c r="F961" s="276">
        <f>SUM(F962:F966)</f>
        <v>0</v>
      </c>
      <c r="G961" s="277">
        <f t="shared" si="70"/>
        <v>0</v>
      </c>
      <c r="H961" s="277">
        <f t="shared" si="71"/>
        <v>0</v>
      </c>
      <c r="I961" s="277">
        <f t="shared" si="72"/>
        <v>0</v>
      </c>
      <c r="J961" s="284">
        <f t="shared" si="73"/>
        <v>5</v>
      </c>
      <c r="K961" s="267">
        <f t="shared" si="74"/>
        <v>1269</v>
      </c>
    </row>
    <row r="962" s="257" customFormat="1" ht="14" hidden="1" customHeight="1" spans="1:11">
      <c r="A962" s="278">
        <v>2130601</v>
      </c>
      <c r="B962" s="279" t="s">
        <v>488</v>
      </c>
      <c r="C962" s="276">
        <v>0</v>
      </c>
      <c r="D962" s="276">
        <v>0</v>
      </c>
      <c r="E962" s="276">
        <v>0</v>
      </c>
      <c r="F962" s="276">
        <v>0</v>
      </c>
      <c r="G962" s="277">
        <f t="shared" si="70"/>
        <v>0</v>
      </c>
      <c r="H962" s="277">
        <f t="shared" si="71"/>
        <v>0</v>
      </c>
      <c r="I962" s="277">
        <f t="shared" si="72"/>
        <v>0</v>
      </c>
      <c r="J962" s="284">
        <f t="shared" si="73"/>
        <v>7</v>
      </c>
      <c r="K962" s="267">
        <f t="shared" si="74"/>
        <v>0</v>
      </c>
    </row>
    <row r="963" s="257" customFormat="1" ht="14" customHeight="1" spans="1:11">
      <c r="A963" s="278">
        <v>2130602</v>
      </c>
      <c r="B963" s="279" t="s">
        <v>916</v>
      </c>
      <c r="C963" s="276">
        <v>1167</v>
      </c>
      <c r="D963" s="276">
        <v>0</v>
      </c>
      <c r="E963" s="276">
        <v>0</v>
      </c>
      <c r="F963" s="276">
        <v>0</v>
      </c>
      <c r="G963" s="277">
        <f t="shared" si="70"/>
        <v>0</v>
      </c>
      <c r="H963" s="277">
        <f t="shared" si="71"/>
        <v>0</v>
      </c>
      <c r="I963" s="277">
        <f t="shared" si="72"/>
        <v>0</v>
      </c>
      <c r="J963" s="284">
        <f t="shared" si="73"/>
        <v>7</v>
      </c>
      <c r="K963" s="267">
        <f t="shared" si="74"/>
        <v>1167</v>
      </c>
    </row>
    <row r="964" s="257" customFormat="1" ht="14" customHeight="1" spans="1:11">
      <c r="A964" s="278">
        <v>2130603</v>
      </c>
      <c r="B964" s="279" t="s">
        <v>917</v>
      </c>
      <c r="C964" s="276">
        <v>102</v>
      </c>
      <c r="D964" s="276">
        <v>0</v>
      </c>
      <c r="E964" s="276">
        <v>0</v>
      </c>
      <c r="F964" s="276">
        <v>0</v>
      </c>
      <c r="G964" s="277">
        <f t="shared" si="70"/>
        <v>0</v>
      </c>
      <c r="H964" s="277">
        <f t="shared" si="71"/>
        <v>0</v>
      </c>
      <c r="I964" s="277">
        <f t="shared" si="72"/>
        <v>0</v>
      </c>
      <c r="J964" s="284">
        <f t="shared" si="73"/>
        <v>7</v>
      </c>
      <c r="K964" s="267">
        <f t="shared" si="74"/>
        <v>102</v>
      </c>
    </row>
    <row r="965" s="257" customFormat="1" ht="14" hidden="1" customHeight="1" spans="1:11">
      <c r="A965" s="278">
        <v>2130604</v>
      </c>
      <c r="B965" s="279" t="s">
        <v>918</v>
      </c>
      <c r="C965" s="280">
        <v>0</v>
      </c>
      <c r="D965" s="276">
        <v>0</v>
      </c>
      <c r="E965" s="276">
        <v>0</v>
      </c>
      <c r="F965" s="276">
        <v>0</v>
      </c>
      <c r="G965" s="277">
        <f t="shared" ref="G965:G1028" si="75">IF(F965&lt;&gt;0,F965/C965-1,)</f>
        <v>0</v>
      </c>
      <c r="H965" s="277">
        <f t="shared" ref="H965:H1028" si="76">IF(F965&lt;&gt;0,F965/D965,)</f>
        <v>0</v>
      </c>
      <c r="I965" s="277">
        <f t="shared" ref="I965:I1028" si="77">IF(F965&lt;&gt;0,F965/E965,)</f>
        <v>0</v>
      </c>
      <c r="J965" s="284">
        <f t="shared" ref="J965:J1028" si="78">LEN(A965)</f>
        <v>7</v>
      </c>
      <c r="K965" s="267">
        <f t="shared" ref="K965:K1028" si="79">SUM(C965:F965)</f>
        <v>0</v>
      </c>
    </row>
    <row r="966" s="257" customFormat="1" ht="14" hidden="1" customHeight="1" spans="1:11">
      <c r="A966" s="278">
        <v>2130699</v>
      </c>
      <c r="B966" s="279" t="s">
        <v>919</v>
      </c>
      <c r="C966" s="276">
        <v>0</v>
      </c>
      <c r="D966" s="276">
        <v>0</v>
      </c>
      <c r="E966" s="276">
        <v>0</v>
      </c>
      <c r="F966" s="276">
        <v>0</v>
      </c>
      <c r="G966" s="277">
        <f t="shared" si="75"/>
        <v>0</v>
      </c>
      <c r="H966" s="277">
        <f t="shared" si="76"/>
        <v>0</v>
      </c>
      <c r="I966" s="277">
        <f t="shared" si="77"/>
        <v>0</v>
      </c>
      <c r="J966" s="284">
        <f t="shared" si="78"/>
        <v>7</v>
      </c>
      <c r="K966" s="267">
        <f t="shared" si="79"/>
        <v>0</v>
      </c>
    </row>
    <row r="967" s="257" customFormat="1" ht="14" customHeight="1" spans="1:11">
      <c r="A967" s="278">
        <v>21307</v>
      </c>
      <c r="B967" s="275" t="s">
        <v>920</v>
      </c>
      <c r="C967" s="276">
        <f>SUM(C968:C973)</f>
        <v>1765</v>
      </c>
      <c r="D967" s="276">
        <f>SUM(D968:D973)</f>
        <v>1863</v>
      </c>
      <c r="E967" s="276">
        <f>SUM(E968:E973)</f>
        <v>2819</v>
      </c>
      <c r="F967" s="276">
        <f>SUM(F968:F973)</f>
        <v>3319</v>
      </c>
      <c r="G967" s="277">
        <f t="shared" si="75"/>
        <v>0.880453257790368</v>
      </c>
      <c r="H967" s="277">
        <f t="shared" si="76"/>
        <v>1.78153515834675</v>
      </c>
      <c r="I967" s="277">
        <f t="shared" si="77"/>
        <v>1.1773678609436</v>
      </c>
      <c r="J967" s="284">
        <f t="shared" si="78"/>
        <v>5</v>
      </c>
      <c r="K967" s="267">
        <f t="shared" si="79"/>
        <v>9766</v>
      </c>
    </row>
    <row r="968" s="257" customFormat="1" ht="14" customHeight="1" spans="1:11">
      <c r="A968" s="278">
        <v>2130701</v>
      </c>
      <c r="B968" s="279" t="s">
        <v>921</v>
      </c>
      <c r="C968" s="276">
        <v>1765</v>
      </c>
      <c r="D968" s="276">
        <v>1863</v>
      </c>
      <c r="E968" s="276">
        <v>2614</v>
      </c>
      <c r="F968" s="276">
        <v>3130</v>
      </c>
      <c r="G968" s="277">
        <f t="shared" si="75"/>
        <v>0.773371104815864</v>
      </c>
      <c r="H968" s="277">
        <f t="shared" si="76"/>
        <v>1.68008588298443</v>
      </c>
      <c r="I968" s="277">
        <f t="shared" si="77"/>
        <v>1.19739862280031</v>
      </c>
      <c r="J968" s="284">
        <f t="shared" si="78"/>
        <v>7</v>
      </c>
      <c r="K968" s="267">
        <f t="shared" si="79"/>
        <v>9372</v>
      </c>
    </row>
    <row r="969" s="257" customFormat="1" ht="14" hidden="1" customHeight="1" spans="1:11">
      <c r="A969" s="278">
        <v>2130704</v>
      </c>
      <c r="B969" s="279" t="s">
        <v>922</v>
      </c>
      <c r="C969" s="280">
        <v>0</v>
      </c>
      <c r="D969" s="276">
        <v>0</v>
      </c>
      <c r="E969" s="276">
        <v>0</v>
      </c>
      <c r="F969" s="276">
        <v>0</v>
      </c>
      <c r="G969" s="277">
        <f t="shared" si="75"/>
        <v>0</v>
      </c>
      <c r="H969" s="277">
        <f t="shared" si="76"/>
        <v>0</v>
      </c>
      <c r="I969" s="277">
        <f t="shared" si="77"/>
        <v>0</v>
      </c>
      <c r="J969" s="284">
        <f t="shared" si="78"/>
        <v>7</v>
      </c>
      <c r="K969" s="267">
        <f t="shared" si="79"/>
        <v>0</v>
      </c>
    </row>
    <row r="970" s="257" customFormat="1" ht="14" hidden="1" customHeight="1" spans="1:11">
      <c r="A970" s="278">
        <v>2130705</v>
      </c>
      <c r="B970" s="279" t="s">
        <v>923</v>
      </c>
      <c r="C970" s="280">
        <v>0</v>
      </c>
      <c r="D970" s="276">
        <v>0</v>
      </c>
      <c r="E970" s="276">
        <v>0</v>
      </c>
      <c r="F970" s="276">
        <v>0</v>
      </c>
      <c r="G970" s="277">
        <f t="shared" si="75"/>
        <v>0</v>
      </c>
      <c r="H970" s="277">
        <f t="shared" si="76"/>
        <v>0</v>
      </c>
      <c r="I970" s="277">
        <f t="shared" si="77"/>
        <v>0</v>
      </c>
      <c r="J970" s="284">
        <f t="shared" si="78"/>
        <v>7</v>
      </c>
      <c r="K970" s="267">
        <f t="shared" si="79"/>
        <v>0</v>
      </c>
    </row>
    <row r="971" s="257" customFormat="1" ht="14" hidden="1" customHeight="1" spans="1:11">
      <c r="A971" s="278">
        <v>2130706</v>
      </c>
      <c r="B971" s="279" t="s">
        <v>924</v>
      </c>
      <c r="C971" s="280">
        <v>0</v>
      </c>
      <c r="D971" s="276">
        <v>0</v>
      </c>
      <c r="E971" s="276">
        <v>0</v>
      </c>
      <c r="F971" s="276">
        <v>0</v>
      </c>
      <c r="G971" s="277">
        <f t="shared" si="75"/>
        <v>0</v>
      </c>
      <c r="H971" s="277">
        <f t="shared" si="76"/>
        <v>0</v>
      </c>
      <c r="I971" s="277">
        <f t="shared" si="77"/>
        <v>0</v>
      </c>
      <c r="J971" s="284">
        <f t="shared" si="78"/>
        <v>7</v>
      </c>
      <c r="K971" s="267">
        <f t="shared" si="79"/>
        <v>0</v>
      </c>
    </row>
    <row r="972" s="257" customFormat="1" ht="14" customHeight="1" spans="1:11">
      <c r="A972" s="278">
        <v>2130707</v>
      </c>
      <c r="B972" s="279" t="s">
        <v>925</v>
      </c>
      <c r="C972" s="280">
        <v>0</v>
      </c>
      <c r="D972" s="276">
        <v>0</v>
      </c>
      <c r="E972" s="276">
        <v>230</v>
      </c>
      <c r="F972" s="276">
        <v>230</v>
      </c>
      <c r="G972" s="277"/>
      <c r="H972" s="277"/>
      <c r="I972" s="277">
        <f t="shared" si="77"/>
        <v>1</v>
      </c>
      <c r="J972" s="284">
        <f t="shared" si="78"/>
        <v>7</v>
      </c>
      <c r="K972" s="267">
        <f t="shared" si="79"/>
        <v>460</v>
      </c>
    </row>
    <row r="973" s="257" customFormat="1" ht="14" customHeight="1" spans="1:11">
      <c r="A973" s="278">
        <v>2130799</v>
      </c>
      <c r="B973" s="279" t="s">
        <v>926</v>
      </c>
      <c r="C973" s="276">
        <v>0</v>
      </c>
      <c r="D973" s="276">
        <v>0</v>
      </c>
      <c r="E973" s="276">
        <v>-25</v>
      </c>
      <c r="F973" s="276">
        <v>-41</v>
      </c>
      <c r="G973" s="277"/>
      <c r="H973" s="277"/>
      <c r="I973" s="277">
        <f t="shared" si="77"/>
        <v>1.64</v>
      </c>
      <c r="J973" s="284">
        <f t="shared" si="78"/>
        <v>7</v>
      </c>
      <c r="K973" s="267">
        <f t="shared" si="79"/>
        <v>-66</v>
      </c>
    </row>
    <row r="974" s="257" customFormat="1" ht="14" customHeight="1" spans="1:11">
      <c r="A974" s="278">
        <v>21308</v>
      </c>
      <c r="B974" s="275" t="s">
        <v>927</v>
      </c>
      <c r="C974" s="276">
        <f>SUM(C975:C980)</f>
        <v>1879</v>
      </c>
      <c r="D974" s="276">
        <f>SUM(D975:D980)</f>
        <v>1668</v>
      </c>
      <c r="E974" s="276">
        <f>SUM(E975:E980)</f>
        <v>1476</v>
      </c>
      <c r="F974" s="276">
        <f>SUM(F975:F980)</f>
        <v>2031</v>
      </c>
      <c r="G974" s="277">
        <f t="shared" si="75"/>
        <v>0.0808940926024482</v>
      </c>
      <c r="H974" s="277">
        <f t="shared" si="76"/>
        <v>1.21762589928058</v>
      </c>
      <c r="I974" s="277">
        <f t="shared" si="77"/>
        <v>1.3760162601626</v>
      </c>
      <c r="J974" s="284">
        <f t="shared" si="78"/>
        <v>5</v>
      </c>
      <c r="K974" s="267">
        <f t="shared" si="79"/>
        <v>7054</v>
      </c>
    </row>
    <row r="975" s="257" customFormat="1" ht="14" hidden="1" customHeight="1" spans="1:11">
      <c r="A975" s="278">
        <v>2130801</v>
      </c>
      <c r="B975" s="279" t="s">
        <v>928</v>
      </c>
      <c r="C975" s="276">
        <v>0</v>
      </c>
      <c r="D975" s="276">
        <v>0</v>
      </c>
      <c r="E975" s="276">
        <v>0</v>
      </c>
      <c r="F975" s="276">
        <v>0</v>
      </c>
      <c r="G975" s="277">
        <f t="shared" si="75"/>
        <v>0</v>
      </c>
      <c r="H975" s="277">
        <f t="shared" si="76"/>
        <v>0</v>
      </c>
      <c r="I975" s="277">
        <f t="shared" si="77"/>
        <v>0</v>
      </c>
      <c r="J975" s="284">
        <f t="shared" si="78"/>
        <v>7</v>
      </c>
      <c r="K975" s="267">
        <f t="shared" si="79"/>
        <v>0</v>
      </c>
    </row>
    <row r="976" s="257" customFormat="1" ht="14" customHeight="1" spans="1:11">
      <c r="A976" s="278">
        <v>2130802</v>
      </c>
      <c r="B976" s="279" t="s">
        <v>929</v>
      </c>
      <c r="C976" s="276">
        <v>103</v>
      </c>
      <c r="D976" s="276">
        <v>129</v>
      </c>
      <c r="E976" s="276">
        <v>0</v>
      </c>
      <c r="F976" s="276">
        <v>0</v>
      </c>
      <c r="G976" s="277">
        <f t="shared" si="75"/>
        <v>0</v>
      </c>
      <c r="H976" s="277">
        <f t="shared" si="76"/>
        <v>0</v>
      </c>
      <c r="I976" s="277">
        <f t="shared" si="77"/>
        <v>0</v>
      </c>
      <c r="J976" s="284">
        <f t="shared" si="78"/>
        <v>7</v>
      </c>
      <c r="K976" s="267">
        <f t="shared" si="79"/>
        <v>232</v>
      </c>
    </row>
    <row r="977" s="257" customFormat="1" ht="14" customHeight="1" spans="1:11">
      <c r="A977" s="278">
        <v>2130803</v>
      </c>
      <c r="B977" s="279" t="s">
        <v>930</v>
      </c>
      <c r="C977" s="276">
        <v>992</v>
      </c>
      <c r="D977" s="276">
        <v>293</v>
      </c>
      <c r="E977" s="276">
        <v>109</v>
      </c>
      <c r="F977" s="276">
        <v>582</v>
      </c>
      <c r="G977" s="277">
        <f t="shared" si="75"/>
        <v>-0.413306451612903</v>
      </c>
      <c r="H977" s="277">
        <f t="shared" si="76"/>
        <v>1.98634812286689</v>
      </c>
      <c r="I977" s="277">
        <f t="shared" si="77"/>
        <v>5.3394495412844</v>
      </c>
      <c r="J977" s="284">
        <f t="shared" si="78"/>
        <v>7</v>
      </c>
      <c r="K977" s="267">
        <f t="shared" si="79"/>
        <v>1976</v>
      </c>
    </row>
    <row r="978" s="257" customFormat="1" ht="14" customHeight="1" spans="1:11">
      <c r="A978" s="278">
        <v>2130804</v>
      </c>
      <c r="B978" s="279" t="s">
        <v>931</v>
      </c>
      <c r="C978" s="276">
        <v>784</v>
      </c>
      <c r="D978" s="276">
        <v>1246</v>
      </c>
      <c r="E978" s="276">
        <v>567</v>
      </c>
      <c r="F978" s="276">
        <v>649</v>
      </c>
      <c r="G978" s="277">
        <f t="shared" si="75"/>
        <v>-0.17219387755102</v>
      </c>
      <c r="H978" s="277">
        <f t="shared" si="76"/>
        <v>0.520866773675762</v>
      </c>
      <c r="I978" s="277">
        <f t="shared" si="77"/>
        <v>1.14462081128748</v>
      </c>
      <c r="J978" s="284">
        <f t="shared" si="78"/>
        <v>7</v>
      </c>
      <c r="K978" s="267">
        <f t="shared" si="79"/>
        <v>3246</v>
      </c>
    </row>
    <row r="979" s="257" customFormat="1" ht="14" hidden="1" customHeight="1" spans="1:11">
      <c r="A979" s="278">
        <v>2130805</v>
      </c>
      <c r="B979" s="279" t="s">
        <v>932</v>
      </c>
      <c r="C979" s="280">
        <v>0</v>
      </c>
      <c r="D979" s="276">
        <v>0</v>
      </c>
      <c r="E979" s="276">
        <v>0</v>
      </c>
      <c r="F979" s="276">
        <v>0</v>
      </c>
      <c r="G979" s="277">
        <f t="shared" si="75"/>
        <v>0</v>
      </c>
      <c r="H979" s="277">
        <f t="shared" si="76"/>
        <v>0</v>
      </c>
      <c r="I979" s="277">
        <f t="shared" si="77"/>
        <v>0</v>
      </c>
      <c r="J979" s="284">
        <f t="shared" si="78"/>
        <v>7</v>
      </c>
      <c r="K979" s="267">
        <f t="shared" si="79"/>
        <v>0</v>
      </c>
    </row>
    <row r="980" s="257" customFormat="1" ht="14" customHeight="1" spans="1:11">
      <c r="A980" s="278">
        <v>2130899</v>
      </c>
      <c r="B980" s="279" t="s">
        <v>933</v>
      </c>
      <c r="C980" s="276">
        <v>0</v>
      </c>
      <c r="D980" s="276">
        <v>0</v>
      </c>
      <c r="E980" s="276">
        <v>800</v>
      </c>
      <c r="F980" s="276">
        <v>800</v>
      </c>
      <c r="G980" s="277"/>
      <c r="H980" s="277"/>
      <c r="I980" s="277">
        <f t="shared" si="77"/>
        <v>1</v>
      </c>
      <c r="J980" s="284">
        <f t="shared" si="78"/>
        <v>7</v>
      </c>
      <c r="K980" s="267">
        <f t="shared" si="79"/>
        <v>1600</v>
      </c>
    </row>
    <row r="981" s="257" customFormat="1" ht="14" hidden="1" customHeight="1" spans="1:11">
      <c r="A981" s="278">
        <v>21309</v>
      </c>
      <c r="B981" s="275" t="s">
        <v>934</v>
      </c>
      <c r="C981" s="280">
        <f>SUM(C982:C983)</f>
        <v>0</v>
      </c>
      <c r="D981" s="280">
        <f>SUM(D982:D983)</f>
        <v>0</v>
      </c>
      <c r="E981" s="280">
        <f>SUM(E982:E983)</f>
        <v>0</v>
      </c>
      <c r="F981" s="280">
        <f>SUM(F982:F983)</f>
        <v>0</v>
      </c>
      <c r="G981" s="277">
        <f t="shared" si="75"/>
        <v>0</v>
      </c>
      <c r="H981" s="277">
        <f t="shared" si="76"/>
        <v>0</v>
      </c>
      <c r="I981" s="277">
        <f t="shared" si="77"/>
        <v>0</v>
      </c>
      <c r="J981" s="284">
        <f t="shared" si="78"/>
        <v>5</v>
      </c>
      <c r="K981" s="267">
        <f t="shared" si="79"/>
        <v>0</v>
      </c>
    </row>
    <row r="982" s="257" customFormat="1" ht="14" hidden="1" customHeight="1" spans="1:11">
      <c r="A982" s="278">
        <v>2130901</v>
      </c>
      <c r="B982" s="279" t="s">
        <v>935</v>
      </c>
      <c r="C982" s="280">
        <v>0</v>
      </c>
      <c r="D982" s="276">
        <v>0</v>
      </c>
      <c r="E982" s="276">
        <v>0</v>
      </c>
      <c r="F982" s="276">
        <v>0</v>
      </c>
      <c r="G982" s="277">
        <f t="shared" si="75"/>
        <v>0</v>
      </c>
      <c r="H982" s="277">
        <f t="shared" si="76"/>
        <v>0</v>
      </c>
      <c r="I982" s="277">
        <f t="shared" si="77"/>
        <v>0</v>
      </c>
      <c r="J982" s="284">
        <f t="shared" si="78"/>
        <v>7</v>
      </c>
      <c r="K982" s="267">
        <f t="shared" si="79"/>
        <v>0</v>
      </c>
    </row>
    <row r="983" s="257" customFormat="1" ht="14" hidden="1" customHeight="1" spans="1:11">
      <c r="A983" s="278">
        <v>2130999</v>
      </c>
      <c r="B983" s="279" t="s">
        <v>936</v>
      </c>
      <c r="C983" s="280">
        <v>0</v>
      </c>
      <c r="D983" s="276">
        <v>0</v>
      </c>
      <c r="E983" s="276">
        <v>0</v>
      </c>
      <c r="F983" s="276">
        <v>0</v>
      </c>
      <c r="G983" s="277">
        <f t="shared" si="75"/>
        <v>0</v>
      </c>
      <c r="H983" s="277">
        <f t="shared" si="76"/>
        <v>0</v>
      </c>
      <c r="I983" s="277">
        <f t="shared" si="77"/>
        <v>0</v>
      </c>
      <c r="J983" s="284">
        <f t="shared" si="78"/>
        <v>7</v>
      </c>
      <c r="K983" s="267">
        <f t="shared" si="79"/>
        <v>0</v>
      </c>
    </row>
    <row r="984" s="257" customFormat="1" ht="14" customHeight="1" spans="1:11">
      <c r="A984" s="278">
        <v>21399</v>
      </c>
      <c r="B984" s="275" t="s">
        <v>937</v>
      </c>
      <c r="C984" s="276">
        <f>C985+C986</f>
        <v>-1</v>
      </c>
      <c r="D984" s="276">
        <f>D985+D986</f>
        <v>2</v>
      </c>
      <c r="E984" s="276">
        <f>E985+E986</f>
        <v>74</v>
      </c>
      <c r="F984" s="276">
        <f>F985+F986</f>
        <v>34</v>
      </c>
      <c r="G984" s="277">
        <f t="shared" si="75"/>
        <v>-35</v>
      </c>
      <c r="H984" s="277">
        <f t="shared" si="76"/>
        <v>17</v>
      </c>
      <c r="I984" s="277">
        <f t="shared" si="77"/>
        <v>0.459459459459459</v>
      </c>
      <c r="J984" s="284">
        <f t="shared" si="78"/>
        <v>5</v>
      </c>
      <c r="K984" s="267">
        <f t="shared" si="79"/>
        <v>109</v>
      </c>
    </row>
    <row r="985" s="257" customFormat="1" ht="14" hidden="1" customHeight="1" spans="1:11">
      <c r="A985" s="278">
        <v>2139901</v>
      </c>
      <c r="B985" s="279" t="s">
        <v>938</v>
      </c>
      <c r="C985" s="280">
        <v>0</v>
      </c>
      <c r="D985" s="276">
        <v>0</v>
      </c>
      <c r="E985" s="276">
        <v>0</v>
      </c>
      <c r="F985" s="276">
        <v>0</v>
      </c>
      <c r="G985" s="277">
        <f t="shared" si="75"/>
        <v>0</v>
      </c>
      <c r="H985" s="277">
        <f t="shared" si="76"/>
        <v>0</v>
      </c>
      <c r="I985" s="277">
        <f t="shared" si="77"/>
        <v>0</v>
      </c>
      <c r="J985" s="284">
        <f t="shared" si="78"/>
        <v>7</v>
      </c>
      <c r="K985" s="267">
        <f t="shared" si="79"/>
        <v>0</v>
      </c>
    </row>
    <row r="986" s="257" customFormat="1" ht="14" customHeight="1" spans="1:11">
      <c r="A986" s="278">
        <v>2139999</v>
      </c>
      <c r="B986" s="279" t="s">
        <v>939</v>
      </c>
      <c r="C986" s="276">
        <v>-1</v>
      </c>
      <c r="D986" s="276">
        <v>2</v>
      </c>
      <c r="E986" s="287">
        <f>31+43</f>
        <v>74</v>
      </c>
      <c r="F986" s="276">
        <v>34</v>
      </c>
      <c r="G986" s="277">
        <f t="shared" si="75"/>
        <v>-35</v>
      </c>
      <c r="H986" s="277">
        <f t="shared" si="76"/>
        <v>17</v>
      </c>
      <c r="I986" s="277">
        <f t="shared" si="77"/>
        <v>0.459459459459459</v>
      </c>
      <c r="J986" s="284">
        <f t="shared" si="78"/>
        <v>7</v>
      </c>
      <c r="K986" s="267">
        <f t="shared" si="79"/>
        <v>109</v>
      </c>
    </row>
    <row r="987" s="257" customFormat="1" ht="14" customHeight="1" spans="1:11">
      <c r="A987" s="274">
        <v>214</v>
      </c>
      <c r="B987" s="275" t="s">
        <v>940</v>
      </c>
      <c r="C987" s="276">
        <f>SUM(C988,C1011,C1021,C1031,C1036,C1043,C1048)</f>
        <v>5918</v>
      </c>
      <c r="D987" s="276">
        <f>SUM(D988,D1011,D1021,D1031,D1036,D1043,D1048)</f>
        <v>2850</v>
      </c>
      <c r="E987" s="276">
        <f>SUM(E988,E1011,E1021,E1031,E1036,E1043,E1048)</f>
        <v>5753</v>
      </c>
      <c r="F987" s="276">
        <f>SUM(F988,F1011,F1021,F1031,F1036,F1043,F1048)</f>
        <v>10328</v>
      </c>
      <c r="G987" s="277">
        <f t="shared" si="75"/>
        <v>0.745184183845894</v>
      </c>
      <c r="H987" s="277">
        <f t="shared" si="76"/>
        <v>3.62385964912281</v>
      </c>
      <c r="I987" s="277">
        <f t="shared" si="77"/>
        <v>1.7952372675126</v>
      </c>
      <c r="J987" s="284">
        <f t="shared" si="78"/>
        <v>3</v>
      </c>
      <c r="K987" s="267">
        <f t="shared" si="79"/>
        <v>24849</v>
      </c>
    </row>
    <row r="988" s="257" customFormat="1" ht="14" customHeight="1" spans="1:11">
      <c r="A988" s="278">
        <v>21401</v>
      </c>
      <c r="B988" s="275" t="s">
        <v>941</v>
      </c>
      <c r="C988" s="276">
        <f>SUM(C989:C1010)</f>
        <v>3595</v>
      </c>
      <c r="D988" s="276">
        <f>SUM(D989:D1010)</f>
        <v>992</v>
      </c>
      <c r="E988" s="276">
        <f>SUM(E989:E1010)</f>
        <v>4427</v>
      </c>
      <c r="F988" s="276">
        <f>SUM(F989:F1010)</f>
        <v>9182</v>
      </c>
      <c r="G988" s="277">
        <f t="shared" si="75"/>
        <v>1.55410292072323</v>
      </c>
      <c r="H988" s="277">
        <f t="shared" si="76"/>
        <v>9.25604838709677</v>
      </c>
      <c r="I988" s="277">
        <f t="shared" si="77"/>
        <v>2.07409080641518</v>
      </c>
      <c r="J988" s="284">
        <f t="shared" si="78"/>
        <v>5</v>
      </c>
      <c r="K988" s="267">
        <f t="shared" si="79"/>
        <v>18196</v>
      </c>
    </row>
    <row r="989" s="257" customFormat="1" ht="14" customHeight="1" spans="1:11">
      <c r="A989" s="278">
        <v>2140101</v>
      </c>
      <c r="B989" s="279" t="s">
        <v>190</v>
      </c>
      <c r="C989" s="276">
        <v>202</v>
      </c>
      <c r="D989" s="276">
        <v>351</v>
      </c>
      <c r="E989" s="287">
        <f>226-3</f>
        <v>223</v>
      </c>
      <c r="F989" s="276">
        <v>223</v>
      </c>
      <c r="G989" s="277">
        <f t="shared" si="75"/>
        <v>0.103960396039604</v>
      </c>
      <c r="H989" s="277">
        <f t="shared" si="76"/>
        <v>0.635327635327635</v>
      </c>
      <c r="I989" s="277">
        <f t="shared" si="77"/>
        <v>1</v>
      </c>
      <c r="J989" s="284">
        <f t="shared" si="78"/>
        <v>7</v>
      </c>
      <c r="K989" s="267">
        <f t="shared" si="79"/>
        <v>999</v>
      </c>
    </row>
    <row r="990" s="257" customFormat="1" ht="14" hidden="1" customHeight="1" spans="1:11">
      <c r="A990" s="278">
        <v>2140102</v>
      </c>
      <c r="B990" s="279" t="s">
        <v>191</v>
      </c>
      <c r="C990" s="280">
        <v>0</v>
      </c>
      <c r="D990" s="276">
        <v>0</v>
      </c>
      <c r="E990" s="276">
        <v>0</v>
      </c>
      <c r="F990" s="276">
        <v>0</v>
      </c>
      <c r="G990" s="277">
        <f t="shared" si="75"/>
        <v>0</v>
      </c>
      <c r="H990" s="277">
        <f t="shared" si="76"/>
        <v>0</v>
      </c>
      <c r="I990" s="277">
        <f t="shared" si="77"/>
        <v>0</v>
      </c>
      <c r="J990" s="284">
        <f t="shared" si="78"/>
        <v>7</v>
      </c>
      <c r="K990" s="267">
        <f t="shared" si="79"/>
        <v>0</v>
      </c>
    </row>
    <row r="991" s="257" customFormat="1" ht="14" hidden="1" customHeight="1" spans="1:11">
      <c r="A991" s="278">
        <v>2140103</v>
      </c>
      <c r="B991" s="279" t="s">
        <v>192</v>
      </c>
      <c r="C991" s="280">
        <v>0</v>
      </c>
      <c r="D991" s="276">
        <v>0</v>
      </c>
      <c r="E991" s="276">
        <v>0</v>
      </c>
      <c r="F991" s="276">
        <v>0</v>
      </c>
      <c r="G991" s="277">
        <f t="shared" si="75"/>
        <v>0</v>
      </c>
      <c r="H991" s="277">
        <f t="shared" si="76"/>
        <v>0</v>
      </c>
      <c r="I991" s="277">
        <f t="shared" si="77"/>
        <v>0</v>
      </c>
      <c r="J991" s="284">
        <f t="shared" si="78"/>
        <v>7</v>
      </c>
      <c r="K991" s="267">
        <f t="shared" si="79"/>
        <v>0</v>
      </c>
    </row>
    <row r="992" s="257" customFormat="1" ht="14" customHeight="1" spans="1:11">
      <c r="A992" s="278">
        <v>2140104</v>
      </c>
      <c r="B992" s="279" t="s">
        <v>942</v>
      </c>
      <c r="C992" s="276">
        <v>3388</v>
      </c>
      <c r="D992" s="276">
        <v>0</v>
      </c>
      <c r="E992" s="276">
        <v>1756</v>
      </c>
      <c r="F992" s="276">
        <v>6361</v>
      </c>
      <c r="G992" s="277">
        <f t="shared" si="75"/>
        <v>0.877508854781582</v>
      </c>
      <c r="H992" s="277"/>
      <c r="I992" s="277">
        <f t="shared" si="77"/>
        <v>3.62243735763098</v>
      </c>
      <c r="J992" s="284">
        <f t="shared" si="78"/>
        <v>7</v>
      </c>
      <c r="K992" s="267">
        <f t="shared" si="79"/>
        <v>11505</v>
      </c>
    </row>
    <row r="993" s="257" customFormat="1" ht="14" customHeight="1" spans="1:11">
      <c r="A993" s="278">
        <v>2140106</v>
      </c>
      <c r="B993" s="279" t="s">
        <v>943</v>
      </c>
      <c r="C993" s="276">
        <v>1130</v>
      </c>
      <c r="D993" s="276">
        <v>641</v>
      </c>
      <c r="E993" s="276">
        <v>1156</v>
      </c>
      <c r="F993" s="276">
        <v>1656</v>
      </c>
      <c r="G993" s="277">
        <f t="shared" si="75"/>
        <v>0.465486725663717</v>
      </c>
      <c r="H993" s="277">
        <f t="shared" si="76"/>
        <v>2.58346333853354</v>
      </c>
      <c r="I993" s="277">
        <f t="shared" si="77"/>
        <v>1.43252595155709</v>
      </c>
      <c r="J993" s="284">
        <f t="shared" si="78"/>
        <v>7</v>
      </c>
      <c r="K993" s="267">
        <f t="shared" si="79"/>
        <v>4583</v>
      </c>
    </row>
    <row r="994" s="257" customFormat="1" ht="14" hidden="1" customHeight="1" spans="1:11">
      <c r="A994" s="278">
        <v>2140109</v>
      </c>
      <c r="B994" s="279" t="s">
        <v>944</v>
      </c>
      <c r="C994" s="280">
        <v>0</v>
      </c>
      <c r="D994" s="276">
        <v>0</v>
      </c>
      <c r="E994" s="276">
        <v>0</v>
      </c>
      <c r="F994" s="276">
        <v>0</v>
      </c>
      <c r="G994" s="277">
        <f t="shared" si="75"/>
        <v>0</v>
      </c>
      <c r="H994" s="277">
        <f t="shared" si="76"/>
        <v>0</v>
      </c>
      <c r="I994" s="277">
        <f t="shared" si="77"/>
        <v>0</v>
      </c>
      <c r="J994" s="284">
        <f t="shared" si="78"/>
        <v>7</v>
      </c>
      <c r="K994" s="267">
        <f t="shared" si="79"/>
        <v>0</v>
      </c>
    </row>
    <row r="995" s="257" customFormat="1" ht="14" hidden="1" customHeight="1" spans="1:11">
      <c r="A995" s="278">
        <v>2140110</v>
      </c>
      <c r="B995" s="279" t="s">
        <v>945</v>
      </c>
      <c r="C995" s="280">
        <v>0</v>
      </c>
      <c r="D995" s="276">
        <v>0</v>
      </c>
      <c r="E995" s="276">
        <v>0</v>
      </c>
      <c r="F995" s="276">
        <v>0</v>
      </c>
      <c r="G995" s="277">
        <f t="shared" si="75"/>
        <v>0</v>
      </c>
      <c r="H995" s="277">
        <f t="shared" si="76"/>
        <v>0</v>
      </c>
      <c r="I995" s="277">
        <f t="shared" si="77"/>
        <v>0</v>
      </c>
      <c r="J995" s="284">
        <f t="shared" si="78"/>
        <v>7</v>
      </c>
      <c r="K995" s="267">
        <f t="shared" si="79"/>
        <v>0</v>
      </c>
    </row>
    <row r="996" s="257" customFormat="1" ht="14" hidden="1" customHeight="1" spans="1:11">
      <c r="A996" s="278">
        <v>2140111</v>
      </c>
      <c r="B996" s="279" t="s">
        <v>946</v>
      </c>
      <c r="C996" s="280">
        <v>0</v>
      </c>
      <c r="D996" s="276">
        <v>0</v>
      </c>
      <c r="E996" s="276">
        <v>0</v>
      </c>
      <c r="F996" s="276">
        <v>0</v>
      </c>
      <c r="G996" s="277">
        <f t="shared" si="75"/>
        <v>0</v>
      </c>
      <c r="H996" s="277">
        <f t="shared" si="76"/>
        <v>0</v>
      </c>
      <c r="I996" s="277">
        <f t="shared" si="77"/>
        <v>0</v>
      </c>
      <c r="J996" s="284">
        <f t="shared" si="78"/>
        <v>7</v>
      </c>
      <c r="K996" s="267">
        <f t="shared" si="79"/>
        <v>0</v>
      </c>
    </row>
    <row r="997" s="257" customFormat="1" ht="14" customHeight="1" spans="1:11">
      <c r="A997" s="278">
        <v>2140112</v>
      </c>
      <c r="B997" s="279" t="s">
        <v>947</v>
      </c>
      <c r="C997" s="276">
        <v>11</v>
      </c>
      <c r="D997" s="276">
        <v>0</v>
      </c>
      <c r="E997" s="276">
        <v>10</v>
      </c>
      <c r="F997" s="276">
        <v>10</v>
      </c>
      <c r="G997" s="277">
        <f t="shared" si="75"/>
        <v>-0.0909090909090909</v>
      </c>
      <c r="H997" s="277"/>
      <c r="I997" s="277">
        <f t="shared" si="77"/>
        <v>1</v>
      </c>
      <c r="J997" s="284">
        <f t="shared" si="78"/>
        <v>7</v>
      </c>
      <c r="K997" s="267">
        <f t="shared" si="79"/>
        <v>31</v>
      </c>
    </row>
    <row r="998" s="257" customFormat="1" ht="14" hidden="1" customHeight="1" spans="1:11">
      <c r="A998" s="278">
        <v>2140114</v>
      </c>
      <c r="B998" s="279" t="s">
        <v>948</v>
      </c>
      <c r="C998" s="280">
        <v>0</v>
      </c>
      <c r="D998" s="276">
        <v>0</v>
      </c>
      <c r="E998" s="276">
        <v>0</v>
      </c>
      <c r="F998" s="276">
        <v>0</v>
      </c>
      <c r="G998" s="277">
        <f t="shared" si="75"/>
        <v>0</v>
      </c>
      <c r="H998" s="277">
        <f t="shared" si="76"/>
        <v>0</v>
      </c>
      <c r="I998" s="277">
        <f t="shared" si="77"/>
        <v>0</v>
      </c>
      <c r="J998" s="284">
        <f t="shared" si="78"/>
        <v>7</v>
      </c>
      <c r="K998" s="267">
        <f t="shared" si="79"/>
        <v>0</v>
      </c>
    </row>
    <row r="999" s="257" customFormat="1" ht="14" hidden="1" customHeight="1" spans="1:11">
      <c r="A999" s="278">
        <v>2140122</v>
      </c>
      <c r="B999" s="279" t="s">
        <v>949</v>
      </c>
      <c r="C999" s="280">
        <v>0</v>
      </c>
      <c r="D999" s="276">
        <v>0</v>
      </c>
      <c r="E999" s="276">
        <v>0</v>
      </c>
      <c r="F999" s="276">
        <v>0</v>
      </c>
      <c r="G999" s="277">
        <f t="shared" si="75"/>
        <v>0</v>
      </c>
      <c r="H999" s="277">
        <f t="shared" si="76"/>
        <v>0</v>
      </c>
      <c r="I999" s="277">
        <f t="shared" si="77"/>
        <v>0</v>
      </c>
      <c r="J999" s="284">
        <f t="shared" si="78"/>
        <v>7</v>
      </c>
      <c r="K999" s="267">
        <f t="shared" si="79"/>
        <v>0</v>
      </c>
    </row>
    <row r="1000" s="257" customFormat="1" ht="14" hidden="1" customHeight="1" spans="1:11">
      <c r="A1000" s="278">
        <v>2140123</v>
      </c>
      <c r="B1000" s="279" t="s">
        <v>950</v>
      </c>
      <c r="C1000" s="280">
        <v>0</v>
      </c>
      <c r="D1000" s="276">
        <v>0</v>
      </c>
      <c r="E1000" s="276">
        <v>0</v>
      </c>
      <c r="F1000" s="276">
        <v>0</v>
      </c>
      <c r="G1000" s="277">
        <f t="shared" si="75"/>
        <v>0</v>
      </c>
      <c r="H1000" s="277">
        <f t="shared" si="76"/>
        <v>0</v>
      </c>
      <c r="I1000" s="277">
        <f t="shared" si="77"/>
        <v>0</v>
      </c>
      <c r="J1000" s="284">
        <f t="shared" si="78"/>
        <v>7</v>
      </c>
      <c r="K1000" s="267">
        <f t="shared" si="79"/>
        <v>0</v>
      </c>
    </row>
    <row r="1001" s="257" customFormat="1" ht="14" hidden="1" customHeight="1" spans="1:11">
      <c r="A1001" s="278">
        <v>2140127</v>
      </c>
      <c r="B1001" s="279" t="s">
        <v>951</v>
      </c>
      <c r="C1001" s="280">
        <v>0</v>
      </c>
      <c r="D1001" s="276">
        <v>0</v>
      </c>
      <c r="E1001" s="276">
        <v>0</v>
      </c>
      <c r="F1001" s="276">
        <v>0</v>
      </c>
      <c r="G1001" s="277">
        <f t="shared" si="75"/>
        <v>0</v>
      </c>
      <c r="H1001" s="277">
        <f t="shared" si="76"/>
        <v>0</v>
      </c>
      <c r="I1001" s="277">
        <f t="shared" si="77"/>
        <v>0</v>
      </c>
      <c r="J1001" s="284">
        <f t="shared" si="78"/>
        <v>7</v>
      </c>
      <c r="K1001" s="267">
        <f t="shared" si="79"/>
        <v>0</v>
      </c>
    </row>
    <row r="1002" s="257" customFormat="1" ht="14" hidden="1" customHeight="1" spans="1:11">
      <c r="A1002" s="278">
        <v>2140128</v>
      </c>
      <c r="B1002" s="279" t="s">
        <v>952</v>
      </c>
      <c r="C1002" s="280">
        <v>0</v>
      </c>
      <c r="D1002" s="276">
        <v>0</v>
      </c>
      <c r="E1002" s="276">
        <v>0</v>
      </c>
      <c r="F1002" s="276">
        <v>0</v>
      </c>
      <c r="G1002" s="277">
        <f t="shared" si="75"/>
        <v>0</v>
      </c>
      <c r="H1002" s="277">
        <f t="shared" si="76"/>
        <v>0</v>
      </c>
      <c r="I1002" s="277">
        <f t="shared" si="77"/>
        <v>0</v>
      </c>
      <c r="J1002" s="284">
        <f t="shared" si="78"/>
        <v>7</v>
      </c>
      <c r="K1002" s="267">
        <f t="shared" si="79"/>
        <v>0</v>
      </c>
    </row>
    <row r="1003" s="257" customFormat="1" ht="14" hidden="1" customHeight="1" spans="1:11">
      <c r="A1003" s="278">
        <v>2140129</v>
      </c>
      <c r="B1003" s="279" t="s">
        <v>953</v>
      </c>
      <c r="C1003" s="280">
        <v>0</v>
      </c>
      <c r="D1003" s="276">
        <v>0</v>
      </c>
      <c r="E1003" s="276">
        <v>0</v>
      </c>
      <c r="F1003" s="276">
        <v>0</v>
      </c>
      <c r="G1003" s="277">
        <f t="shared" si="75"/>
        <v>0</v>
      </c>
      <c r="H1003" s="277">
        <f t="shared" si="76"/>
        <v>0</v>
      </c>
      <c r="I1003" s="277">
        <f t="shared" si="77"/>
        <v>0</v>
      </c>
      <c r="J1003" s="284">
        <f t="shared" si="78"/>
        <v>7</v>
      </c>
      <c r="K1003" s="267">
        <f t="shared" si="79"/>
        <v>0</v>
      </c>
    </row>
    <row r="1004" s="257" customFormat="1" ht="14" hidden="1" customHeight="1" spans="1:11">
      <c r="A1004" s="278">
        <v>2140130</v>
      </c>
      <c r="B1004" s="279" t="s">
        <v>954</v>
      </c>
      <c r="C1004" s="280">
        <v>0</v>
      </c>
      <c r="D1004" s="276">
        <v>0</v>
      </c>
      <c r="E1004" s="276">
        <v>0</v>
      </c>
      <c r="F1004" s="276">
        <v>0</v>
      </c>
      <c r="G1004" s="277">
        <f t="shared" si="75"/>
        <v>0</v>
      </c>
      <c r="H1004" s="277">
        <f t="shared" si="76"/>
        <v>0</v>
      </c>
      <c r="I1004" s="277">
        <f t="shared" si="77"/>
        <v>0</v>
      </c>
      <c r="J1004" s="284">
        <f t="shared" si="78"/>
        <v>7</v>
      </c>
      <c r="K1004" s="267">
        <f t="shared" si="79"/>
        <v>0</v>
      </c>
    </row>
    <row r="1005" s="257" customFormat="1" ht="14" hidden="1" customHeight="1" spans="1:11">
      <c r="A1005" s="278">
        <v>2140131</v>
      </c>
      <c r="B1005" s="279" t="s">
        <v>955</v>
      </c>
      <c r="C1005" s="280">
        <v>0</v>
      </c>
      <c r="D1005" s="276">
        <v>0</v>
      </c>
      <c r="E1005" s="276">
        <v>0</v>
      </c>
      <c r="F1005" s="276">
        <v>0</v>
      </c>
      <c r="G1005" s="277">
        <f t="shared" si="75"/>
        <v>0</v>
      </c>
      <c r="H1005" s="277">
        <f t="shared" si="76"/>
        <v>0</v>
      </c>
      <c r="I1005" s="277">
        <f t="shared" si="77"/>
        <v>0</v>
      </c>
      <c r="J1005" s="284">
        <f t="shared" si="78"/>
        <v>7</v>
      </c>
      <c r="K1005" s="267">
        <f t="shared" si="79"/>
        <v>0</v>
      </c>
    </row>
    <row r="1006" s="257" customFormat="1" ht="14" hidden="1" customHeight="1" spans="1:11">
      <c r="A1006" s="278">
        <v>2140133</v>
      </c>
      <c r="B1006" s="279" t="s">
        <v>956</v>
      </c>
      <c r="C1006" s="280">
        <v>0</v>
      </c>
      <c r="D1006" s="276">
        <v>0</v>
      </c>
      <c r="E1006" s="276">
        <v>0</v>
      </c>
      <c r="F1006" s="276">
        <v>0</v>
      </c>
      <c r="G1006" s="277">
        <f t="shared" si="75"/>
        <v>0</v>
      </c>
      <c r="H1006" s="277">
        <f t="shared" si="76"/>
        <v>0</v>
      </c>
      <c r="I1006" s="277">
        <f t="shared" si="77"/>
        <v>0</v>
      </c>
      <c r="J1006" s="284">
        <f t="shared" si="78"/>
        <v>7</v>
      </c>
      <c r="K1006" s="267">
        <f t="shared" si="79"/>
        <v>0</v>
      </c>
    </row>
    <row r="1007" s="257" customFormat="1" ht="14" hidden="1" customHeight="1" spans="1:11">
      <c r="A1007" s="278">
        <v>2140136</v>
      </c>
      <c r="B1007" s="279" t="s">
        <v>957</v>
      </c>
      <c r="C1007" s="280">
        <v>0</v>
      </c>
      <c r="D1007" s="276">
        <v>0</v>
      </c>
      <c r="E1007" s="276">
        <v>0</v>
      </c>
      <c r="F1007" s="276">
        <v>0</v>
      </c>
      <c r="G1007" s="277">
        <f t="shared" si="75"/>
        <v>0</v>
      </c>
      <c r="H1007" s="277">
        <f t="shared" si="76"/>
        <v>0</v>
      </c>
      <c r="I1007" s="277">
        <f t="shared" si="77"/>
        <v>0</v>
      </c>
      <c r="J1007" s="284">
        <f t="shared" si="78"/>
        <v>7</v>
      </c>
      <c r="K1007" s="267">
        <f t="shared" si="79"/>
        <v>0</v>
      </c>
    </row>
    <row r="1008" s="257" customFormat="1" ht="14" customHeight="1" spans="1:11">
      <c r="A1008" s="278">
        <v>2140138</v>
      </c>
      <c r="B1008" s="279" t="s">
        <v>958</v>
      </c>
      <c r="C1008" s="276">
        <v>-1136</v>
      </c>
      <c r="D1008" s="276">
        <v>0</v>
      </c>
      <c r="E1008" s="276">
        <v>1200</v>
      </c>
      <c r="F1008" s="276">
        <v>850</v>
      </c>
      <c r="G1008" s="277">
        <f t="shared" si="75"/>
        <v>-1.74823943661972</v>
      </c>
      <c r="H1008" s="277"/>
      <c r="I1008" s="277">
        <f t="shared" si="77"/>
        <v>0.708333333333333</v>
      </c>
      <c r="J1008" s="284">
        <f t="shared" si="78"/>
        <v>7</v>
      </c>
      <c r="K1008" s="267">
        <f t="shared" si="79"/>
        <v>914</v>
      </c>
    </row>
    <row r="1009" s="257" customFormat="1" ht="14" hidden="1" customHeight="1" spans="1:11">
      <c r="A1009" s="278">
        <v>2140139</v>
      </c>
      <c r="B1009" s="279" t="s">
        <v>959</v>
      </c>
      <c r="C1009" s="280">
        <v>0</v>
      </c>
      <c r="D1009" s="276">
        <v>0</v>
      </c>
      <c r="E1009" s="276">
        <v>0</v>
      </c>
      <c r="F1009" s="276">
        <v>0</v>
      </c>
      <c r="G1009" s="277">
        <f t="shared" si="75"/>
        <v>0</v>
      </c>
      <c r="H1009" s="277">
        <f t="shared" si="76"/>
        <v>0</v>
      </c>
      <c r="I1009" s="277">
        <f t="shared" si="77"/>
        <v>0</v>
      </c>
      <c r="J1009" s="284">
        <f t="shared" si="78"/>
        <v>7</v>
      </c>
      <c r="K1009" s="267">
        <f t="shared" si="79"/>
        <v>0</v>
      </c>
    </row>
    <row r="1010" s="257" customFormat="1" ht="14" customHeight="1" spans="1:11">
      <c r="A1010" s="278">
        <v>2140199</v>
      </c>
      <c r="B1010" s="279" t="s">
        <v>960</v>
      </c>
      <c r="C1010" s="276">
        <v>0</v>
      </c>
      <c r="D1010" s="276">
        <v>0</v>
      </c>
      <c r="E1010" s="276">
        <v>82</v>
      </c>
      <c r="F1010" s="276">
        <v>82</v>
      </c>
      <c r="G1010" s="277"/>
      <c r="H1010" s="277"/>
      <c r="I1010" s="277">
        <f t="shared" si="77"/>
        <v>1</v>
      </c>
      <c r="J1010" s="284">
        <f t="shared" si="78"/>
        <v>7</v>
      </c>
      <c r="K1010" s="267">
        <f t="shared" si="79"/>
        <v>164</v>
      </c>
    </row>
    <row r="1011" s="257" customFormat="1" ht="14" customHeight="1" spans="1:11">
      <c r="A1011" s="278">
        <v>21402</v>
      </c>
      <c r="B1011" s="275" t="s">
        <v>961</v>
      </c>
      <c r="C1011" s="276">
        <f>SUM(C1012:C1020)</f>
        <v>72</v>
      </c>
      <c r="D1011" s="276">
        <f>SUM(D1012:D1020)</f>
        <v>0</v>
      </c>
      <c r="E1011" s="276">
        <f>SUM(E1012:E1020)</f>
        <v>0</v>
      </c>
      <c r="F1011" s="276">
        <f>SUM(F1012:F1020)</f>
        <v>0</v>
      </c>
      <c r="G1011" s="277">
        <f t="shared" si="75"/>
        <v>0</v>
      </c>
      <c r="H1011" s="277">
        <f t="shared" si="76"/>
        <v>0</v>
      </c>
      <c r="I1011" s="277">
        <f t="shared" si="77"/>
        <v>0</v>
      </c>
      <c r="J1011" s="284">
        <f t="shared" si="78"/>
        <v>5</v>
      </c>
      <c r="K1011" s="267">
        <f t="shared" si="79"/>
        <v>72</v>
      </c>
    </row>
    <row r="1012" s="257" customFormat="1" ht="14" hidden="1" customHeight="1" spans="1:11">
      <c r="A1012" s="278">
        <v>2140201</v>
      </c>
      <c r="B1012" s="279" t="s">
        <v>190</v>
      </c>
      <c r="C1012" s="280">
        <v>0</v>
      </c>
      <c r="D1012" s="276">
        <v>0</v>
      </c>
      <c r="E1012" s="276">
        <v>0</v>
      </c>
      <c r="F1012" s="276">
        <v>0</v>
      </c>
      <c r="G1012" s="277">
        <f t="shared" si="75"/>
        <v>0</v>
      </c>
      <c r="H1012" s="277">
        <f t="shared" si="76"/>
        <v>0</v>
      </c>
      <c r="I1012" s="277">
        <f t="shared" si="77"/>
        <v>0</v>
      </c>
      <c r="J1012" s="284">
        <f t="shared" si="78"/>
        <v>7</v>
      </c>
      <c r="K1012" s="267">
        <f t="shared" si="79"/>
        <v>0</v>
      </c>
    </row>
    <row r="1013" s="257" customFormat="1" ht="14" hidden="1" customHeight="1" spans="1:11">
      <c r="A1013" s="278">
        <v>2140202</v>
      </c>
      <c r="B1013" s="279" t="s">
        <v>191</v>
      </c>
      <c r="C1013" s="280">
        <v>0</v>
      </c>
      <c r="D1013" s="276">
        <v>0</v>
      </c>
      <c r="E1013" s="276">
        <v>0</v>
      </c>
      <c r="F1013" s="276">
        <v>0</v>
      </c>
      <c r="G1013" s="277">
        <f t="shared" si="75"/>
        <v>0</v>
      </c>
      <c r="H1013" s="277">
        <f t="shared" si="76"/>
        <v>0</v>
      </c>
      <c r="I1013" s="277">
        <f t="shared" si="77"/>
        <v>0</v>
      </c>
      <c r="J1013" s="284">
        <f t="shared" si="78"/>
        <v>7</v>
      </c>
      <c r="K1013" s="267">
        <f t="shared" si="79"/>
        <v>0</v>
      </c>
    </row>
    <row r="1014" s="257" customFormat="1" ht="14" hidden="1" customHeight="1" spans="1:11">
      <c r="A1014" s="278">
        <v>2140203</v>
      </c>
      <c r="B1014" s="279" t="s">
        <v>192</v>
      </c>
      <c r="C1014" s="280">
        <v>0</v>
      </c>
      <c r="D1014" s="276">
        <v>0</v>
      </c>
      <c r="E1014" s="276">
        <v>0</v>
      </c>
      <c r="F1014" s="276">
        <v>0</v>
      </c>
      <c r="G1014" s="277">
        <f t="shared" si="75"/>
        <v>0</v>
      </c>
      <c r="H1014" s="277">
        <f t="shared" si="76"/>
        <v>0</v>
      </c>
      <c r="I1014" s="277">
        <f t="shared" si="77"/>
        <v>0</v>
      </c>
      <c r="J1014" s="284">
        <f t="shared" si="78"/>
        <v>7</v>
      </c>
      <c r="K1014" s="267">
        <f t="shared" si="79"/>
        <v>0</v>
      </c>
    </row>
    <row r="1015" s="257" customFormat="1" ht="14" hidden="1" customHeight="1" spans="1:11">
      <c r="A1015" s="278">
        <v>2140204</v>
      </c>
      <c r="B1015" s="279" t="s">
        <v>962</v>
      </c>
      <c r="C1015" s="280">
        <v>0</v>
      </c>
      <c r="D1015" s="276">
        <v>0</v>
      </c>
      <c r="E1015" s="276">
        <v>0</v>
      </c>
      <c r="F1015" s="276">
        <v>0</v>
      </c>
      <c r="G1015" s="277">
        <f t="shared" si="75"/>
        <v>0</v>
      </c>
      <c r="H1015" s="277">
        <f t="shared" si="76"/>
        <v>0</v>
      </c>
      <c r="I1015" s="277">
        <f t="shared" si="77"/>
        <v>0</v>
      </c>
      <c r="J1015" s="284">
        <f t="shared" si="78"/>
        <v>7</v>
      </c>
      <c r="K1015" s="267">
        <f t="shared" si="79"/>
        <v>0</v>
      </c>
    </row>
    <row r="1016" s="257" customFormat="1" ht="14" hidden="1" customHeight="1" spans="1:11">
      <c r="A1016" s="278">
        <v>2140205</v>
      </c>
      <c r="B1016" s="279" t="s">
        <v>963</v>
      </c>
      <c r="C1016" s="280">
        <v>0</v>
      </c>
      <c r="D1016" s="276">
        <v>0</v>
      </c>
      <c r="E1016" s="276">
        <v>0</v>
      </c>
      <c r="F1016" s="276">
        <v>0</v>
      </c>
      <c r="G1016" s="277">
        <f t="shared" si="75"/>
        <v>0</v>
      </c>
      <c r="H1016" s="277">
        <f t="shared" si="76"/>
        <v>0</v>
      </c>
      <c r="I1016" s="277">
        <f t="shared" si="77"/>
        <v>0</v>
      </c>
      <c r="J1016" s="284">
        <f t="shared" si="78"/>
        <v>7</v>
      </c>
      <c r="K1016" s="267">
        <f t="shared" si="79"/>
        <v>0</v>
      </c>
    </row>
    <row r="1017" s="257" customFormat="1" ht="14" hidden="1" customHeight="1" spans="1:11">
      <c r="A1017" s="278">
        <v>2140206</v>
      </c>
      <c r="B1017" s="279" t="s">
        <v>964</v>
      </c>
      <c r="C1017" s="280">
        <v>0</v>
      </c>
      <c r="D1017" s="276">
        <v>0</v>
      </c>
      <c r="E1017" s="276">
        <v>0</v>
      </c>
      <c r="F1017" s="276">
        <v>0</v>
      </c>
      <c r="G1017" s="277">
        <f t="shared" si="75"/>
        <v>0</v>
      </c>
      <c r="H1017" s="277">
        <f t="shared" si="76"/>
        <v>0</v>
      </c>
      <c r="I1017" s="277">
        <f t="shared" si="77"/>
        <v>0</v>
      </c>
      <c r="J1017" s="284">
        <f t="shared" si="78"/>
        <v>7</v>
      </c>
      <c r="K1017" s="267">
        <f t="shared" si="79"/>
        <v>0</v>
      </c>
    </row>
    <row r="1018" s="257" customFormat="1" ht="14" hidden="1" customHeight="1" spans="1:11">
      <c r="A1018" s="278">
        <v>2140207</v>
      </c>
      <c r="B1018" s="279" t="s">
        <v>965</v>
      </c>
      <c r="C1018" s="280">
        <v>0</v>
      </c>
      <c r="D1018" s="276">
        <v>0</v>
      </c>
      <c r="E1018" s="276">
        <v>0</v>
      </c>
      <c r="F1018" s="276">
        <v>0</v>
      </c>
      <c r="G1018" s="277">
        <f t="shared" si="75"/>
        <v>0</v>
      </c>
      <c r="H1018" s="277">
        <f t="shared" si="76"/>
        <v>0</v>
      </c>
      <c r="I1018" s="277">
        <f t="shared" si="77"/>
        <v>0</v>
      </c>
      <c r="J1018" s="284">
        <f t="shared" si="78"/>
        <v>7</v>
      </c>
      <c r="K1018" s="267">
        <f t="shared" si="79"/>
        <v>0</v>
      </c>
    </row>
    <row r="1019" s="257" customFormat="1" ht="14" hidden="1" customHeight="1" spans="1:11">
      <c r="A1019" s="278">
        <v>2140208</v>
      </c>
      <c r="B1019" s="279" t="s">
        <v>966</v>
      </c>
      <c r="C1019" s="280">
        <v>0</v>
      </c>
      <c r="D1019" s="276">
        <v>0</v>
      </c>
      <c r="E1019" s="276">
        <v>0</v>
      </c>
      <c r="F1019" s="276">
        <v>0</v>
      </c>
      <c r="G1019" s="277">
        <f t="shared" si="75"/>
        <v>0</v>
      </c>
      <c r="H1019" s="277">
        <f t="shared" si="76"/>
        <v>0</v>
      </c>
      <c r="I1019" s="277">
        <f t="shared" si="77"/>
        <v>0</v>
      </c>
      <c r="J1019" s="284">
        <f t="shared" si="78"/>
        <v>7</v>
      </c>
      <c r="K1019" s="267">
        <f t="shared" si="79"/>
        <v>0</v>
      </c>
    </row>
    <row r="1020" s="257" customFormat="1" ht="14" customHeight="1" spans="1:11">
      <c r="A1020" s="278">
        <v>2140299</v>
      </c>
      <c r="B1020" s="279" t="s">
        <v>967</v>
      </c>
      <c r="C1020" s="276">
        <v>72</v>
      </c>
      <c r="D1020" s="276">
        <v>0</v>
      </c>
      <c r="E1020" s="276">
        <v>0</v>
      </c>
      <c r="F1020" s="276">
        <v>0</v>
      </c>
      <c r="G1020" s="277">
        <f t="shared" si="75"/>
        <v>0</v>
      </c>
      <c r="H1020" s="277">
        <f t="shared" si="76"/>
        <v>0</v>
      </c>
      <c r="I1020" s="277">
        <f t="shared" si="77"/>
        <v>0</v>
      </c>
      <c r="J1020" s="284">
        <f t="shared" si="78"/>
        <v>7</v>
      </c>
      <c r="K1020" s="267">
        <f t="shared" si="79"/>
        <v>72</v>
      </c>
    </row>
    <row r="1021" s="257" customFormat="1" ht="14" hidden="1" customHeight="1" spans="1:11">
      <c r="A1021" s="278">
        <v>21403</v>
      </c>
      <c r="B1021" s="275" t="s">
        <v>968</v>
      </c>
      <c r="C1021" s="280">
        <f>SUM(C1022:C1030)</f>
        <v>0</v>
      </c>
      <c r="D1021" s="280">
        <f>SUM(D1022:D1030)</f>
        <v>0</v>
      </c>
      <c r="E1021" s="280">
        <f>SUM(E1022:E1030)</f>
        <v>0</v>
      </c>
      <c r="F1021" s="280">
        <f>SUM(F1022:F1030)</f>
        <v>0</v>
      </c>
      <c r="G1021" s="277">
        <f t="shared" si="75"/>
        <v>0</v>
      </c>
      <c r="H1021" s="277">
        <f t="shared" si="76"/>
        <v>0</v>
      </c>
      <c r="I1021" s="277">
        <f t="shared" si="77"/>
        <v>0</v>
      </c>
      <c r="J1021" s="284">
        <f t="shared" si="78"/>
        <v>5</v>
      </c>
      <c r="K1021" s="267">
        <f t="shared" si="79"/>
        <v>0</v>
      </c>
    </row>
    <row r="1022" s="257" customFormat="1" ht="14" hidden="1" customHeight="1" spans="1:11">
      <c r="A1022" s="278">
        <v>2140301</v>
      </c>
      <c r="B1022" s="279" t="s">
        <v>190</v>
      </c>
      <c r="C1022" s="280">
        <v>0</v>
      </c>
      <c r="D1022" s="276">
        <v>0</v>
      </c>
      <c r="E1022" s="276">
        <v>0</v>
      </c>
      <c r="F1022" s="276">
        <v>0</v>
      </c>
      <c r="G1022" s="277">
        <f t="shared" si="75"/>
        <v>0</v>
      </c>
      <c r="H1022" s="277">
        <f t="shared" si="76"/>
        <v>0</v>
      </c>
      <c r="I1022" s="277">
        <f t="shared" si="77"/>
        <v>0</v>
      </c>
      <c r="J1022" s="284">
        <f t="shared" si="78"/>
        <v>7</v>
      </c>
      <c r="K1022" s="267">
        <f t="shared" si="79"/>
        <v>0</v>
      </c>
    </row>
    <row r="1023" s="257" customFormat="1" ht="14" hidden="1" customHeight="1" spans="1:11">
      <c r="A1023" s="278">
        <v>2140302</v>
      </c>
      <c r="B1023" s="279" t="s">
        <v>191</v>
      </c>
      <c r="C1023" s="280">
        <v>0</v>
      </c>
      <c r="D1023" s="276">
        <v>0</v>
      </c>
      <c r="E1023" s="276">
        <v>0</v>
      </c>
      <c r="F1023" s="276">
        <v>0</v>
      </c>
      <c r="G1023" s="277">
        <f t="shared" si="75"/>
        <v>0</v>
      </c>
      <c r="H1023" s="277">
        <f t="shared" si="76"/>
        <v>0</v>
      </c>
      <c r="I1023" s="277">
        <f t="shared" si="77"/>
        <v>0</v>
      </c>
      <c r="J1023" s="284">
        <f t="shared" si="78"/>
        <v>7</v>
      </c>
      <c r="K1023" s="267">
        <f t="shared" si="79"/>
        <v>0</v>
      </c>
    </row>
    <row r="1024" s="257" customFormat="1" ht="14" hidden="1" customHeight="1" spans="1:11">
      <c r="A1024" s="278">
        <v>2140303</v>
      </c>
      <c r="B1024" s="279" t="s">
        <v>192</v>
      </c>
      <c r="C1024" s="280">
        <v>0</v>
      </c>
      <c r="D1024" s="276">
        <v>0</v>
      </c>
      <c r="E1024" s="276">
        <v>0</v>
      </c>
      <c r="F1024" s="276">
        <v>0</v>
      </c>
      <c r="G1024" s="277">
        <f t="shared" si="75"/>
        <v>0</v>
      </c>
      <c r="H1024" s="277">
        <f t="shared" si="76"/>
        <v>0</v>
      </c>
      <c r="I1024" s="277">
        <f t="shared" si="77"/>
        <v>0</v>
      </c>
      <c r="J1024" s="284">
        <f t="shared" si="78"/>
        <v>7</v>
      </c>
      <c r="K1024" s="267">
        <f t="shared" si="79"/>
        <v>0</v>
      </c>
    </row>
    <row r="1025" s="257" customFormat="1" ht="14" hidden="1" customHeight="1" spans="1:11">
      <c r="A1025" s="278">
        <v>2140304</v>
      </c>
      <c r="B1025" s="279" t="s">
        <v>969</v>
      </c>
      <c r="C1025" s="280">
        <v>0</v>
      </c>
      <c r="D1025" s="276">
        <v>0</v>
      </c>
      <c r="E1025" s="276">
        <v>0</v>
      </c>
      <c r="F1025" s="276">
        <v>0</v>
      </c>
      <c r="G1025" s="277">
        <f t="shared" si="75"/>
        <v>0</v>
      </c>
      <c r="H1025" s="277">
        <f t="shared" si="76"/>
        <v>0</v>
      </c>
      <c r="I1025" s="277">
        <f t="shared" si="77"/>
        <v>0</v>
      </c>
      <c r="J1025" s="284">
        <f t="shared" si="78"/>
        <v>7</v>
      </c>
      <c r="K1025" s="267">
        <f t="shared" si="79"/>
        <v>0</v>
      </c>
    </row>
    <row r="1026" s="257" customFormat="1" ht="14" hidden="1" customHeight="1" spans="1:11">
      <c r="A1026" s="278">
        <v>2140305</v>
      </c>
      <c r="B1026" s="279" t="s">
        <v>970</v>
      </c>
      <c r="C1026" s="280">
        <v>0</v>
      </c>
      <c r="D1026" s="276">
        <v>0</v>
      </c>
      <c r="E1026" s="276">
        <v>0</v>
      </c>
      <c r="F1026" s="276">
        <v>0</v>
      </c>
      <c r="G1026" s="277">
        <f t="shared" si="75"/>
        <v>0</v>
      </c>
      <c r="H1026" s="277">
        <f t="shared" si="76"/>
        <v>0</v>
      </c>
      <c r="I1026" s="277">
        <f t="shared" si="77"/>
        <v>0</v>
      </c>
      <c r="J1026" s="284">
        <f t="shared" si="78"/>
        <v>7</v>
      </c>
      <c r="K1026" s="267">
        <f t="shared" si="79"/>
        <v>0</v>
      </c>
    </row>
    <row r="1027" s="257" customFormat="1" ht="14" hidden="1" customHeight="1" spans="1:11">
      <c r="A1027" s="278">
        <v>2140306</v>
      </c>
      <c r="B1027" s="279" t="s">
        <v>971</v>
      </c>
      <c r="C1027" s="280">
        <v>0</v>
      </c>
      <c r="D1027" s="276">
        <v>0</v>
      </c>
      <c r="E1027" s="276">
        <v>0</v>
      </c>
      <c r="F1027" s="276">
        <v>0</v>
      </c>
      <c r="G1027" s="277">
        <f t="shared" si="75"/>
        <v>0</v>
      </c>
      <c r="H1027" s="277">
        <f t="shared" si="76"/>
        <v>0</v>
      </c>
      <c r="I1027" s="277">
        <f t="shared" si="77"/>
        <v>0</v>
      </c>
      <c r="J1027" s="284">
        <f t="shared" si="78"/>
        <v>7</v>
      </c>
      <c r="K1027" s="267">
        <f t="shared" si="79"/>
        <v>0</v>
      </c>
    </row>
    <row r="1028" s="257" customFormat="1" ht="14" hidden="1" customHeight="1" spans="1:11">
      <c r="A1028" s="278">
        <v>2140307</v>
      </c>
      <c r="B1028" s="279" t="s">
        <v>972</v>
      </c>
      <c r="C1028" s="280">
        <v>0</v>
      </c>
      <c r="D1028" s="276">
        <v>0</v>
      </c>
      <c r="E1028" s="276">
        <v>0</v>
      </c>
      <c r="F1028" s="276">
        <v>0</v>
      </c>
      <c r="G1028" s="277">
        <f t="shared" si="75"/>
        <v>0</v>
      </c>
      <c r="H1028" s="277">
        <f t="shared" si="76"/>
        <v>0</v>
      </c>
      <c r="I1028" s="277">
        <f t="shared" si="77"/>
        <v>0</v>
      </c>
      <c r="J1028" s="284">
        <f t="shared" si="78"/>
        <v>7</v>
      </c>
      <c r="K1028" s="267">
        <f t="shared" si="79"/>
        <v>0</v>
      </c>
    </row>
    <row r="1029" s="257" customFormat="1" ht="14" hidden="1" customHeight="1" spans="1:11">
      <c r="A1029" s="278">
        <v>2140308</v>
      </c>
      <c r="B1029" s="279" t="s">
        <v>973</v>
      </c>
      <c r="C1029" s="280">
        <v>0</v>
      </c>
      <c r="D1029" s="276">
        <v>0</v>
      </c>
      <c r="E1029" s="276">
        <v>0</v>
      </c>
      <c r="F1029" s="276">
        <v>0</v>
      </c>
      <c r="G1029" s="277">
        <f t="shared" ref="G1029:G1092" si="80">IF(F1029&lt;&gt;0,F1029/C1029-1,)</f>
        <v>0</v>
      </c>
      <c r="H1029" s="277">
        <f t="shared" ref="H1029:H1092" si="81">IF(F1029&lt;&gt;0,F1029/D1029,)</f>
        <v>0</v>
      </c>
      <c r="I1029" s="277">
        <f t="shared" ref="I1029:I1092" si="82">IF(F1029&lt;&gt;0,F1029/E1029,)</f>
        <v>0</v>
      </c>
      <c r="J1029" s="284">
        <f t="shared" ref="J1029:J1092" si="83">LEN(A1029)</f>
        <v>7</v>
      </c>
      <c r="K1029" s="267">
        <f t="shared" ref="K1029:K1092" si="84">SUM(C1029:F1029)</f>
        <v>0</v>
      </c>
    </row>
    <row r="1030" s="257" customFormat="1" ht="14" hidden="1" customHeight="1" spans="1:11">
      <c r="A1030" s="278">
        <v>2140399</v>
      </c>
      <c r="B1030" s="279" t="s">
        <v>974</v>
      </c>
      <c r="C1030" s="280">
        <v>0</v>
      </c>
      <c r="D1030" s="276">
        <v>0</v>
      </c>
      <c r="E1030" s="276">
        <v>0</v>
      </c>
      <c r="F1030" s="276">
        <v>0</v>
      </c>
      <c r="G1030" s="277">
        <f t="shared" si="80"/>
        <v>0</v>
      </c>
      <c r="H1030" s="277">
        <f t="shared" si="81"/>
        <v>0</v>
      </c>
      <c r="I1030" s="277">
        <f t="shared" si="82"/>
        <v>0</v>
      </c>
      <c r="J1030" s="284">
        <f t="shared" si="83"/>
        <v>7</v>
      </c>
      <c r="K1030" s="267">
        <f t="shared" si="84"/>
        <v>0</v>
      </c>
    </row>
    <row r="1031" s="257" customFormat="1" ht="14" customHeight="1" spans="1:11">
      <c r="A1031" s="278">
        <v>21404</v>
      </c>
      <c r="B1031" s="275" t="s">
        <v>975</v>
      </c>
      <c r="C1031" s="276">
        <f>SUM(C1032:C1035)</f>
        <v>732</v>
      </c>
      <c r="D1031" s="276">
        <f>SUM(D1032:D1035)</f>
        <v>583</v>
      </c>
      <c r="E1031" s="276">
        <f>SUM(E1032:E1035)</f>
        <v>0</v>
      </c>
      <c r="F1031" s="276">
        <f>SUM(F1032:F1035)</f>
        <v>552</v>
      </c>
      <c r="G1031" s="277">
        <f t="shared" si="80"/>
        <v>-0.245901639344262</v>
      </c>
      <c r="H1031" s="277">
        <f t="shared" si="81"/>
        <v>0.946826758147513</v>
      </c>
      <c r="I1031" s="277"/>
      <c r="J1031" s="284">
        <f t="shared" si="83"/>
        <v>5</v>
      </c>
      <c r="K1031" s="267">
        <f t="shared" si="84"/>
        <v>1867</v>
      </c>
    </row>
    <row r="1032" s="257" customFormat="1" ht="14" customHeight="1" spans="1:11">
      <c r="A1032" s="278">
        <v>2140401</v>
      </c>
      <c r="B1032" s="279" t="s">
        <v>976</v>
      </c>
      <c r="C1032" s="276">
        <v>75</v>
      </c>
      <c r="D1032" s="276">
        <v>332</v>
      </c>
      <c r="E1032" s="276">
        <v>0</v>
      </c>
      <c r="F1032" s="276">
        <v>100</v>
      </c>
      <c r="G1032" s="277">
        <f t="shared" si="80"/>
        <v>0.333333333333333</v>
      </c>
      <c r="H1032" s="277">
        <f t="shared" si="81"/>
        <v>0.301204819277108</v>
      </c>
      <c r="I1032" s="277"/>
      <c r="J1032" s="284">
        <f t="shared" si="83"/>
        <v>7</v>
      </c>
      <c r="K1032" s="267">
        <f t="shared" si="84"/>
        <v>507</v>
      </c>
    </row>
    <row r="1033" s="257" customFormat="1" ht="14" customHeight="1" spans="1:11">
      <c r="A1033" s="278">
        <v>2140402</v>
      </c>
      <c r="B1033" s="279" t="s">
        <v>977</v>
      </c>
      <c r="C1033" s="276">
        <v>367</v>
      </c>
      <c r="D1033" s="276">
        <v>136</v>
      </c>
      <c r="E1033" s="276">
        <v>0</v>
      </c>
      <c r="F1033" s="276">
        <v>191</v>
      </c>
      <c r="G1033" s="277">
        <f t="shared" si="80"/>
        <v>-0.479564032697548</v>
      </c>
      <c r="H1033" s="277">
        <f t="shared" si="81"/>
        <v>1.40441176470588</v>
      </c>
      <c r="I1033" s="277"/>
      <c r="J1033" s="284">
        <f t="shared" si="83"/>
        <v>7</v>
      </c>
      <c r="K1033" s="267">
        <f t="shared" si="84"/>
        <v>694</v>
      </c>
    </row>
    <row r="1034" s="257" customFormat="1" ht="14" customHeight="1" spans="1:11">
      <c r="A1034" s="278">
        <v>2140403</v>
      </c>
      <c r="B1034" s="279" t="s">
        <v>978</v>
      </c>
      <c r="C1034" s="276">
        <v>290</v>
      </c>
      <c r="D1034" s="276">
        <v>115</v>
      </c>
      <c r="E1034" s="276">
        <v>0</v>
      </c>
      <c r="F1034" s="276">
        <v>261</v>
      </c>
      <c r="G1034" s="277">
        <f t="shared" si="80"/>
        <v>-0.1</v>
      </c>
      <c r="H1034" s="277">
        <f t="shared" si="81"/>
        <v>2.2695652173913</v>
      </c>
      <c r="I1034" s="277"/>
      <c r="J1034" s="284">
        <f t="shared" si="83"/>
        <v>7</v>
      </c>
      <c r="K1034" s="267">
        <f t="shared" si="84"/>
        <v>666</v>
      </c>
    </row>
    <row r="1035" s="257" customFormat="1" ht="14" hidden="1" customHeight="1" spans="1:11">
      <c r="A1035" s="278">
        <v>2140499</v>
      </c>
      <c r="B1035" s="279" t="s">
        <v>979</v>
      </c>
      <c r="C1035" s="280">
        <v>0</v>
      </c>
      <c r="D1035" s="276">
        <v>0</v>
      </c>
      <c r="E1035" s="276">
        <v>0</v>
      </c>
      <c r="F1035" s="276">
        <v>0</v>
      </c>
      <c r="G1035" s="277">
        <f t="shared" si="80"/>
        <v>0</v>
      </c>
      <c r="H1035" s="277">
        <f t="shared" si="81"/>
        <v>0</v>
      </c>
      <c r="I1035" s="277">
        <f t="shared" si="82"/>
        <v>0</v>
      </c>
      <c r="J1035" s="284">
        <f t="shared" si="83"/>
        <v>7</v>
      </c>
      <c r="K1035" s="267">
        <f t="shared" si="84"/>
        <v>0</v>
      </c>
    </row>
    <row r="1036" s="257" customFormat="1" ht="14" hidden="1" customHeight="1" spans="1:11">
      <c r="A1036" s="278">
        <v>21405</v>
      </c>
      <c r="B1036" s="275" t="s">
        <v>980</v>
      </c>
      <c r="C1036" s="280">
        <f>SUM(C1037:C1042)</f>
        <v>0</v>
      </c>
      <c r="D1036" s="280">
        <f>SUM(D1037:D1042)</f>
        <v>0</v>
      </c>
      <c r="E1036" s="280">
        <f>SUM(E1037:E1042)</f>
        <v>0</v>
      </c>
      <c r="F1036" s="280">
        <f>SUM(F1037:F1042)</f>
        <v>0</v>
      </c>
      <c r="G1036" s="277">
        <f t="shared" si="80"/>
        <v>0</v>
      </c>
      <c r="H1036" s="277">
        <f t="shared" si="81"/>
        <v>0</v>
      </c>
      <c r="I1036" s="277">
        <f t="shared" si="82"/>
        <v>0</v>
      </c>
      <c r="J1036" s="284">
        <f t="shared" si="83"/>
        <v>5</v>
      </c>
      <c r="K1036" s="267">
        <f t="shared" si="84"/>
        <v>0</v>
      </c>
    </row>
    <row r="1037" s="257" customFormat="1" ht="14" hidden="1" customHeight="1" spans="1:11">
      <c r="A1037" s="278">
        <v>2140501</v>
      </c>
      <c r="B1037" s="279" t="s">
        <v>190</v>
      </c>
      <c r="C1037" s="280">
        <v>0</v>
      </c>
      <c r="D1037" s="276">
        <v>0</v>
      </c>
      <c r="E1037" s="276">
        <v>0</v>
      </c>
      <c r="F1037" s="276">
        <v>0</v>
      </c>
      <c r="G1037" s="277">
        <f t="shared" si="80"/>
        <v>0</v>
      </c>
      <c r="H1037" s="277">
        <f t="shared" si="81"/>
        <v>0</v>
      </c>
      <c r="I1037" s="277">
        <f t="shared" si="82"/>
        <v>0</v>
      </c>
      <c r="J1037" s="284">
        <f t="shared" si="83"/>
        <v>7</v>
      </c>
      <c r="K1037" s="267">
        <f t="shared" si="84"/>
        <v>0</v>
      </c>
    </row>
    <row r="1038" s="257" customFormat="1" ht="14" hidden="1" customHeight="1" spans="1:11">
      <c r="A1038" s="278">
        <v>2140502</v>
      </c>
      <c r="B1038" s="279" t="s">
        <v>191</v>
      </c>
      <c r="C1038" s="280">
        <v>0</v>
      </c>
      <c r="D1038" s="276">
        <v>0</v>
      </c>
      <c r="E1038" s="276">
        <v>0</v>
      </c>
      <c r="F1038" s="276">
        <v>0</v>
      </c>
      <c r="G1038" s="277">
        <f t="shared" si="80"/>
        <v>0</v>
      </c>
      <c r="H1038" s="277">
        <f t="shared" si="81"/>
        <v>0</v>
      </c>
      <c r="I1038" s="277">
        <f t="shared" si="82"/>
        <v>0</v>
      </c>
      <c r="J1038" s="284">
        <f t="shared" si="83"/>
        <v>7</v>
      </c>
      <c r="K1038" s="267">
        <f t="shared" si="84"/>
        <v>0</v>
      </c>
    </row>
    <row r="1039" s="257" customFormat="1" ht="14" hidden="1" customHeight="1" spans="1:11">
      <c r="A1039" s="278">
        <v>2140503</v>
      </c>
      <c r="B1039" s="279" t="s">
        <v>192</v>
      </c>
      <c r="C1039" s="280">
        <v>0</v>
      </c>
      <c r="D1039" s="276">
        <v>0</v>
      </c>
      <c r="E1039" s="276">
        <v>0</v>
      </c>
      <c r="F1039" s="276">
        <v>0</v>
      </c>
      <c r="G1039" s="277">
        <f t="shared" si="80"/>
        <v>0</v>
      </c>
      <c r="H1039" s="277">
        <f t="shared" si="81"/>
        <v>0</v>
      </c>
      <c r="I1039" s="277">
        <f t="shared" si="82"/>
        <v>0</v>
      </c>
      <c r="J1039" s="284">
        <f t="shared" si="83"/>
        <v>7</v>
      </c>
      <c r="K1039" s="267">
        <f t="shared" si="84"/>
        <v>0</v>
      </c>
    </row>
    <row r="1040" s="257" customFormat="1" ht="14" hidden="1" customHeight="1" spans="1:11">
      <c r="A1040" s="278">
        <v>2140504</v>
      </c>
      <c r="B1040" s="279" t="s">
        <v>966</v>
      </c>
      <c r="C1040" s="280">
        <v>0</v>
      </c>
      <c r="D1040" s="276">
        <v>0</v>
      </c>
      <c r="E1040" s="276">
        <v>0</v>
      </c>
      <c r="F1040" s="276">
        <v>0</v>
      </c>
      <c r="G1040" s="277">
        <f t="shared" si="80"/>
        <v>0</v>
      </c>
      <c r="H1040" s="277">
        <f t="shared" si="81"/>
        <v>0</v>
      </c>
      <c r="I1040" s="277">
        <f t="shared" si="82"/>
        <v>0</v>
      </c>
      <c r="J1040" s="284">
        <f t="shared" si="83"/>
        <v>7</v>
      </c>
      <c r="K1040" s="267">
        <f t="shared" si="84"/>
        <v>0</v>
      </c>
    </row>
    <row r="1041" s="257" customFormat="1" ht="14" hidden="1" customHeight="1" spans="1:11">
      <c r="A1041" s="278">
        <v>2140505</v>
      </c>
      <c r="B1041" s="279" t="s">
        <v>981</v>
      </c>
      <c r="C1041" s="280">
        <v>0</v>
      </c>
      <c r="D1041" s="276">
        <v>0</v>
      </c>
      <c r="E1041" s="276">
        <v>0</v>
      </c>
      <c r="F1041" s="276">
        <v>0</v>
      </c>
      <c r="G1041" s="277">
        <f t="shared" si="80"/>
        <v>0</v>
      </c>
      <c r="H1041" s="277">
        <f t="shared" si="81"/>
        <v>0</v>
      </c>
      <c r="I1041" s="277">
        <f t="shared" si="82"/>
        <v>0</v>
      </c>
      <c r="J1041" s="284">
        <f t="shared" si="83"/>
        <v>7</v>
      </c>
      <c r="K1041" s="267">
        <f t="shared" si="84"/>
        <v>0</v>
      </c>
    </row>
    <row r="1042" s="257" customFormat="1" ht="14" hidden="1" customHeight="1" spans="1:11">
      <c r="A1042" s="278">
        <v>2140599</v>
      </c>
      <c r="B1042" s="279" t="s">
        <v>982</v>
      </c>
      <c r="C1042" s="280">
        <v>0</v>
      </c>
      <c r="D1042" s="276">
        <v>0</v>
      </c>
      <c r="E1042" s="276">
        <v>0</v>
      </c>
      <c r="F1042" s="276">
        <v>0</v>
      </c>
      <c r="G1042" s="277">
        <f t="shared" si="80"/>
        <v>0</v>
      </c>
      <c r="H1042" s="277">
        <f t="shared" si="81"/>
        <v>0</v>
      </c>
      <c r="I1042" s="277">
        <f t="shared" si="82"/>
        <v>0</v>
      </c>
      <c r="J1042" s="284">
        <f t="shared" si="83"/>
        <v>7</v>
      </c>
      <c r="K1042" s="267">
        <f t="shared" si="84"/>
        <v>0</v>
      </c>
    </row>
    <row r="1043" s="257" customFormat="1" ht="14" customHeight="1" spans="1:11">
      <c r="A1043" s="278">
        <v>21406</v>
      </c>
      <c r="B1043" s="275" t="s">
        <v>983</v>
      </c>
      <c r="C1043" s="276">
        <f>SUM(C1044:C1047)</f>
        <v>1519</v>
      </c>
      <c r="D1043" s="276">
        <f>SUM(D1044:D1047)</f>
        <v>1275</v>
      </c>
      <c r="E1043" s="276">
        <f>SUM(E1044:E1047)</f>
        <v>1326</v>
      </c>
      <c r="F1043" s="276">
        <f>SUM(F1044:F1047)</f>
        <v>656</v>
      </c>
      <c r="G1043" s="277">
        <f t="shared" si="80"/>
        <v>-0.568136932192232</v>
      </c>
      <c r="H1043" s="277">
        <f t="shared" si="81"/>
        <v>0.514509803921569</v>
      </c>
      <c r="I1043" s="277">
        <f t="shared" si="82"/>
        <v>0.494720965309201</v>
      </c>
      <c r="J1043" s="284">
        <f t="shared" si="83"/>
        <v>5</v>
      </c>
      <c r="K1043" s="267">
        <f t="shared" si="84"/>
        <v>4776</v>
      </c>
    </row>
    <row r="1044" s="257" customFormat="1" ht="14" customHeight="1" spans="1:11">
      <c r="A1044" s="278">
        <v>2140601</v>
      </c>
      <c r="B1044" s="279" t="s">
        <v>984</v>
      </c>
      <c r="C1044" s="276">
        <v>0</v>
      </c>
      <c r="D1044" s="276">
        <v>247</v>
      </c>
      <c r="E1044" s="276">
        <v>359</v>
      </c>
      <c r="F1044" s="276">
        <v>397</v>
      </c>
      <c r="G1044" s="277"/>
      <c r="H1044" s="277">
        <f t="shared" si="81"/>
        <v>1.60728744939271</v>
      </c>
      <c r="I1044" s="277">
        <f t="shared" si="82"/>
        <v>1.1058495821727</v>
      </c>
      <c r="J1044" s="284">
        <f t="shared" si="83"/>
        <v>7</v>
      </c>
      <c r="K1044" s="267">
        <f t="shared" si="84"/>
        <v>1003</v>
      </c>
    </row>
    <row r="1045" s="257" customFormat="1" ht="14" customHeight="1" spans="1:11">
      <c r="A1045" s="278">
        <v>2140602</v>
      </c>
      <c r="B1045" s="279" t="s">
        <v>985</v>
      </c>
      <c r="C1045" s="276">
        <v>1519</v>
      </c>
      <c r="D1045" s="276">
        <v>1028</v>
      </c>
      <c r="E1045" s="276">
        <v>967</v>
      </c>
      <c r="F1045" s="276">
        <v>259</v>
      </c>
      <c r="G1045" s="277">
        <f t="shared" si="80"/>
        <v>-0.829493087557604</v>
      </c>
      <c r="H1045" s="277">
        <f t="shared" si="81"/>
        <v>0.251945525291829</v>
      </c>
      <c r="I1045" s="277">
        <f t="shared" si="82"/>
        <v>0.267838676318511</v>
      </c>
      <c r="J1045" s="284">
        <f t="shared" si="83"/>
        <v>7</v>
      </c>
      <c r="K1045" s="267">
        <f t="shared" si="84"/>
        <v>3773</v>
      </c>
    </row>
    <row r="1046" s="257" customFormat="1" ht="14" hidden="1" customHeight="1" spans="1:11">
      <c r="A1046" s="278">
        <v>2140603</v>
      </c>
      <c r="B1046" s="279" t="s">
        <v>986</v>
      </c>
      <c r="C1046" s="280">
        <v>0</v>
      </c>
      <c r="D1046" s="276">
        <v>0</v>
      </c>
      <c r="E1046" s="276">
        <v>0</v>
      </c>
      <c r="F1046" s="276">
        <v>0</v>
      </c>
      <c r="G1046" s="277">
        <f t="shared" si="80"/>
        <v>0</v>
      </c>
      <c r="H1046" s="277">
        <f t="shared" si="81"/>
        <v>0</v>
      </c>
      <c r="I1046" s="277">
        <f t="shared" si="82"/>
        <v>0</v>
      </c>
      <c r="J1046" s="284">
        <f t="shared" si="83"/>
        <v>7</v>
      </c>
      <c r="K1046" s="267">
        <f t="shared" si="84"/>
        <v>0</v>
      </c>
    </row>
    <row r="1047" s="257" customFormat="1" ht="14" hidden="1" customHeight="1" spans="1:11">
      <c r="A1047" s="278">
        <v>2140699</v>
      </c>
      <c r="B1047" s="279" t="s">
        <v>987</v>
      </c>
      <c r="C1047" s="280">
        <v>0</v>
      </c>
      <c r="D1047" s="276">
        <v>0</v>
      </c>
      <c r="E1047" s="276">
        <v>0</v>
      </c>
      <c r="F1047" s="276">
        <v>0</v>
      </c>
      <c r="G1047" s="277">
        <f t="shared" si="80"/>
        <v>0</v>
      </c>
      <c r="H1047" s="277">
        <f t="shared" si="81"/>
        <v>0</v>
      </c>
      <c r="I1047" s="277">
        <f t="shared" si="82"/>
        <v>0</v>
      </c>
      <c r="J1047" s="284">
        <f t="shared" si="83"/>
        <v>7</v>
      </c>
      <c r="K1047" s="267">
        <f t="shared" si="84"/>
        <v>0</v>
      </c>
    </row>
    <row r="1048" s="257" customFormat="1" ht="14" customHeight="1" spans="1:11">
      <c r="A1048" s="278">
        <v>21499</v>
      </c>
      <c r="B1048" s="275" t="s">
        <v>988</v>
      </c>
      <c r="C1048" s="276">
        <f>SUM(C1049:C1050)</f>
        <v>0</v>
      </c>
      <c r="D1048" s="276">
        <f>SUM(D1049:D1050)</f>
        <v>0</v>
      </c>
      <c r="E1048" s="276">
        <f>SUM(E1049:E1050)</f>
        <v>0</v>
      </c>
      <c r="F1048" s="276">
        <f>SUM(F1049:F1050)</f>
        <v>-62</v>
      </c>
      <c r="G1048" s="277"/>
      <c r="H1048" s="277"/>
      <c r="I1048" s="277"/>
      <c r="J1048" s="284">
        <f t="shared" si="83"/>
        <v>5</v>
      </c>
      <c r="K1048" s="267">
        <f t="shared" si="84"/>
        <v>-62</v>
      </c>
    </row>
    <row r="1049" s="257" customFormat="1" ht="14" hidden="1" customHeight="1" spans="1:11">
      <c r="A1049" s="278">
        <v>2149901</v>
      </c>
      <c r="B1049" s="279" t="s">
        <v>989</v>
      </c>
      <c r="C1049" s="280">
        <v>0</v>
      </c>
      <c r="D1049" s="276">
        <v>0</v>
      </c>
      <c r="E1049" s="276">
        <v>0</v>
      </c>
      <c r="F1049" s="276">
        <v>0</v>
      </c>
      <c r="G1049" s="277">
        <f t="shared" si="80"/>
        <v>0</v>
      </c>
      <c r="H1049" s="277">
        <f t="shared" si="81"/>
        <v>0</v>
      </c>
      <c r="I1049" s="277">
        <f t="shared" si="82"/>
        <v>0</v>
      </c>
      <c r="J1049" s="284">
        <f t="shared" si="83"/>
        <v>7</v>
      </c>
      <c r="K1049" s="267">
        <f t="shared" si="84"/>
        <v>0</v>
      </c>
    </row>
    <row r="1050" s="257" customFormat="1" ht="14" customHeight="1" spans="1:11">
      <c r="A1050" s="278">
        <v>2149999</v>
      </c>
      <c r="B1050" s="279" t="s">
        <v>990</v>
      </c>
      <c r="C1050" s="276">
        <v>0</v>
      </c>
      <c r="D1050" s="276">
        <v>0</v>
      </c>
      <c r="E1050" s="276">
        <v>0</v>
      </c>
      <c r="F1050" s="276">
        <v>-62</v>
      </c>
      <c r="G1050" s="277"/>
      <c r="H1050" s="277"/>
      <c r="I1050" s="277"/>
      <c r="J1050" s="284">
        <f t="shared" si="83"/>
        <v>7</v>
      </c>
      <c r="K1050" s="267">
        <f t="shared" si="84"/>
        <v>-62</v>
      </c>
    </row>
    <row r="1051" s="257" customFormat="1" ht="14" customHeight="1" spans="1:11">
      <c r="A1051" s="274">
        <v>215</v>
      </c>
      <c r="B1051" s="275" t="s">
        <v>991</v>
      </c>
      <c r="C1051" s="276">
        <f>SUM(C1052,C1062,C1078,C1083,C1097,C1104,C1111)</f>
        <v>1560</v>
      </c>
      <c r="D1051" s="276">
        <f>SUM(D1052,D1062,D1078,D1083,D1097,D1104,D1111)</f>
        <v>420</v>
      </c>
      <c r="E1051" s="276">
        <f>SUM(E1052,E1062,E1078,E1083,E1097,E1104,E1111)</f>
        <v>1254</v>
      </c>
      <c r="F1051" s="276">
        <f>SUM(F1052,F1062,F1078,F1083,F1097,F1104,F1111)</f>
        <v>973</v>
      </c>
      <c r="G1051" s="277">
        <f t="shared" si="80"/>
        <v>-0.376282051282051</v>
      </c>
      <c r="H1051" s="277">
        <f t="shared" si="81"/>
        <v>2.31666666666667</v>
      </c>
      <c r="I1051" s="277">
        <f t="shared" si="82"/>
        <v>0.77591706539075</v>
      </c>
      <c r="J1051" s="284">
        <f t="shared" si="83"/>
        <v>3</v>
      </c>
      <c r="K1051" s="267">
        <f t="shared" si="84"/>
        <v>4207</v>
      </c>
    </row>
    <row r="1052" s="257" customFormat="1" ht="14" hidden="1" customHeight="1" spans="1:11">
      <c r="A1052" s="278">
        <v>21501</v>
      </c>
      <c r="B1052" s="275" t="s">
        <v>992</v>
      </c>
      <c r="C1052" s="280">
        <f>SUM(C1053:C1061)</f>
        <v>0</v>
      </c>
      <c r="D1052" s="280">
        <f>SUM(D1053:D1061)</f>
        <v>0</v>
      </c>
      <c r="E1052" s="280">
        <f>SUM(E1053:E1061)</f>
        <v>0</v>
      </c>
      <c r="F1052" s="280">
        <f>SUM(F1053:F1061)</f>
        <v>0</v>
      </c>
      <c r="G1052" s="277">
        <f t="shared" si="80"/>
        <v>0</v>
      </c>
      <c r="H1052" s="277">
        <f t="shared" si="81"/>
        <v>0</v>
      </c>
      <c r="I1052" s="277">
        <f t="shared" si="82"/>
        <v>0</v>
      </c>
      <c r="J1052" s="284">
        <f t="shared" si="83"/>
        <v>5</v>
      </c>
      <c r="K1052" s="267">
        <f t="shared" si="84"/>
        <v>0</v>
      </c>
    </row>
    <row r="1053" s="257" customFormat="1" ht="14" hidden="1" customHeight="1" spans="1:11">
      <c r="A1053" s="278">
        <v>2150101</v>
      </c>
      <c r="B1053" s="279" t="s">
        <v>190</v>
      </c>
      <c r="C1053" s="280">
        <v>0</v>
      </c>
      <c r="D1053" s="276">
        <v>0</v>
      </c>
      <c r="E1053" s="276">
        <v>0</v>
      </c>
      <c r="F1053" s="276">
        <v>0</v>
      </c>
      <c r="G1053" s="277">
        <f t="shared" si="80"/>
        <v>0</v>
      </c>
      <c r="H1053" s="277">
        <f t="shared" si="81"/>
        <v>0</v>
      </c>
      <c r="I1053" s="277">
        <f t="shared" si="82"/>
        <v>0</v>
      </c>
      <c r="J1053" s="284">
        <f t="shared" si="83"/>
        <v>7</v>
      </c>
      <c r="K1053" s="267">
        <f t="shared" si="84"/>
        <v>0</v>
      </c>
    </row>
    <row r="1054" s="257" customFormat="1" ht="14" hidden="1" customHeight="1" spans="1:11">
      <c r="A1054" s="278">
        <v>2150102</v>
      </c>
      <c r="B1054" s="279" t="s">
        <v>191</v>
      </c>
      <c r="C1054" s="280">
        <v>0</v>
      </c>
      <c r="D1054" s="276">
        <v>0</v>
      </c>
      <c r="E1054" s="276">
        <v>0</v>
      </c>
      <c r="F1054" s="276">
        <v>0</v>
      </c>
      <c r="G1054" s="277">
        <f t="shared" si="80"/>
        <v>0</v>
      </c>
      <c r="H1054" s="277">
        <f t="shared" si="81"/>
        <v>0</v>
      </c>
      <c r="I1054" s="277">
        <f t="shared" si="82"/>
        <v>0</v>
      </c>
      <c r="J1054" s="284">
        <f t="shared" si="83"/>
        <v>7</v>
      </c>
      <c r="K1054" s="267">
        <f t="shared" si="84"/>
        <v>0</v>
      </c>
    </row>
    <row r="1055" s="257" customFormat="1" ht="14" hidden="1" customHeight="1" spans="1:11">
      <c r="A1055" s="278">
        <v>2150103</v>
      </c>
      <c r="B1055" s="279" t="s">
        <v>192</v>
      </c>
      <c r="C1055" s="280">
        <v>0</v>
      </c>
      <c r="D1055" s="276">
        <v>0</v>
      </c>
      <c r="E1055" s="276">
        <v>0</v>
      </c>
      <c r="F1055" s="276">
        <v>0</v>
      </c>
      <c r="G1055" s="277">
        <f t="shared" si="80"/>
        <v>0</v>
      </c>
      <c r="H1055" s="277">
        <f t="shared" si="81"/>
        <v>0</v>
      </c>
      <c r="I1055" s="277">
        <f t="shared" si="82"/>
        <v>0</v>
      </c>
      <c r="J1055" s="284">
        <f t="shared" si="83"/>
        <v>7</v>
      </c>
      <c r="K1055" s="267">
        <f t="shared" si="84"/>
        <v>0</v>
      </c>
    </row>
    <row r="1056" s="257" customFormat="1" ht="14" hidden="1" customHeight="1" spans="1:11">
      <c r="A1056" s="278">
        <v>2150104</v>
      </c>
      <c r="B1056" s="279" t="s">
        <v>993</v>
      </c>
      <c r="C1056" s="280">
        <v>0</v>
      </c>
      <c r="D1056" s="276">
        <v>0</v>
      </c>
      <c r="E1056" s="276">
        <v>0</v>
      </c>
      <c r="F1056" s="276">
        <v>0</v>
      </c>
      <c r="G1056" s="277">
        <f t="shared" si="80"/>
        <v>0</v>
      </c>
      <c r="H1056" s="277">
        <f t="shared" si="81"/>
        <v>0</v>
      </c>
      <c r="I1056" s="277">
        <f t="shared" si="82"/>
        <v>0</v>
      </c>
      <c r="J1056" s="284">
        <f t="shared" si="83"/>
        <v>7</v>
      </c>
      <c r="K1056" s="267">
        <f t="shared" si="84"/>
        <v>0</v>
      </c>
    </row>
    <row r="1057" s="257" customFormat="1" ht="14" hidden="1" customHeight="1" spans="1:11">
      <c r="A1057" s="278">
        <v>2150105</v>
      </c>
      <c r="B1057" s="279" t="s">
        <v>994</v>
      </c>
      <c r="C1057" s="280">
        <v>0</v>
      </c>
      <c r="D1057" s="276">
        <v>0</v>
      </c>
      <c r="E1057" s="276">
        <v>0</v>
      </c>
      <c r="F1057" s="276">
        <v>0</v>
      </c>
      <c r="G1057" s="277">
        <f t="shared" si="80"/>
        <v>0</v>
      </c>
      <c r="H1057" s="277">
        <f t="shared" si="81"/>
        <v>0</v>
      </c>
      <c r="I1057" s="277">
        <f t="shared" si="82"/>
        <v>0</v>
      </c>
      <c r="J1057" s="284">
        <f t="shared" si="83"/>
        <v>7</v>
      </c>
      <c r="K1057" s="267">
        <f t="shared" si="84"/>
        <v>0</v>
      </c>
    </row>
    <row r="1058" s="257" customFormat="1" ht="14" hidden="1" customHeight="1" spans="1:11">
      <c r="A1058" s="278">
        <v>2150106</v>
      </c>
      <c r="B1058" s="279" t="s">
        <v>995</v>
      </c>
      <c r="C1058" s="280">
        <v>0</v>
      </c>
      <c r="D1058" s="276">
        <v>0</v>
      </c>
      <c r="E1058" s="276">
        <v>0</v>
      </c>
      <c r="F1058" s="276">
        <v>0</v>
      </c>
      <c r="G1058" s="277">
        <f t="shared" si="80"/>
        <v>0</v>
      </c>
      <c r="H1058" s="277">
        <f t="shared" si="81"/>
        <v>0</v>
      </c>
      <c r="I1058" s="277">
        <f t="shared" si="82"/>
        <v>0</v>
      </c>
      <c r="J1058" s="284">
        <f t="shared" si="83"/>
        <v>7</v>
      </c>
      <c r="K1058" s="267">
        <f t="shared" si="84"/>
        <v>0</v>
      </c>
    </row>
    <row r="1059" s="257" customFormat="1" ht="14" hidden="1" customHeight="1" spans="1:11">
      <c r="A1059" s="278">
        <v>2150107</v>
      </c>
      <c r="B1059" s="279" t="s">
        <v>996</v>
      </c>
      <c r="C1059" s="280">
        <v>0</v>
      </c>
      <c r="D1059" s="276">
        <v>0</v>
      </c>
      <c r="E1059" s="276">
        <v>0</v>
      </c>
      <c r="F1059" s="276">
        <v>0</v>
      </c>
      <c r="G1059" s="277">
        <f t="shared" si="80"/>
        <v>0</v>
      </c>
      <c r="H1059" s="277">
        <f t="shared" si="81"/>
        <v>0</v>
      </c>
      <c r="I1059" s="277">
        <f t="shared" si="82"/>
        <v>0</v>
      </c>
      <c r="J1059" s="284">
        <f t="shared" si="83"/>
        <v>7</v>
      </c>
      <c r="K1059" s="267">
        <f t="shared" si="84"/>
        <v>0</v>
      </c>
    </row>
    <row r="1060" s="257" customFormat="1" ht="14" hidden="1" customHeight="1" spans="1:11">
      <c r="A1060" s="278">
        <v>2150108</v>
      </c>
      <c r="B1060" s="279" t="s">
        <v>997</v>
      </c>
      <c r="C1060" s="280">
        <v>0</v>
      </c>
      <c r="D1060" s="276">
        <v>0</v>
      </c>
      <c r="E1060" s="276">
        <v>0</v>
      </c>
      <c r="F1060" s="276">
        <v>0</v>
      </c>
      <c r="G1060" s="277">
        <f t="shared" si="80"/>
        <v>0</v>
      </c>
      <c r="H1060" s="277">
        <f t="shared" si="81"/>
        <v>0</v>
      </c>
      <c r="I1060" s="277">
        <f t="shared" si="82"/>
        <v>0</v>
      </c>
      <c r="J1060" s="284">
        <f t="shared" si="83"/>
        <v>7</v>
      </c>
      <c r="K1060" s="267">
        <f t="shared" si="84"/>
        <v>0</v>
      </c>
    </row>
    <row r="1061" s="257" customFormat="1" ht="14" hidden="1" customHeight="1" spans="1:11">
      <c r="A1061" s="278">
        <v>2150199</v>
      </c>
      <c r="B1061" s="279" t="s">
        <v>998</v>
      </c>
      <c r="C1061" s="280">
        <v>0</v>
      </c>
      <c r="D1061" s="276">
        <v>0</v>
      </c>
      <c r="E1061" s="276">
        <v>0</v>
      </c>
      <c r="F1061" s="276">
        <v>0</v>
      </c>
      <c r="G1061" s="277">
        <f t="shared" si="80"/>
        <v>0</v>
      </c>
      <c r="H1061" s="277">
        <f t="shared" si="81"/>
        <v>0</v>
      </c>
      <c r="I1061" s="277">
        <f t="shared" si="82"/>
        <v>0</v>
      </c>
      <c r="J1061" s="284">
        <f t="shared" si="83"/>
        <v>7</v>
      </c>
      <c r="K1061" s="267">
        <f t="shared" si="84"/>
        <v>0</v>
      </c>
    </row>
    <row r="1062" s="257" customFormat="1" ht="14" customHeight="1" spans="1:11">
      <c r="A1062" s="278">
        <v>21502</v>
      </c>
      <c r="B1062" s="275" t="s">
        <v>999</v>
      </c>
      <c r="C1062" s="276">
        <f>SUM(C1063:C1077)</f>
        <v>-50</v>
      </c>
      <c r="D1062" s="276">
        <f>SUM(D1063:D1077)</f>
        <v>0</v>
      </c>
      <c r="E1062" s="276">
        <f>SUM(E1063:E1077)</f>
        <v>0</v>
      </c>
      <c r="F1062" s="276">
        <f>SUM(F1063:F1077)</f>
        <v>0</v>
      </c>
      <c r="G1062" s="277">
        <f t="shared" si="80"/>
        <v>0</v>
      </c>
      <c r="H1062" s="277">
        <f t="shared" si="81"/>
        <v>0</v>
      </c>
      <c r="I1062" s="277">
        <f t="shared" si="82"/>
        <v>0</v>
      </c>
      <c r="J1062" s="284">
        <f t="shared" si="83"/>
        <v>5</v>
      </c>
      <c r="K1062" s="267">
        <f t="shared" si="84"/>
        <v>-50</v>
      </c>
    </row>
    <row r="1063" s="257" customFormat="1" ht="14" hidden="1" customHeight="1" spans="1:11">
      <c r="A1063" s="278">
        <v>2150201</v>
      </c>
      <c r="B1063" s="279" t="s">
        <v>190</v>
      </c>
      <c r="C1063" s="280">
        <v>0</v>
      </c>
      <c r="D1063" s="276">
        <v>0</v>
      </c>
      <c r="E1063" s="276">
        <v>0</v>
      </c>
      <c r="F1063" s="276">
        <v>0</v>
      </c>
      <c r="G1063" s="277">
        <f t="shared" si="80"/>
        <v>0</v>
      </c>
      <c r="H1063" s="277">
        <f t="shared" si="81"/>
        <v>0</v>
      </c>
      <c r="I1063" s="277">
        <f t="shared" si="82"/>
        <v>0</v>
      </c>
      <c r="J1063" s="284">
        <f t="shared" si="83"/>
        <v>7</v>
      </c>
      <c r="K1063" s="267">
        <f t="shared" si="84"/>
        <v>0</v>
      </c>
    </row>
    <row r="1064" s="257" customFormat="1" ht="14" hidden="1" customHeight="1" spans="1:11">
      <c r="A1064" s="278">
        <v>2150202</v>
      </c>
      <c r="B1064" s="279" t="s">
        <v>191</v>
      </c>
      <c r="C1064" s="280">
        <v>0</v>
      </c>
      <c r="D1064" s="276">
        <v>0</v>
      </c>
      <c r="E1064" s="276">
        <v>0</v>
      </c>
      <c r="F1064" s="276">
        <v>0</v>
      </c>
      <c r="G1064" s="277">
        <f t="shared" si="80"/>
        <v>0</v>
      </c>
      <c r="H1064" s="277">
        <f t="shared" si="81"/>
        <v>0</v>
      </c>
      <c r="I1064" s="277">
        <f t="shared" si="82"/>
        <v>0</v>
      </c>
      <c r="J1064" s="284">
        <f t="shared" si="83"/>
        <v>7</v>
      </c>
      <c r="K1064" s="267">
        <f t="shared" si="84"/>
        <v>0</v>
      </c>
    </row>
    <row r="1065" s="257" customFormat="1" ht="14" hidden="1" customHeight="1" spans="1:11">
      <c r="A1065" s="278">
        <v>2150203</v>
      </c>
      <c r="B1065" s="279" t="s">
        <v>192</v>
      </c>
      <c r="C1065" s="280">
        <v>0</v>
      </c>
      <c r="D1065" s="276">
        <v>0</v>
      </c>
      <c r="E1065" s="276">
        <v>0</v>
      </c>
      <c r="F1065" s="276">
        <v>0</v>
      </c>
      <c r="G1065" s="277">
        <f t="shared" si="80"/>
        <v>0</v>
      </c>
      <c r="H1065" s="277">
        <f t="shared" si="81"/>
        <v>0</v>
      </c>
      <c r="I1065" s="277">
        <f t="shared" si="82"/>
        <v>0</v>
      </c>
      <c r="J1065" s="284">
        <f t="shared" si="83"/>
        <v>7</v>
      </c>
      <c r="K1065" s="267">
        <f t="shared" si="84"/>
        <v>0</v>
      </c>
    </row>
    <row r="1066" s="257" customFormat="1" ht="14" hidden="1" customHeight="1" spans="1:11">
      <c r="A1066" s="278">
        <v>2150204</v>
      </c>
      <c r="B1066" s="279" t="s">
        <v>1000</v>
      </c>
      <c r="C1066" s="280">
        <v>0</v>
      </c>
      <c r="D1066" s="276">
        <v>0</v>
      </c>
      <c r="E1066" s="276">
        <v>0</v>
      </c>
      <c r="F1066" s="276">
        <v>0</v>
      </c>
      <c r="G1066" s="277">
        <f t="shared" si="80"/>
        <v>0</v>
      </c>
      <c r="H1066" s="277">
        <f t="shared" si="81"/>
        <v>0</v>
      </c>
      <c r="I1066" s="277">
        <f t="shared" si="82"/>
        <v>0</v>
      </c>
      <c r="J1066" s="284">
        <f t="shared" si="83"/>
        <v>7</v>
      </c>
      <c r="K1066" s="267">
        <f t="shared" si="84"/>
        <v>0</v>
      </c>
    </row>
    <row r="1067" s="257" customFormat="1" ht="14" hidden="1" customHeight="1" spans="1:11">
      <c r="A1067" s="278">
        <v>2150205</v>
      </c>
      <c r="B1067" s="279" t="s">
        <v>1001</v>
      </c>
      <c r="C1067" s="280">
        <v>0</v>
      </c>
      <c r="D1067" s="276">
        <v>0</v>
      </c>
      <c r="E1067" s="276">
        <v>0</v>
      </c>
      <c r="F1067" s="276">
        <v>0</v>
      </c>
      <c r="G1067" s="277">
        <f t="shared" si="80"/>
        <v>0</v>
      </c>
      <c r="H1067" s="277">
        <f t="shared" si="81"/>
        <v>0</v>
      </c>
      <c r="I1067" s="277">
        <f t="shared" si="82"/>
        <v>0</v>
      </c>
      <c r="J1067" s="284">
        <f t="shared" si="83"/>
        <v>7</v>
      </c>
      <c r="K1067" s="267">
        <f t="shared" si="84"/>
        <v>0</v>
      </c>
    </row>
    <row r="1068" s="257" customFormat="1" ht="14" hidden="1" customHeight="1" spans="1:11">
      <c r="A1068" s="278">
        <v>2150206</v>
      </c>
      <c r="B1068" s="279" t="s">
        <v>1002</v>
      </c>
      <c r="C1068" s="280">
        <v>0</v>
      </c>
      <c r="D1068" s="276">
        <v>0</v>
      </c>
      <c r="E1068" s="276">
        <v>0</v>
      </c>
      <c r="F1068" s="276">
        <v>0</v>
      </c>
      <c r="G1068" s="277">
        <f t="shared" si="80"/>
        <v>0</v>
      </c>
      <c r="H1068" s="277">
        <f t="shared" si="81"/>
        <v>0</v>
      </c>
      <c r="I1068" s="277">
        <f t="shared" si="82"/>
        <v>0</v>
      </c>
      <c r="J1068" s="284">
        <f t="shared" si="83"/>
        <v>7</v>
      </c>
      <c r="K1068" s="267">
        <f t="shared" si="84"/>
        <v>0</v>
      </c>
    </row>
    <row r="1069" s="257" customFormat="1" ht="14" hidden="1" customHeight="1" spans="1:11">
      <c r="A1069" s="278">
        <v>2150207</v>
      </c>
      <c r="B1069" s="279" t="s">
        <v>1003</v>
      </c>
      <c r="C1069" s="280">
        <v>0</v>
      </c>
      <c r="D1069" s="276">
        <v>0</v>
      </c>
      <c r="E1069" s="276">
        <v>0</v>
      </c>
      <c r="F1069" s="276">
        <v>0</v>
      </c>
      <c r="G1069" s="277">
        <f t="shared" si="80"/>
        <v>0</v>
      </c>
      <c r="H1069" s="277">
        <f t="shared" si="81"/>
        <v>0</v>
      </c>
      <c r="I1069" s="277">
        <f t="shared" si="82"/>
        <v>0</v>
      </c>
      <c r="J1069" s="284">
        <f t="shared" si="83"/>
        <v>7</v>
      </c>
      <c r="K1069" s="267">
        <f t="shared" si="84"/>
        <v>0</v>
      </c>
    </row>
    <row r="1070" s="257" customFormat="1" ht="14" hidden="1" customHeight="1" spans="1:11">
      <c r="A1070" s="278">
        <v>2150208</v>
      </c>
      <c r="B1070" s="279" t="s">
        <v>1004</v>
      </c>
      <c r="C1070" s="280">
        <v>0</v>
      </c>
      <c r="D1070" s="276">
        <v>0</v>
      </c>
      <c r="E1070" s="276">
        <v>0</v>
      </c>
      <c r="F1070" s="276">
        <v>0</v>
      </c>
      <c r="G1070" s="277">
        <f t="shared" si="80"/>
        <v>0</v>
      </c>
      <c r="H1070" s="277">
        <f t="shared" si="81"/>
        <v>0</v>
      </c>
      <c r="I1070" s="277">
        <f t="shared" si="82"/>
        <v>0</v>
      </c>
      <c r="J1070" s="284">
        <f t="shared" si="83"/>
        <v>7</v>
      </c>
      <c r="K1070" s="267">
        <f t="shared" si="84"/>
        <v>0</v>
      </c>
    </row>
    <row r="1071" s="257" customFormat="1" ht="14" hidden="1" customHeight="1" spans="1:11">
      <c r="A1071" s="278">
        <v>2150209</v>
      </c>
      <c r="B1071" s="279" t="s">
        <v>1005</v>
      </c>
      <c r="C1071" s="280">
        <v>0</v>
      </c>
      <c r="D1071" s="276">
        <v>0</v>
      </c>
      <c r="E1071" s="276">
        <v>0</v>
      </c>
      <c r="F1071" s="276">
        <v>0</v>
      </c>
      <c r="G1071" s="277">
        <f t="shared" si="80"/>
        <v>0</v>
      </c>
      <c r="H1071" s="277">
        <f t="shared" si="81"/>
        <v>0</v>
      </c>
      <c r="I1071" s="277">
        <f t="shared" si="82"/>
        <v>0</v>
      </c>
      <c r="J1071" s="284">
        <f t="shared" si="83"/>
        <v>7</v>
      </c>
      <c r="K1071" s="267">
        <f t="shared" si="84"/>
        <v>0</v>
      </c>
    </row>
    <row r="1072" s="257" customFormat="1" ht="14" hidden="1" customHeight="1" spans="1:11">
      <c r="A1072" s="278">
        <v>2150210</v>
      </c>
      <c r="B1072" s="279" t="s">
        <v>1006</v>
      </c>
      <c r="C1072" s="280">
        <v>0</v>
      </c>
      <c r="D1072" s="276">
        <v>0</v>
      </c>
      <c r="E1072" s="276">
        <v>0</v>
      </c>
      <c r="F1072" s="276">
        <v>0</v>
      </c>
      <c r="G1072" s="277">
        <f t="shared" si="80"/>
        <v>0</v>
      </c>
      <c r="H1072" s="277">
        <f t="shared" si="81"/>
        <v>0</v>
      </c>
      <c r="I1072" s="277">
        <f t="shared" si="82"/>
        <v>0</v>
      </c>
      <c r="J1072" s="284">
        <f t="shared" si="83"/>
        <v>7</v>
      </c>
      <c r="K1072" s="267">
        <f t="shared" si="84"/>
        <v>0</v>
      </c>
    </row>
    <row r="1073" s="257" customFormat="1" ht="14" hidden="1" customHeight="1" spans="1:11">
      <c r="A1073" s="278">
        <v>2150212</v>
      </c>
      <c r="B1073" s="279" t="s">
        <v>1007</v>
      </c>
      <c r="C1073" s="280">
        <v>0</v>
      </c>
      <c r="D1073" s="276">
        <v>0</v>
      </c>
      <c r="E1073" s="276">
        <v>0</v>
      </c>
      <c r="F1073" s="276">
        <v>0</v>
      </c>
      <c r="G1073" s="277">
        <f t="shared" si="80"/>
        <v>0</v>
      </c>
      <c r="H1073" s="277">
        <f t="shared" si="81"/>
        <v>0</v>
      </c>
      <c r="I1073" s="277">
        <f t="shared" si="82"/>
        <v>0</v>
      </c>
      <c r="J1073" s="284">
        <f t="shared" si="83"/>
        <v>7</v>
      </c>
      <c r="K1073" s="267">
        <f t="shared" si="84"/>
        <v>0</v>
      </c>
    </row>
    <row r="1074" s="257" customFormat="1" ht="14" hidden="1" customHeight="1" spans="1:11">
      <c r="A1074" s="278">
        <v>2150213</v>
      </c>
      <c r="B1074" s="279" t="s">
        <v>1008</v>
      </c>
      <c r="C1074" s="280">
        <v>0</v>
      </c>
      <c r="D1074" s="276">
        <v>0</v>
      </c>
      <c r="E1074" s="276">
        <v>0</v>
      </c>
      <c r="F1074" s="276">
        <v>0</v>
      </c>
      <c r="G1074" s="277">
        <f t="shared" si="80"/>
        <v>0</v>
      </c>
      <c r="H1074" s="277">
        <f t="shared" si="81"/>
        <v>0</v>
      </c>
      <c r="I1074" s="277">
        <f t="shared" si="82"/>
        <v>0</v>
      </c>
      <c r="J1074" s="284">
        <f t="shared" si="83"/>
        <v>7</v>
      </c>
      <c r="K1074" s="267">
        <f t="shared" si="84"/>
        <v>0</v>
      </c>
    </row>
    <row r="1075" s="257" customFormat="1" ht="14" hidden="1" customHeight="1" spans="1:11">
      <c r="A1075" s="278">
        <v>2150214</v>
      </c>
      <c r="B1075" s="279" t="s">
        <v>1009</v>
      </c>
      <c r="C1075" s="280">
        <v>0</v>
      </c>
      <c r="D1075" s="276">
        <v>0</v>
      </c>
      <c r="E1075" s="276">
        <v>0</v>
      </c>
      <c r="F1075" s="276">
        <v>0</v>
      </c>
      <c r="G1075" s="277">
        <f t="shared" si="80"/>
        <v>0</v>
      </c>
      <c r="H1075" s="277">
        <f t="shared" si="81"/>
        <v>0</v>
      </c>
      <c r="I1075" s="277">
        <f t="shared" si="82"/>
        <v>0</v>
      </c>
      <c r="J1075" s="284">
        <f t="shared" si="83"/>
        <v>7</v>
      </c>
      <c r="K1075" s="267">
        <f t="shared" si="84"/>
        <v>0</v>
      </c>
    </row>
    <row r="1076" s="257" customFormat="1" ht="14" hidden="1" customHeight="1" spans="1:11">
      <c r="A1076" s="278">
        <v>2150215</v>
      </c>
      <c r="B1076" s="279" t="s">
        <v>1010</v>
      </c>
      <c r="C1076" s="280">
        <v>0</v>
      </c>
      <c r="D1076" s="276">
        <v>0</v>
      </c>
      <c r="E1076" s="276">
        <v>0</v>
      </c>
      <c r="F1076" s="276">
        <v>0</v>
      </c>
      <c r="G1076" s="277">
        <f t="shared" si="80"/>
        <v>0</v>
      </c>
      <c r="H1076" s="277">
        <f t="shared" si="81"/>
        <v>0</v>
      </c>
      <c r="I1076" s="277">
        <f t="shared" si="82"/>
        <v>0</v>
      </c>
      <c r="J1076" s="284">
        <f t="shared" si="83"/>
        <v>7</v>
      </c>
      <c r="K1076" s="267">
        <f t="shared" si="84"/>
        <v>0</v>
      </c>
    </row>
    <row r="1077" s="257" customFormat="1" ht="14" customHeight="1" spans="1:11">
      <c r="A1077" s="278">
        <v>2150299</v>
      </c>
      <c r="B1077" s="279" t="s">
        <v>1011</v>
      </c>
      <c r="C1077" s="276">
        <v>-50</v>
      </c>
      <c r="D1077" s="276">
        <v>0</v>
      </c>
      <c r="E1077" s="276">
        <v>0</v>
      </c>
      <c r="F1077" s="276">
        <v>0</v>
      </c>
      <c r="G1077" s="277">
        <f t="shared" si="80"/>
        <v>0</v>
      </c>
      <c r="H1077" s="277">
        <f t="shared" si="81"/>
        <v>0</v>
      </c>
      <c r="I1077" s="277">
        <f t="shared" si="82"/>
        <v>0</v>
      </c>
      <c r="J1077" s="284">
        <f t="shared" si="83"/>
        <v>7</v>
      </c>
      <c r="K1077" s="267">
        <f t="shared" si="84"/>
        <v>-50</v>
      </c>
    </row>
    <row r="1078" s="257" customFormat="1" ht="14" hidden="1" customHeight="1" spans="1:11">
      <c r="A1078" s="278">
        <v>21503</v>
      </c>
      <c r="B1078" s="275" t="s">
        <v>1012</v>
      </c>
      <c r="C1078" s="280">
        <f>SUM(C1079:C1082)</f>
        <v>0</v>
      </c>
      <c r="D1078" s="280">
        <f>SUM(D1079:D1082)</f>
        <v>0</v>
      </c>
      <c r="E1078" s="280">
        <f>SUM(E1079:E1082)</f>
        <v>0</v>
      </c>
      <c r="F1078" s="280">
        <f>SUM(F1079:F1082)</f>
        <v>0</v>
      </c>
      <c r="G1078" s="277">
        <f t="shared" si="80"/>
        <v>0</v>
      </c>
      <c r="H1078" s="277">
        <f t="shared" si="81"/>
        <v>0</v>
      </c>
      <c r="I1078" s="277">
        <f t="shared" si="82"/>
        <v>0</v>
      </c>
      <c r="J1078" s="284">
        <f t="shared" si="83"/>
        <v>5</v>
      </c>
      <c r="K1078" s="267">
        <f t="shared" si="84"/>
        <v>0</v>
      </c>
    </row>
    <row r="1079" s="257" customFormat="1" ht="14" hidden="1" customHeight="1" spans="1:11">
      <c r="A1079" s="278">
        <v>2150301</v>
      </c>
      <c r="B1079" s="279" t="s">
        <v>190</v>
      </c>
      <c r="C1079" s="280">
        <v>0</v>
      </c>
      <c r="D1079" s="276">
        <v>0</v>
      </c>
      <c r="E1079" s="276">
        <v>0</v>
      </c>
      <c r="F1079" s="276">
        <v>0</v>
      </c>
      <c r="G1079" s="277">
        <f t="shared" si="80"/>
        <v>0</v>
      </c>
      <c r="H1079" s="277">
        <f t="shared" si="81"/>
        <v>0</v>
      </c>
      <c r="I1079" s="277">
        <f t="shared" si="82"/>
        <v>0</v>
      </c>
      <c r="J1079" s="284">
        <f t="shared" si="83"/>
        <v>7</v>
      </c>
      <c r="K1079" s="267">
        <f t="shared" si="84"/>
        <v>0</v>
      </c>
    </row>
    <row r="1080" s="257" customFormat="1" ht="14" hidden="1" customHeight="1" spans="1:11">
      <c r="A1080" s="278">
        <v>2150302</v>
      </c>
      <c r="B1080" s="279" t="s">
        <v>191</v>
      </c>
      <c r="C1080" s="280">
        <v>0</v>
      </c>
      <c r="D1080" s="276">
        <v>0</v>
      </c>
      <c r="E1080" s="276">
        <v>0</v>
      </c>
      <c r="F1080" s="276">
        <v>0</v>
      </c>
      <c r="G1080" s="277">
        <f t="shared" si="80"/>
        <v>0</v>
      </c>
      <c r="H1080" s="277">
        <f t="shared" si="81"/>
        <v>0</v>
      </c>
      <c r="I1080" s="277">
        <f t="shared" si="82"/>
        <v>0</v>
      </c>
      <c r="J1080" s="284">
        <f t="shared" si="83"/>
        <v>7</v>
      </c>
      <c r="K1080" s="267">
        <f t="shared" si="84"/>
        <v>0</v>
      </c>
    </row>
    <row r="1081" s="257" customFormat="1" ht="14" hidden="1" customHeight="1" spans="1:11">
      <c r="A1081" s="278">
        <v>2150303</v>
      </c>
      <c r="B1081" s="279" t="s">
        <v>192</v>
      </c>
      <c r="C1081" s="280">
        <v>0</v>
      </c>
      <c r="D1081" s="276">
        <v>0</v>
      </c>
      <c r="E1081" s="276">
        <v>0</v>
      </c>
      <c r="F1081" s="276">
        <v>0</v>
      </c>
      <c r="G1081" s="277">
        <f t="shared" si="80"/>
        <v>0</v>
      </c>
      <c r="H1081" s="277">
        <f t="shared" si="81"/>
        <v>0</v>
      </c>
      <c r="I1081" s="277">
        <f t="shared" si="82"/>
        <v>0</v>
      </c>
      <c r="J1081" s="284">
        <f t="shared" si="83"/>
        <v>7</v>
      </c>
      <c r="K1081" s="267">
        <f t="shared" si="84"/>
        <v>0</v>
      </c>
    </row>
    <row r="1082" s="257" customFormat="1" ht="14" hidden="1" customHeight="1" spans="1:11">
      <c r="A1082" s="278">
        <v>2150399</v>
      </c>
      <c r="B1082" s="279" t="s">
        <v>1013</v>
      </c>
      <c r="C1082" s="280">
        <v>0</v>
      </c>
      <c r="D1082" s="276">
        <v>0</v>
      </c>
      <c r="E1082" s="276">
        <v>0</v>
      </c>
      <c r="F1082" s="276">
        <v>0</v>
      </c>
      <c r="G1082" s="277">
        <f t="shared" si="80"/>
        <v>0</v>
      </c>
      <c r="H1082" s="277">
        <f t="shared" si="81"/>
        <v>0</v>
      </c>
      <c r="I1082" s="277">
        <f t="shared" si="82"/>
        <v>0</v>
      </c>
      <c r="J1082" s="284">
        <f t="shared" si="83"/>
        <v>7</v>
      </c>
      <c r="K1082" s="267">
        <f t="shared" si="84"/>
        <v>0</v>
      </c>
    </row>
    <row r="1083" s="257" customFormat="1" ht="14" customHeight="1" spans="1:11">
      <c r="A1083" s="278">
        <v>21505</v>
      </c>
      <c r="B1083" s="275" t="s">
        <v>1014</v>
      </c>
      <c r="C1083" s="276">
        <f>SUM(C1084:C1096)</f>
        <v>1610</v>
      </c>
      <c r="D1083" s="276">
        <f>SUM(D1084:D1096)</f>
        <v>367</v>
      </c>
      <c r="E1083" s="276">
        <f>SUM(E1084:E1096)</f>
        <v>1089</v>
      </c>
      <c r="F1083" s="276">
        <f>SUM(F1084:F1096)</f>
        <v>808</v>
      </c>
      <c r="G1083" s="277">
        <f t="shared" si="80"/>
        <v>-0.498136645962733</v>
      </c>
      <c r="H1083" s="277">
        <f t="shared" si="81"/>
        <v>2.2016348773842</v>
      </c>
      <c r="I1083" s="277">
        <f t="shared" si="82"/>
        <v>0.741965105601469</v>
      </c>
      <c r="J1083" s="284">
        <f t="shared" si="83"/>
        <v>5</v>
      </c>
      <c r="K1083" s="267">
        <f t="shared" si="84"/>
        <v>3874</v>
      </c>
    </row>
    <row r="1084" s="257" customFormat="1" ht="14" hidden="1" customHeight="1" spans="1:11">
      <c r="A1084" s="278">
        <v>2150501</v>
      </c>
      <c r="B1084" s="279" t="s">
        <v>190</v>
      </c>
      <c r="C1084" s="280">
        <v>0</v>
      </c>
      <c r="D1084" s="276">
        <v>0</v>
      </c>
      <c r="E1084" s="276">
        <v>0</v>
      </c>
      <c r="F1084" s="276">
        <v>0</v>
      </c>
      <c r="G1084" s="277">
        <f t="shared" si="80"/>
        <v>0</v>
      </c>
      <c r="H1084" s="277">
        <f t="shared" si="81"/>
        <v>0</v>
      </c>
      <c r="I1084" s="277">
        <f t="shared" si="82"/>
        <v>0</v>
      </c>
      <c r="J1084" s="284">
        <f t="shared" si="83"/>
        <v>7</v>
      </c>
      <c r="K1084" s="267">
        <f t="shared" si="84"/>
        <v>0</v>
      </c>
    </row>
    <row r="1085" s="257" customFormat="1" ht="14" customHeight="1" spans="1:11">
      <c r="A1085" s="278">
        <v>2150502</v>
      </c>
      <c r="B1085" s="279" t="s">
        <v>191</v>
      </c>
      <c r="C1085" s="280">
        <v>0</v>
      </c>
      <c r="D1085" s="276">
        <v>1</v>
      </c>
      <c r="E1085" s="276">
        <v>0</v>
      </c>
      <c r="F1085" s="276">
        <v>0</v>
      </c>
      <c r="G1085" s="277">
        <f t="shared" si="80"/>
        <v>0</v>
      </c>
      <c r="H1085" s="277">
        <f t="shared" si="81"/>
        <v>0</v>
      </c>
      <c r="I1085" s="277">
        <f t="shared" si="82"/>
        <v>0</v>
      </c>
      <c r="J1085" s="284">
        <f t="shared" si="83"/>
        <v>7</v>
      </c>
      <c r="K1085" s="267">
        <f t="shared" si="84"/>
        <v>1</v>
      </c>
    </row>
    <row r="1086" s="257" customFormat="1" ht="14" hidden="1" customHeight="1" spans="1:11">
      <c r="A1086" s="278">
        <v>2150503</v>
      </c>
      <c r="B1086" s="279" t="s">
        <v>192</v>
      </c>
      <c r="C1086" s="280">
        <v>0</v>
      </c>
      <c r="D1086" s="276">
        <v>0</v>
      </c>
      <c r="E1086" s="276">
        <v>0</v>
      </c>
      <c r="F1086" s="276">
        <v>0</v>
      </c>
      <c r="G1086" s="277">
        <f t="shared" si="80"/>
        <v>0</v>
      </c>
      <c r="H1086" s="277">
        <f t="shared" si="81"/>
        <v>0</v>
      </c>
      <c r="I1086" s="277">
        <f t="shared" si="82"/>
        <v>0</v>
      </c>
      <c r="J1086" s="284">
        <f t="shared" si="83"/>
        <v>7</v>
      </c>
      <c r="K1086" s="267">
        <f t="shared" si="84"/>
        <v>0</v>
      </c>
    </row>
    <row r="1087" s="257" customFormat="1" ht="14" hidden="1" customHeight="1" spans="1:11">
      <c r="A1087" s="278">
        <v>2150505</v>
      </c>
      <c r="B1087" s="279" t="s">
        <v>1015</v>
      </c>
      <c r="C1087" s="280">
        <v>0</v>
      </c>
      <c r="D1087" s="276">
        <v>0</v>
      </c>
      <c r="E1087" s="276">
        <v>0</v>
      </c>
      <c r="F1087" s="276">
        <v>0</v>
      </c>
      <c r="G1087" s="277">
        <f t="shared" si="80"/>
        <v>0</v>
      </c>
      <c r="H1087" s="277">
        <f t="shared" si="81"/>
        <v>0</v>
      </c>
      <c r="I1087" s="277">
        <f t="shared" si="82"/>
        <v>0</v>
      </c>
      <c r="J1087" s="284">
        <f t="shared" si="83"/>
        <v>7</v>
      </c>
      <c r="K1087" s="267">
        <f t="shared" si="84"/>
        <v>0</v>
      </c>
    </row>
    <row r="1088" s="257" customFormat="1" ht="14" hidden="1" customHeight="1" spans="1:11">
      <c r="A1088" s="278">
        <v>2150506</v>
      </c>
      <c r="B1088" s="279" t="s">
        <v>1016</v>
      </c>
      <c r="C1088" s="280">
        <v>0</v>
      </c>
      <c r="D1088" s="276">
        <v>0</v>
      </c>
      <c r="E1088" s="276">
        <v>0</v>
      </c>
      <c r="F1088" s="276">
        <v>0</v>
      </c>
      <c r="G1088" s="277">
        <f t="shared" si="80"/>
        <v>0</v>
      </c>
      <c r="H1088" s="277">
        <f t="shared" si="81"/>
        <v>0</v>
      </c>
      <c r="I1088" s="277">
        <f t="shared" si="82"/>
        <v>0</v>
      </c>
      <c r="J1088" s="284">
        <f t="shared" si="83"/>
        <v>7</v>
      </c>
      <c r="K1088" s="267">
        <f t="shared" si="84"/>
        <v>0</v>
      </c>
    </row>
    <row r="1089" s="257" customFormat="1" ht="14" hidden="1" customHeight="1" spans="1:11">
      <c r="A1089" s="278">
        <v>2150507</v>
      </c>
      <c r="B1089" s="279" t="s">
        <v>1017</v>
      </c>
      <c r="C1089" s="280">
        <v>0</v>
      </c>
      <c r="D1089" s="276">
        <v>0</v>
      </c>
      <c r="E1089" s="276">
        <v>0</v>
      </c>
      <c r="F1089" s="276">
        <v>0</v>
      </c>
      <c r="G1089" s="277">
        <f t="shared" si="80"/>
        <v>0</v>
      </c>
      <c r="H1089" s="277">
        <f t="shared" si="81"/>
        <v>0</v>
      </c>
      <c r="I1089" s="277">
        <f t="shared" si="82"/>
        <v>0</v>
      </c>
      <c r="J1089" s="284">
        <f t="shared" si="83"/>
        <v>7</v>
      </c>
      <c r="K1089" s="267">
        <f t="shared" si="84"/>
        <v>0</v>
      </c>
    </row>
    <row r="1090" s="257" customFormat="1" ht="14" customHeight="1" spans="1:11">
      <c r="A1090" s="278">
        <v>2150508</v>
      </c>
      <c r="B1090" s="279" t="s">
        <v>1018</v>
      </c>
      <c r="C1090" s="276">
        <v>5</v>
      </c>
      <c r="D1090" s="276">
        <v>0</v>
      </c>
      <c r="E1090" s="276">
        <v>0</v>
      </c>
      <c r="F1090" s="276">
        <v>-4</v>
      </c>
      <c r="G1090" s="277">
        <f t="shared" si="80"/>
        <v>-1.8</v>
      </c>
      <c r="H1090" s="277"/>
      <c r="I1090" s="277"/>
      <c r="J1090" s="284">
        <f t="shared" si="83"/>
        <v>7</v>
      </c>
      <c r="K1090" s="267">
        <f t="shared" si="84"/>
        <v>1</v>
      </c>
    </row>
    <row r="1091" s="257" customFormat="1" ht="14" hidden="1" customHeight="1" spans="1:11">
      <c r="A1091" s="278">
        <v>2150509</v>
      </c>
      <c r="B1091" s="279" t="s">
        <v>1019</v>
      </c>
      <c r="C1091" s="280">
        <v>0</v>
      </c>
      <c r="D1091" s="276">
        <v>0</v>
      </c>
      <c r="E1091" s="276">
        <v>0</v>
      </c>
      <c r="F1091" s="276">
        <v>0</v>
      </c>
      <c r="G1091" s="277">
        <f t="shared" si="80"/>
        <v>0</v>
      </c>
      <c r="H1091" s="277">
        <f t="shared" si="81"/>
        <v>0</v>
      </c>
      <c r="I1091" s="277">
        <f t="shared" si="82"/>
        <v>0</v>
      </c>
      <c r="J1091" s="284">
        <f t="shared" si="83"/>
        <v>7</v>
      </c>
      <c r="K1091" s="267">
        <f t="shared" si="84"/>
        <v>0</v>
      </c>
    </row>
    <row r="1092" s="257" customFormat="1" ht="14" customHeight="1" spans="1:11">
      <c r="A1092" s="278">
        <v>2150510</v>
      </c>
      <c r="B1092" s="279" t="s">
        <v>1020</v>
      </c>
      <c r="C1092" s="276">
        <v>1605</v>
      </c>
      <c r="D1092" s="276">
        <v>366</v>
      </c>
      <c r="E1092" s="276">
        <v>1089</v>
      </c>
      <c r="F1092" s="276">
        <v>812</v>
      </c>
      <c r="G1092" s="277">
        <f t="shared" si="80"/>
        <v>-0.494080996884735</v>
      </c>
      <c r="H1092" s="277">
        <f t="shared" si="81"/>
        <v>2.21857923497268</v>
      </c>
      <c r="I1092" s="277">
        <f t="shared" si="82"/>
        <v>0.745638200183655</v>
      </c>
      <c r="J1092" s="284">
        <f t="shared" si="83"/>
        <v>7</v>
      </c>
      <c r="K1092" s="267">
        <f t="shared" si="84"/>
        <v>3872</v>
      </c>
    </row>
    <row r="1093" s="257" customFormat="1" ht="14" hidden="1" customHeight="1" spans="1:11">
      <c r="A1093" s="278">
        <v>2150511</v>
      </c>
      <c r="B1093" s="279" t="s">
        <v>1021</v>
      </c>
      <c r="C1093" s="280">
        <v>0</v>
      </c>
      <c r="D1093" s="276">
        <v>0</v>
      </c>
      <c r="E1093" s="276">
        <v>0</v>
      </c>
      <c r="F1093" s="276">
        <v>0</v>
      </c>
      <c r="G1093" s="277">
        <f t="shared" ref="G1093:G1156" si="85">IF(F1093&lt;&gt;0,F1093/C1093-1,)</f>
        <v>0</v>
      </c>
      <c r="H1093" s="277">
        <f t="shared" ref="H1093:H1156" si="86">IF(F1093&lt;&gt;0,F1093/D1093,)</f>
        <v>0</v>
      </c>
      <c r="I1093" s="277">
        <f t="shared" ref="I1093:I1156" si="87">IF(F1093&lt;&gt;0,F1093/E1093,)</f>
        <v>0</v>
      </c>
      <c r="J1093" s="284">
        <f t="shared" ref="J1093:J1156" si="88">LEN(A1093)</f>
        <v>7</v>
      </c>
      <c r="K1093" s="267">
        <f t="shared" ref="K1093:K1156" si="89">SUM(C1093:F1093)</f>
        <v>0</v>
      </c>
    </row>
    <row r="1094" s="257" customFormat="1" ht="14" hidden="1" customHeight="1" spans="1:11">
      <c r="A1094" s="278">
        <v>2150513</v>
      </c>
      <c r="B1094" s="279" t="s">
        <v>966</v>
      </c>
      <c r="C1094" s="280">
        <v>0</v>
      </c>
      <c r="D1094" s="276">
        <v>0</v>
      </c>
      <c r="E1094" s="276">
        <v>0</v>
      </c>
      <c r="F1094" s="276">
        <v>0</v>
      </c>
      <c r="G1094" s="277">
        <f t="shared" si="85"/>
        <v>0</v>
      </c>
      <c r="H1094" s="277">
        <f t="shared" si="86"/>
        <v>0</v>
      </c>
      <c r="I1094" s="277">
        <f t="shared" si="87"/>
        <v>0</v>
      </c>
      <c r="J1094" s="284">
        <f t="shared" si="88"/>
        <v>7</v>
      </c>
      <c r="K1094" s="267">
        <f t="shared" si="89"/>
        <v>0</v>
      </c>
    </row>
    <row r="1095" s="257" customFormat="1" ht="14" hidden="1" customHeight="1" spans="1:11">
      <c r="A1095" s="278">
        <v>2150515</v>
      </c>
      <c r="B1095" s="279" t="s">
        <v>1022</v>
      </c>
      <c r="C1095" s="280">
        <v>0</v>
      </c>
      <c r="D1095" s="276">
        <v>0</v>
      </c>
      <c r="E1095" s="276">
        <v>0</v>
      </c>
      <c r="F1095" s="276">
        <v>0</v>
      </c>
      <c r="G1095" s="277">
        <f t="shared" si="85"/>
        <v>0</v>
      </c>
      <c r="H1095" s="277">
        <f t="shared" si="86"/>
        <v>0</v>
      </c>
      <c r="I1095" s="277">
        <f t="shared" si="87"/>
        <v>0</v>
      </c>
      <c r="J1095" s="284">
        <f t="shared" si="88"/>
        <v>7</v>
      </c>
      <c r="K1095" s="267">
        <f t="shared" si="89"/>
        <v>0</v>
      </c>
    </row>
    <row r="1096" s="257" customFormat="1" ht="14" hidden="1" customHeight="1" spans="1:11">
      <c r="A1096" s="278">
        <v>2150599</v>
      </c>
      <c r="B1096" s="279" t="s">
        <v>1023</v>
      </c>
      <c r="C1096" s="276">
        <v>0</v>
      </c>
      <c r="D1096" s="276">
        <v>0</v>
      </c>
      <c r="E1096" s="276">
        <v>0</v>
      </c>
      <c r="F1096" s="276">
        <v>0</v>
      </c>
      <c r="G1096" s="277">
        <f t="shared" si="85"/>
        <v>0</v>
      </c>
      <c r="H1096" s="277">
        <f t="shared" si="86"/>
        <v>0</v>
      </c>
      <c r="I1096" s="277">
        <f t="shared" si="87"/>
        <v>0</v>
      </c>
      <c r="J1096" s="284">
        <f t="shared" si="88"/>
        <v>7</v>
      </c>
      <c r="K1096" s="267">
        <f t="shared" si="89"/>
        <v>0</v>
      </c>
    </row>
    <row r="1097" s="257" customFormat="1" ht="14" hidden="1" customHeight="1" spans="1:11">
      <c r="A1097" s="278">
        <v>21507</v>
      </c>
      <c r="B1097" s="275" t="s">
        <v>1024</v>
      </c>
      <c r="C1097" s="280">
        <f>SUM(C1098:C1103)</f>
        <v>0</v>
      </c>
      <c r="D1097" s="280">
        <f>SUM(D1098:D1103)</f>
        <v>0</v>
      </c>
      <c r="E1097" s="280">
        <f>SUM(E1098:E1103)</f>
        <v>0</v>
      </c>
      <c r="F1097" s="280">
        <f>SUM(F1098:F1103)</f>
        <v>0</v>
      </c>
      <c r="G1097" s="277">
        <f t="shared" si="85"/>
        <v>0</v>
      </c>
      <c r="H1097" s="277">
        <f t="shared" si="86"/>
        <v>0</v>
      </c>
      <c r="I1097" s="277">
        <f t="shared" si="87"/>
        <v>0</v>
      </c>
      <c r="J1097" s="284">
        <f t="shared" si="88"/>
        <v>5</v>
      </c>
      <c r="K1097" s="267">
        <f t="shared" si="89"/>
        <v>0</v>
      </c>
    </row>
    <row r="1098" s="257" customFormat="1" ht="14" hidden="1" customHeight="1" spans="1:11">
      <c r="A1098" s="278">
        <v>2150701</v>
      </c>
      <c r="B1098" s="279" t="s">
        <v>190</v>
      </c>
      <c r="C1098" s="280">
        <v>0</v>
      </c>
      <c r="D1098" s="276">
        <v>0</v>
      </c>
      <c r="E1098" s="276">
        <v>0</v>
      </c>
      <c r="F1098" s="276">
        <v>0</v>
      </c>
      <c r="G1098" s="277">
        <f t="shared" si="85"/>
        <v>0</v>
      </c>
      <c r="H1098" s="277">
        <f t="shared" si="86"/>
        <v>0</v>
      </c>
      <c r="I1098" s="277">
        <f t="shared" si="87"/>
        <v>0</v>
      </c>
      <c r="J1098" s="284">
        <f t="shared" si="88"/>
        <v>7</v>
      </c>
      <c r="K1098" s="267">
        <f t="shared" si="89"/>
        <v>0</v>
      </c>
    </row>
    <row r="1099" s="257" customFormat="1" ht="14" hidden="1" customHeight="1" spans="1:11">
      <c r="A1099" s="278">
        <v>2150702</v>
      </c>
      <c r="B1099" s="279" t="s">
        <v>191</v>
      </c>
      <c r="C1099" s="280">
        <v>0</v>
      </c>
      <c r="D1099" s="276">
        <v>0</v>
      </c>
      <c r="E1099" s="276">
        <v>0</v>
      </c>
      <c r="F1099" s="276">
        <v>0</v>
      </c>
      <c r="G1099" s="277">
        <f t="shared" si="85"/>
        <v>0</v>
      </c>
      <c r="H1099" s="277">
        <f t="shared" si="86"/>
        <v>0</v>
      </c>
      <c r="I1099" s="277">
        <f t="shared" si="87"/>
        <v>0</v>
      </c>
      <c r="J1099" s="284">
        <f t="shared" si="88"/>
        <v>7</v>
      </c>
      <c r="K1099" s="267">
        <f t="shared" si="89"/>
        <v>0</v>
      </c>
    </row>
    <row r="1100" s="257" customFormat="1" ht="14" hidden="1" customHeight="1" spans="1:11">
      <c r="A1100" s="278">
        <v>2150703</v>
      </c>
      <c r="B1100" s="279" t="s">
        <v>192</v>
      </c>
      <c r="C1100" s="280">
        <v>0</v>
      </c>
      <c r="D1100" s="276">
        <v>0</v>
      </c>
      <c r="E1100" s="276">
        <v>0</v>
      </c>
      <c r="F1100" s="276">
        <v>0</v>
      </c>
      <c r="G1100" s="277">
        <f t="shared" si="85"/>
        <v>0</v>
      </c>
      <c r="H1100" s="277">
        <f t="shared" si="86"/>
        <v>0</v>
      </c>
      <c r="I1100" s="277">
        <f t="shared" si="87"/>
        <v>0</v>
      </c>
      <c r="J1100" s="284">
        <f t="shared" si="88"/>
        <v>7</v>
      </c>
      <c r="K1100" s="267">
        <f t="shared" si="89"/>
        <v>0</v>
      </c>
    </row>
    <row r="1101" s="257" customFormat="1" ht="14" hidden="1" customHeight="1" spans="1:11">
      <c r="A1101" s="278">
        <v>2150704</v>
      </c>
      <c r="B1101" s="279" t="s">
        <v>1025</v>
      </c>
      <c r="C1101" s="280">
        <v>0</v>
      </c>
      <c r="D1101" s="276">
        <v>0</v>
      </c>
      <c r="E1101" s="276">
        <v>0</v>
      </c>
      <c r="F1101" s="276">
        <v>0</v>
      </c>
      <c r="G1101" s="277">
        <f t="shared" si="85"/>
        <v>0</v>
      </c>
      <c r="H1101" s="277">
        <f t="shared" si="86"/>
        <v>0</v>
      </c>
      <c r="I1101" s="277">
        <f t="shared" si="87"/>
        <v>0</v>
      </c>
      <c r="J1101" s="284">
        <f t="shared" si="88"/>
        <v>7</v>
      </c>
      <c r="K1101" s="267">
        <f t="shared" si="89"/>
        <v>0</v>
      </c>
    </row>
    <row r="1102" s="257" customFormat="1" ht="14" hidden="1" customHeight="1" spans="1:11">
      <c r="A1102" s="278">
        <v>2150705</v>
      </c>
      <c r="B1102" s="279" t="s">
        <v>1026</v>
      </c>
      <c r="C1102" s="280">
        <v>0</v>
      </c>
      <c r="D1102" s="276">
        <v>0</v>
      </c>
      <c r="E1102" s="276">
        <v>0</v>
      </c>
      <c r="F1102" s="276">
        <v>0</v>
      </c>
      <c r="G1102" s="277">
        <f t="shared" si="85"/>
        <v>0</v>
      </c>
      <c r="H1102" s="277">
        <f t="shared" si="86"/>
        <v>0</v>
      </c>
      <c r="I1102" s="277">
        <f t="shared" si="87"/>
        <v>0</v>
      </c>
      <c r="J1102" s="284">
        <f t="shared" si="88"/>
        <v>7</v>
      </c>
      <c r="K1102" s="267">
        <f t="shared" si="89"/>
        <v>0</v>
      </c>
    </row>
    <row r="1103" s="257" customFormat="1" ht="14" hidden="1" customHeight="1" spans="1:11">
      <c r="A1103" s="278">
        <v>2150799</v>
      </c>
      <c r="B1103" s="279" t="s">
        <v>1027</v>
      </c>
      <c r="C1103" s="280">
        <v>0</v>
      </c>
      <c r="D1103" s="276">
        <v>0</v>
      </c>
      <c r="E1103" s="276">
        <v>0</v>
      </c>
      <c r="F1103" s="276">
        <v>0</v>
      </c>
      <c r="G1103" s="277">
        <f t="shared" si="85"/>
        <v>0</v>
      </c>
      <c r="H1103" s="277">
        <f t="shared" si="86"/>
        <v>0</v>
      </c>
      <c r="I1103" s="277">
        <f t="shared" si="87"/>
        <v>0</v>
      </c>
      <c r="J1103" s="284">
        <f t="shared" si="88"/>
        <v>7</v>
      </c>
      <c r="K1103" s="267">
        <f t="shared" si="89"/>
        <v>0</v>
      </c>
    </row>
    <row r="1104" s="257" customFormat="1" ht="14" customHeight="1" spans="1:11">
      <c r="A1104" s="278">
        <v>21508</v>
      </c>
      <c r="B1104" s="275" t="s">
        <v>1028</v>
      </c>
      <c r="C1104" s="276">
        <f>SUM(C1105:C1110)</f>
        <v>0</v>
      </c>
      <c r="D1104" s="276">
        <f>SUM(D1105:D1110)</f>
        <v>25</v>
      </c>
      <c r="E1104" s="276">
        <f>SUM(E1105:E1110)</f>
        <v>65</v>
      </c>
      <c r="F1104" s="276">
        <f>SUM(F1105:F1110)</f>
        <v>65</v>
      </c>
      <c r="G1104" s="277"/>
      <c r="H1104" s="277">
        <f t="shared" si="86"/>
        <v>2.6</v>
      </c>
      <c r="I1104" s="277">
        <f t="shared" si="87"/>
        <v>1</v>
      </c>
      <c r="J1104" s="284">
        <f t="shared" si="88"/>
        <v>5</v>
      </c>
      <c r="K1104" s="267">
        <f t="shared" si="89"/>
        <v>155</v>
      </c>
    </row>
    <row r="1105" s="257" customFormat="1" ht="14" hidden="1" customHeight="1" spans="1:11">
      <c r="A1105" s="278">
        <v>2150801</v>
      </c>
      <c r="B1105" s="279" t="s">
        <v>190</v>
      </c>
      <c r="C1105" s="280">
        <v>0</v>
      </c>
      <c r="D1105" s="276">
        <v>0</v>
      </c>
      <c r="E1105" s="276">
        <v>0</v>
      </c>
      <c r="F1105" s="276">
        <v>0</v>
      </c>
      <c r="G1105" s="277">
        <f t="shared" si="85"/>
        <v>0</v>
      </c>
      <c r="H1105" s="277">
        <f t="shared" si="86"/>
        <v>0</v>
      </c>
      <c r="I1105" s="277">
        <f t="shared" si="87"/>
        <v>0</v>
      </c>
      <c r="J1105" s="284">
        <f t="shared" si="88"/>
        <v>7</v>
      </c>
      <c r="K1105" s="267">
        <f t="shared" si="89"/>
        <v>0</v>
      </c>
    </row>
    <row r="1106" s="257" customFormat="1" ht="14" hidden="1" customHeight="1" spans="1:11">
      <c r="A1106" s="278">
        <v>2150802</v>
      </c>
      <c r="B1106" s="279" t="s">
        <v>191</v>
      </c>
      <c r="C1106" s="280">
        <v>0</v>
      </c>
      <c r="D1106" s="276">
        <v>0</v>
      </c>
      <c r="E1106" s="276">
        <v>0</v>
      </c>
      <c r="F1106" s="276">
        <v>0</v>
      </c>
      <c r="G1106" s="277">
        <f t="shared" si="85"/>
        <v>0</v>
      </c>
      <c r="H1106" s="277">
        <f t="shared" si="86"/>
        <v>0</v>
      </c>
      <c r="I1106" s="277">
        <f t="shared" si="87"/>
        <v>0</v>
      </c>
      <c r="J1106" s="284">
        <f t="shared" si="88"/>
        <v>7</v>
      </c>
      <c r="K1106" s="267">
        <f t="shared" si="89"/>
        <v>0</v>
      </c>
    </row>
    <row r="1107" s="257" customFormat="1" ht="14" hidden="1" customHeight="1" spans="1:11">
      <c r="A1107" s="278">
        <v>2150803</v>
      </c>
      <c r="B1107" s="279" t="s">
        <v>192</v>
      </c>
      <c r="C1107" s="280">
        <v>0</v>
      </c>
      <c r="D1107" s="276">
        <v>0</v>
      </c>
      <c r="E1107" s="276">
        <v>0</v>
      </c>
      <c r="F1107" s="276">
        <v>0</v>
      </c>
      <c r="G1107" s="277">
        <f t="shared" si="85"/>
        <v>0</v>
      </c>
      <c r="H1107" s="277">
        <f t="shared" si="86"/>
        <v>0</v>
      </c>
      <c r="I1107" s="277">
        <f t="shared" si="87"/>
        <v>0</v>
      </c>
      <c r="J1107" s="284">
        <f t="shared" si="88"/>
        <v>7</v>
      </c>
      <c r="K1107" s="267">
        <f t="shared" si="89"/>
        <v>0</v>
      </c>
    </row>
    <row r="1108" s="257" customFormat="1" ht="14" hidden="1" customHeight="1" spans="1:11">
      <c r="A1108" s="278">
        <v>2150804</v>
      </c>
      <c r="B1108" s="279" t="s">
        <v>1029</v>
      </c>
      <c r="C1108" s="280">
        <v>0</v>
      </c>
      <c r="D1108" s="276">
        <v>0</v>
      </c>
      <c r="E1108" s="276">
        <v>0</v>
      </c>
      <c r="F1108" s="276">
        <v>0</v>
      </c>
      <c r="G1108" s="277">
        <f t="shared" si="85"/>
        <v>0</v>
      </c>
      <c r="H1108" s="277">
        <f t="shared" si="86"/>
        <v>0</v>
      </c>
      <c r="I1108" s="277">
        <f t="shared" si="87"/>
        <v>0</v>
      </c>
      <c r="J1108" s="284">
        <f t="shared" si="88"/>
        <v>7</v>
      </c>
      <c r="K1108" s="267">
        <f t="shared" si="89"/>
        <v>0</v>
      </c>
    </row>
    <row r="1109" s="257" customFormat="1" ht="14" customHeight="1" spans="1:11">
      <c r="A1109" s="278">
        <v>2150805</v>
      </c>
      <c r="B1109" s="279" t="s">
        <v>1030</v>
      </c>
      <c r="C1109" s="276">
        <v>0</v>
      </c>
      <c r="D1109" s="276">
        <v>22</v>
      </c>
      <c r="E1109" s="276">
        <v>65</v>
      </c>
      <c r="F1109" s="276">
        <v>65</v>
      </c>
      <c r="G1109" s="277"/>
      <c r="H1109" s="277">
        <f t="shared" si="86"/>
        <v>2.95454545454545</v>
      </c>
      <c r="I1109" s="277">
        <f t="shared" si="87"/>
        <v>1</v>
      </c>
      <c r="J1109" s="284">
        <f t="shared" si="88"/>
        <v>7</v>
      </c>
      <c r="K1109" s="267">
        <f t="shared" si="89"/>
        <v>152</v>
      </c>
    </row>
    <row r="1110" s="257" customFormat="1" ht="14" customHeight="1" spans="1:11">
      <c r="A1110" s="278">
        <v>2150899</v>
      </c>
      <c r="B1110" s="279" t="s">
        <v>1031</v>
      </c>
      <c r="C1110" s="276">
        <v>0</v>
      </c>
      <c r="D1110" s="276">
        <v>3</v>
      </c>
      <c r="E1110" s="276">
        <v>0</v>
      </c>
      <c r="F1110" s="276">
        <v>0</v>
      </c>
      <c r="G1110" s="277">
        <f t="shared" si="85"/>
        <v>0</v>
      </c>
      <c r="H1110" s="277">
        <f t="shared" si="86"/>
        <v>0</v>
      </c>
      <c r="I1110" s="277">
        <f t="shared" si="87"/>
        <v>0</v>
      </c>
      <c r="J1110" s="284">
        <f t="shared" si="88"/>
        <v>7</v>
      </c>
      <c r="K1110" s="267">
        <f t="shared" si="89"/>
        <v>3</v>
      </c>
    </row>
    <row r="1111" s="257" customFormat="1" ht="14" customHeight="1" spans="1:11">
      <c r="A1111" s="278">
        <v>21599</v>
      </c>
      <c r="B1111" s="275" t="s">
        <v>1032</v>
      </c>
      <c r="C1111" s="276">
        <f>SUM(C1112:C1116)</f>
        <v>0</v>
      </c>
      <c r="D1111" s="276">
        <f>SUM(D1112:D1116)</f>
        <v>28</v>
      </c>
      <c r="E1111" s="276">
        <f>SUM(E1112:E1116)</f>
        <v>100</v>
      </c>
      <c r="F1111" s="276">
        <f>SUM(F1112:F1116)</f>
        <v>100</v>
      </c>
      <c r="G1111" s="277"/>
      <c r="H1111" s="277">
        <f t="shared" si="86"/>
        <v>3.57142857142857</v>
      </c>
      <c r="I1111" s="277">
        <f t="shared" si="87"/>
        <v>1</v>
      </c>
      <c r="J1111" s="284">
        <f t="shared" si="88"/>
        <v>5</v>
      </c>
      <c r="K1111" s="267">
        <f t="shared" si="89"/>
        <v>228</v>
      </c>
    </row>
    <row r="1112" s="257" customFormat="1" ht="14" hidden="1" customHeight="1" spans="1:11">
      <c r="A1112" s="278">
        <v>2159901</v>
      </c>
      <c r="B1112" s="279" t="s">
        <v>1033</v>
      </c>
      <c r="C1112" s="280">
        <v>0</v>
      </c>
      <c r="D1112" s="276">
        <v>0</v>
      </c>
      <c r="E1112" s="276">
        <v>0</v>
      </c>
      <c r="F1112" s="276">
        <v>0</v>
      </c>
      <c r="G1112" s="277">
        <f t="shared" si="85"/>
        <v>0</v>
      </c>
      <c r="H1112" s="277">
        <f t="shared" si="86"/>
        <v>0</v>
      </c>
      <c r="I1112" s="277">
        <f t="shared" si="87"/>
        <v>0</v>
      </c>
      <c r="J1112" s="284">
        <f t="shared" si="88"/>
        <v>7</v>
      </c>
      <c r="K1112" s="267">
        <f t="shared" si="89"/>
        <v>0</v>
      </c>
    </row>
    <row r="1113" s="257" customFormat="1" ht="14" hidden="1" customHeight="1" spans="1:11">
      <c r="A1113" s="278">
        <v>2159904</v>
      </c>
      <c r="B1113" s="279" t="s">
        <v>1034</v>
      </c>
      <c r="C1113" s="276">
        <v>0</v>
      </c>
      <c r="D1113" s="276">
        <v>0</v>
      </c>
      <c r="E1113" s="276">
        <v>0</v>
      </c>
      <c r="F1113" s="276">
        <v>0</v>
      </c>
      <c r="G1113" s="277">
        <f t="shared" si="85"/>
        <v>0</v>
      </c>
      <c r="H1113" s="277">
        <f t="shared" si="86"/>
        <v>0</v>
      </c>
      <c r="I1113" s="277">
        <f t="shared" si="87"/>
        <v>0</v>
      </c>
      <c r="J1113" s="284">
        <f t="shared" si="88"/>
        <v>7</v>
      </c>
      <c r="K1113" s="267">
        <f t="shared" si="89"/>
        <v>0</v>
      </c>
    </row>
    <row r="1114" s="257" customFormat="1" ht="14" customHeight="1" spans="1:11">
      <c r="A1114" s="278">
        <v>2159905</v>
      </c>
      <c r="B1114" s="279" t="s">
        <v>1035</v>
      </c>
      <c r="C1114" s="280">
        <v>0</v>
      </c>
      <c r="D1114" s="276">
        <v>28</v>
      </c>
      <c r="E1114" s="276">
        <v>100</v>
      </c>
      <c r="F1114" s="276">
        <v>100</v>
      </c>
      <c r="G1114" s="277"/>
      <c r="H1114" s="277">
        <f t="shared" si="86"/>
        <v>3.57142857142857</v>
      </c>
      <c r="I1114" s="277">
        <f t="shared" si="87"/>
        <v>1</v>
      </c>
      <c r="J1114" s="284">
        <f t="shared" si="88"/>
        <v>7</v>
      </c>
      <c r="K1114" s="267">
        <f t="shared" si="89"/>
        <v>228</v>
      </c>
    </row>
    <row r="1115" s="257" customFormat="1" ht="14" hidden="1" customHeight="1" spans="1:11">
      <c r="A1115" s="278">
        <v>2159906</v>
      </c>
      <c r="B1115" s="279" t="s">
        <v>1036</v>
      </c>
      <c r="C1115" s="280">
        <v>0</v>
      </c>
      <c r="D1115" s="276">
        <v>0</v>
      </c>
      <c r="E1115" s="276">
        <v>0</v>
      </c>
      <c r="F1115" s="276">
        <v>0</v>
      </c>
      <c r="G1115" s="277">
        <f t="shared" si="85"/>
        <v>0</v>
      </c>
      <c r="H1115" s="277">
        <f t="shared" si="86"/>
        <v>0</v>
      </c>
      <c r="I1115" s="277">
        <f t="shared" si="87"/>
        <v>0</v>
      </c>
      <c r="J1115" s="284">
        <f t="shared" si="88"/>
        <v>7</v>
      </c>
      <c r="K1115" s="267">
        <f t="shared" si="89"/>
        <v>0</v>
      </c>
    </row>
    <row r="1116" s="257" customFormat="1" ht="14" hidden="1" customHeight="1" spans="1:11">
      <c r="A1116" s="278">
        <v>2159999</v>
      </c>
      <c r="B1116" s="279" t="s">
        <v>1037</v>
      </c>
      <c r="C1116" s="276">
        <v>0</v>
      </c>
      <c r="D1116" s="276">
        <v>0</v>
      </c>
      <c r="E1116" s="276">
        <v>0</v>
      </c>
      <c r="F1116" s="276">
        <v>0</v>
      </c>
      <c r="G1116" s="277">
        <f t="shared" si="85"/>
        <v>0</v>
      </c>
      <c r="H1116" s="277">
        <f t="shared" si="86"/>
        <v>0</v>
      </c>
      <c r="I1116" s="277">
        <f t="shared" si="87"/>
        <v>0</v>
      </c>
      <c r="J1116" s="284">
        <f t="shared" si="88"/>
        <v>7</v>
      </c>
      <c r="K1116" s="267">
        <f t="shared" si="89"/>
        <v>0</v>
      </c>
    </row>
    <row r="1117" s="257" customFormat="1" ht="14" customHeight="1" spans="1:11">
      <c r="A1117" s="274">
        <v>216</v>
      </c>
      <c r="B1117" s="275" t="s">
        <v>1038</v>
      </c>
      <c r="C1117" s="276">
        <f>SUM(C1118,C1128,C1134)</f>
        <v>3164</v>
      </c>
      <c r="D1117" s="276">
        <f>SUM(D1118,D1128,D1134)</f>
        <v>2870</v>
      </c>
      <c r="E1117" s="276">
        <f>SUM(E1118,E1128,E1134)</f>
        <v>12359</v>
      </c>
      <c r="F1117" s="276">
        <f>SUM(F1118,F1128,F1134)</f>
        <v>16460</v>
      </c>
      <c r="G1117" s="277">
        <f t="shared" si="85"/>
        <v>4.20227560050569</v>
      </c>
      <c r="H1117" s="277">
        <f t="shared" si="86"/>
        <v>5.73519163763066</v>
      </c>
      <c r="I1117" s="277">
        <f t="shared" si="87"/>
        <v>1.3318229630229</v>
      </c>
      <c r="J1117" s="284">
        <f t="shared" si="88"/>
        <v>3</v>
      </c>
      <c r="K1117" s="267">
        <f t="shared" si="89"/>
        <v>34853</v>
      </c>
    </row>
    <row r="1118" s="257" customFormat="1" ht="14" customHeight="1" spans="1:11">
      <c r="A1118" s="278">
        <v>21602</v>
      </c>
      <c r="B1118" s="275" t="s">
        <v>1039</v>
      </c>
      <c r="C1118" s="276">
        <f>SUM(C1119:C1127)</f>
        <v>328</v>
      </c>
      <c r="D1118" s="276">
        <f>SUM(D1119:D1127)</f>
        <v>334</v>
      </c>
      <c r="E1118" s="276">
        <f>SUM(E1119:E1127)</f>
        <v>611</v>
      </c>
      <c r="F1118" s="276">
        <f>SUM(F1119:F1127)</f>
        <v>928</v>
      </c>
      <c r="G1118" s="277">
        <f t="shared" si="85"/>
        <v>1.82926829268293</v>
      </c>
      <c r="H1118" s="277">
        <f t="shared" si="86"/>
        <v>2.77844311377246</v>
      </c>
      <c r="I1118" s="277">
        <f t="shared" si="87"/>
        <v>1.51882160392799</v>
      </c>
      <c r="J1118" s="284">
        <f t="shared" si="88"/>
        <v>5</v>
      </c>
      <c r="K1118" s="267">
        <f t="shared" si="89"/>
        <v>2201</v>
      </c>
    </row>
    <row r="1119" s="257" customFormat="1" ht="14" customHeight="1" spans="1:11">
      <c r="A1119" s="278">
        <v>2160201</v>
      </c>
      <c r="B1119" s="279" t="s">
        <v>190</v>
      </c>
      <c r="C1119" s="276">
        <v>126</v>
      </c>
      <c r="D1119" s="276">
        <v>44</v>
      </c>
      <c r="E1119" s="276">
        <v>158</v>
      </c>
      <c r="F1119" s="276">
        <v>157</v>
      </c>
      <c r="G1119" s="277">
        <f t="shared" si="85"/>
        <v>0.246031746031746</v>
      </c>
      <c r="H1119" s="277">
        <f t="shared" si="86"/>
        <v>3.56818181818182</v>
      </c>
      <c r="I1119" s="277">
        <f t="shared" si="87"/>
        <v>0.993670886075949</v>
      </c>
      <c r="J1119" s="284">
        <f t="shared" si="88"/>
        <v>7</v>
      </c>
      <c r="K1119" s="267">
        <f t="shared" si="89"/>
        <v>485</v>
      </c>
    </row>
    <row r="1120" s="257" customFormat="1" ht="14" customHeight="1" spans="1:11">
      <c r="A1120" s="278">
        <v>2160202</v>
      </c>
      <c r="B1120" s="279" t="s">
        <v>191</v>
      </c>
      <c r="C1120" s="276">
        <v>3</v>
      </c>
      <c r="D1120" s="276">
        <v>0</v>
      </c>
      <c r="E1120" s="276">
        <v>0</v>
      </c>
      <c r="F1120" s="276">
        <v>0</v>
      </c>
      <c r="G1120" s="277">
        <f t="shared" si="85"/>
        <v>0</v>
      </c>
      <c r="H1120" s="277">
        <f t="shared" si="86"/>
        <v>0</v>
      </c>
      <c r="I1120" s="277">
        <f t="shared" si="87"/>
        <v>0</v>
      </c>
      <c r="J1120" s="284">
        <f t="shared" si="88"/>
        <v>7</v>
      </c>
      <c r="K1120" s="267">
        <f t="shared" si="89"/>
        <v>3</v>
      </c>
    </row>
    <row r="1121" s="257" customFormat="1" ht="14" hidden="1" customHeight="1" spans="1:11">
      <c r="A1121" s="278">
        <v>2160203</v>
      </c>
      <c r="B1121" s="279" t="s">
        <v>192</v>
      </c>
      <c r="C1121" s="280">
        <v>0</v>
      </c>
      <c r="D1121" s="276">
        <v>0</v>
      </c>
      <c r="E1121" s="276">
        <v>0</v>
      </c>
      <c r="F1121" s="276">
        <v>0</v>
      </c>
      <c r="G1121" s="277">
        <f t="shared" si="85"/>
        <v>0</v>
      </c>
      <c r="H1121" s="277">
        <f t="shared" si="86"/>
        <v>0</v>
      </c>
      <c r="I1121" s="277">
        <f t="shared" si="87"/>
        <v>0</v>
      </c>
      <c r="J1121" s="284">
        <f t="shared" si="88"/>
        <v>7</v>
      </c>
      <c r="K1121" s="267">
        <f t="shared" si="89"/>
        <v>0</v>
      </c>
    </row>
    <row r="1122" s="257" customFormat="1" ht="14" customHeight="1" spans="1:11">
      <c r="A1122" s="278">
        <v>2160216</v>
      </c>
      <c r="B1122" s="279" t="s">
        <v>1040</v>
      </c>
      <c r="C1122" s="276">
        <v>17</v>
      </c>
      <c r="D1122" s="276">
        <v>0</v>
      </c>
      <c r="E1122" s="276">
        <v>0</v>
      </c>
      <c r="F1122" s="276">
        <v>0</v>
      </c>
      <c r="G1122" s="277">
        <f t="shared" si="85"/>
        <v>0</v>
      </c>
      <c r="H1122" s="277">
        <f t="shared" si="86"/>
        <v>0</v>
      </c>
      <c r="I1122" s="277">
        <f t="shared" si="87"/>
        <v>0</v>
      </c>
      <c r="J1122" s="284">
        <f t="shared" si="88"/>
        <v>7</v>
      </c>
      <c r="K1122" s="267">
        <f t="shared" si="89"/>
        <v>17</v>
      </c>
    </row>
    <row r="1123" s="257" customFormat="1" ht="14" customHeight="1" spans="1:11">
      <c r="A1123" s="278">
        <v>2160217</v>
      </c>
      <c r="B1123" s="279" t="s">
        <v>1041</v>
      </c>
      <c r="C1123" s="276">
        <v>-2</v>
      </c>
      <c r="D1123" s="276">
        <v>0</v>
      </c>
      <c r="E1123" s="276">
        <v>0</v>
      </c>
      <c r="F1123" s="276">
        <v>0</v>
      </c>
      <c r="G1123" s="277">
        <f t="shared" si="85"/>
        <v>0</v>
      </c>
      <c r="H1123" s="277">
        <f t="shared" si="86"/>
        <v>0</v>
      </c>
      <c r="I1123" s="277">
        <f t="shared" si="87"/>
        <v>0</v>
      </c>
      <c r="J1123" s="284">
        <f t="shared" si="88"/>
        <v>7</v>
      </c>
      <c r="K1123" s="267">
        <f t="shared" si="89"/>
        <v>-2</v>
      </c>
    </row>
    <row r="1124" s="257" customFormat="1" ht="14" hidden="1" customHeight="1" spans="1:11">
      <c r="A1124" s="278">
        <v>2160218</v>
      </c>
      <c r="B1124" s="279" t="s">
        <v>1042</v>
      </c>
      <c r="C1124" s="280">
        <v>0</v>
      </c>
      <c r="D1124" s="276">
        <v>0</v>
      </c>
      <c r="E1124" s="276">
        <v>0</v>
      </c>
      <c r="F1124" s="276">
        <v>0</v>
      </c>
      <c r="G1124" s="277">
        <f t="shared" si="85"/>
        <v>0</v>
      </c>
      <c r="H1124" s="277">
        <f t="shared" si="86"/>
        <v>0</v>
      </c>
      <c r="I1124" s="277">
        <f t="shared" si="87"/>
        <v>0</v>
      </c>
      <c r="J1124" s="284">
        <f t="shared" si="88"/>
        <v>7</v>
      </c>
      <c r="K1124" s="267">
        <f t="shared" si="89"/>
        <v>0</v>
      </c>
    </row>
    <row r="1125" s="257" customFormat="1" ht="14" hidden="1" customHeight="1" spans="1:11">
      <c r="A1125" s="278">
        <v>2160219</v>
      </c>
      <c r="B1125" s="279" t="s">
        <v>1043</v>
      </c>
      <c r="C1125" s="280">
        <v>0</v>
      </c>
      <c r="D1125" s="276">
        <v>0</v>
      </c>
      <c r="E1125" s="276">
        <v>0</v>
      </c>
      <c r="F1125" s="276">
        <v>0</v>
      </c>
      <c r="G1125" s="277">
        <f t="shared" si="85"/>
        <v>0</v>
      </c>
      <c r="H1125" s="277">
        <f t="shared" si="86"/>
        <v>0</v>
      </c>
      <c r="I1125" s="277">
        <f t="shared" si="87"/>
        <v>0</v>
      </c>
      <c r="J1125" s="284">
        <f t="shared" si="88"/>
        <v>7</v>
      </c>
      <c r="K1125" s="267">
        <f t="shared" si="89"/>
        <v>0</v>
      </c>
    </row>
    <row r="1126" s="257" customFormat="1" ht="14" hidden="1" customHeight="1" spans="1:11">
      <c r="A1126" s="278">
        <v>2160250</v>
      </c>
      <c r="B1126" s="279" t="s">
        <v>199</v>
      </c>
      <c r="C1126" s="280">
        <v>0</v>
      </c>
      <c r="D1126" s="276">
        <v>0</v>
      </c>
      <c r="E1126" s="276">
        <v>0</v>
      </c>
      <c r="F1126" s="276">
        <v>0</v>
      </c>
      <c r="G1126" s="277">
        <f t="shared" si="85"/>
        <v>0</v>
      </c>
      <c r="H1126" s="277">
        <f t="shared" si="86"/>
        <v>0</v>
      </c>
      <c r="I1126" s="277">
        <f t="shared" si="87"/>
        <v>0</v>
      </c>
      <c r="J1126" s="284">
        <f t="shared" si="88"/>
        <v>7</v>
      </c>
      <c r="K1126" s="267">
        <f t="shared" si="89"/>
        <v>0</v>
      </c>
    </row>
    <row r="1127" s="257" customFormat="1" ht="14" customHeight="1" spans="1:11">
      <c r="A1127" s="278">
        <v>2160299</v>
      </c>
      <c r="B1127" s="279" t="s">
        <v>1044</v>
      </c>
      <c r="C1127" s="276">
        <v>184</v>
      </c>
      <c r="D1127" s="276">
        <v>290</v>
      </c>
      <c r="E1127" s="276">
        <v>453</v>
      </c>
      <c r="F1127" s="276">
        <v>771</v>
      </c>
      <c r="G1127" s="277">
        <f t="shared" si="85"/>
        <v>3.19021739130435</v>
      </c>
      <c r="H1127" s="277">
        <f t="shared" si="86"/>
        <v>2.65862068965517</v>
      </c>
      <c r="I1127" s="277">
        <f t="shared" si="87"/>
        <v>1.70198675496689</v>
      </c>
      <c r="J1127" s="284">
        <f t="shared" si="88"/>
        <v>7</v>
      </c>
      <c r="K1127" s="267">
        <f t="shared" si="89"/>
        <v>1698</v>
      </c>
    </row>
    <row r="1128" s="257" customFormat="1" ht="14" customHeight="1" spans="1:11">
      <c r="A1128" s="278">
        <v>21606</v>
      </c>
      <c r="B1128" s="275" t="s">
        <v>1045</v>
      </c>
      <c r="C1128" s="276">
        <f>SUM(C1129:C1133)</f>
        <v>2836</v>
      </c>
      <c r="D1128" s="276">
        <f>SUM(D1129:D1133)</f>
        <v>2479</v>
      </c>
      <c r="E1128" s="276">
        <f>SUM(E1129:E1133)</f>
        <v>11550</v>
      </c>
      <c r="F1128" s="276">
        <f>SUM(F1129:F1133)</f>
        <v>15332</v>
      </c>
      <c r="G1128" s="277">
        <f t="shared" si="85"/>
        <v>4.40620592383639</v>
      </c>
      <c r="H1128" s="277">
        <f t="shared" si="86"/>
        <v>6.1847519160952</v>
      </c>
      <c r="I1128" s="277">
        <f t="shared" si="87"/>
        <v>1.32744588744589</v>
      </c>
      <c r="J1128" s="284">
        <f t="shared" si="88"/>
        <v>5</v>
      </c>
      <c r="K1128" s="267">
        <f t="shared" si="89"/>
        <v>32197</v>
      </c>
    </row>
    <row r="1129" s="257" customFormat="1" ht="14" hidden="1" customHeight="1" spans="1:11">
      <c r="A1129" s="278">
        <v>2160601</v>
      </c>
      <c r="B1129" s="279" t="s">
        <v>190</v>
      </c>
      <c r="C1129" s="280">
        <v>0</v>
      </c>
      <c r="D1129" s="276">
        <v>0</v>
      </c>
      <c r="E1129" s="276">
        <v>0</v>
      </c>
      <c r="F1129" s="276">
        <v>0</v>
      </c>
      <c r="G1129" s="277">
        <f t="shared" si="85"/>
        <v>0</v>
      </c>
      <c r="H1129" s="277">
        <f t="shared" si="86"/>
        <v>0</v>
      </c>
      <c r="I1129" s="277">
        <f t="shared" si="87"/>
        <v>0</v>
      </c>
      <c r="J1129" s="284">
        <f t="shared" si="88"/>
        <v>7</v>
      </c>
      <c r="K1129" s="267">
        <f t="shared" si="89"/>
        <v>0</v>
      </c>
    </row>
    <row r="1130" s="257" customFormat="1" ht="14" hidden="1" customHeight="1" spans="1:11">
      <c r="A1130" s="278">
        <v>2160602</v>
      </c>
      <c r="B1130" s="279" t="s">
        <v>191</v>
      </c>
      <c r="C1130" s="280">
        <v>0</v>
      </c>
      <c r="D1130" s="276">
        <v>0</v>
      </c>
      <c r="E1130" s="276">
        <v>0</v>
      </c>
      <c r="F1130" s="276">
        <v>0</v>
      </c>
      <c r="G1130" s="277">
        <f t="shared" si="85"/>
        <v>0</v>
      </c>
      <c r="H1130" s="277">
        <f t="shared" si="86"/>
        <v>0</v>
      </c>
      <c r="I1130" s="277">
        <f t="shared" si="87"/>
        <v>0</v>
      </c>
      <c r="J1130" s="284">
        <f t="shared" si="88"/>
        <v>7</v>
      </c>
      <c r="K1130" s="267">
        <f t="shared" si="89"/>
        <v>0</v>
      </c>
    </row>
    <row r="1131" s="257" customFormat="1" ht="14" hidden="1" customHeight="1" spans="1:11">
      <c r="A1131" s="278">
        <v>2160603</v>
      </c>
      <c r="B1131" s="279" t="s">
        <v>192</v>
      </c>
      <c r="C1131" s="280">
        <v>0</v>
      </c>
      <c r="D1131" s="276">
        <v>0</v>
      </c>
      <c r="E1131" s="276">
        <v>0</v>
      </c>
      <c r="F1131" s="276">
        <v>0</v>
      </c>
      <c r="G1131" s="277">
        <f t="shared" si="85"/>
        <v>0</v>
      </c>
      <c r="H1131" s="277">
        <f t="shared" si="86"/>
        <v>0</v>
      </c>
      <c r="I1131" s="277">
        <f t="shared" si="87"/>
        <v>0</v>
      </c>
      <c r="J1131" s="284">
        <f t="shared" si="88"/>
        <v>7</v>
      </c>
      <c r="K1131" s="267">
        <f t="shared" si="89"/>
        <v>0</v>
      </c>
    </row>
    <row r="1132" s="257" customFormat="1" ht="14" hidden="1" customHeight="1" spans="1:11">
      <c r="A1132" s="278">
        <v>2160607</v>
      </c>
      <c r="B1132" s="279" t="s">
        <v>1046</v>
      </c>
      <c r="C1132" s="280">
        <v>0</v>
      </c>
      <c r="D1132" s="276">
        <v>0</v>
      </c>
      <c r="E1132" s="276">
        <v>0</v>
      </c>
      <c r="F1132" s="276">
        <v>0</v>
      </c>
      <c r="G1132" s="277">
        <f t="shared" si="85"/>
        <v>0</v>
      </c>
      <c r="H1132" s="277">
        <f t="shared" si="86"/>
        <v>0</v>
      </c>
      <c r="I1132" s="277">
        <f t="shared" si="87"/>
        <v>0</v>
      </c>
      <c r="J1132" s="284">
        <f t="shared" si="88"/>
        <v>7</v>
      </c>
      <c r="K1132" s="267">
        <f t="shared" si="89"/>
        <v>0</v>
      </c>
    </row>
    <row r="1133" s="257" customFormat="1" ht="14" customHeight="1" spans="1:11">
      <c r="A1133" s="278">
        <v>2160699</v>
      </c>
      <c r="B1133" s="279" t="s">
        <v>1047</v>
      </c>
      <c r="C1133" s="276">
        <v>2836</v>
      </c>
      <c r="D1133" s="276">
        <v>2479</v>
      </c>
      <c r="E1133" s="276">
        <v>11550</v>
      </c>
      <c r="F1133" s="276">
        <v>15332</v>
      </c>
      <c r="G1133" s="277">
        <f t="shared" si="85"/>
        <v>4.40620592383639</v>
      </c>
      <c r="H1133" s="277">
        <f t="shared" si="86"/>
        <v>6.1847519160952</v>
      </c>
      <c r="I1133" s="277">
        <f t="shared" si="87"/>
        <v>1.32744588744589</v>
      </c>
      <c r="J1133" s="284">
        <f t="shared" si="88"/>
        <v>7</v>
      </c>
      <c r="K1133" s="267">
        <f t="shared" si="89"/>
        <v>32197</v>
      </c>
    </row>
    <row r="1134" s="257" customFormat="1" ht="14" customHeight="1" spans="1:11">
      <c r="A1134" s="278">
        <v>21699</v>
      </c>
      <c r="B1134" s="275" t="s">
        <v>1048</v>
      </c>
      <c r="C1134" s="276">
        <f>SUM(C1135:C1136)</f>
        <v>0</v>
      </c>
      <c r="D1134" s="276">
        <f>SUM(D1135:D1136)</f>
        <v>57</v>
      </c>
      <c r="E1134" s="276">
        <f>SUM(E1135:E1136)</f>
        <v>198</v>
      </c>
      <c r="F1134" s="276">
        <f>SUM(F1135:F1136)</f>
        <v>200</v>
      </c>
      <c r="G1134" s="277"/>
      <c r="H1134" s="277">
        <f t="shared" si="86"/>
        <v>3.50877192982456</v>
      </c>
      <c r="I1134" s="277">
        <f t="shared" si="87"/>
        <v>1.01010101010101</v>
      </c>
      <c r="J1134" s="284">
        <f t="shared" si="88"/>
        <v>5</v>
      </c>
      <c r="K1134" s="267">
        <f t="shared" si="89"/>
        <v>455</v>
      </c>
    </row>
    <row r="1135" s="257" customFormat="1" ht="14" hidden="1" customHeight="1" spans="1:11">
      <c r="A1135" s="278">
        <v>2169901</v>
      </c>
      <c r="B1135" s="279" t="s">
        <v>1049</v>
      </c>
      <c r="C1135" s="280">
        <v>0</v>
      </c>
      <c r="D1135" s="276">
        <v>0</v>
      </c>
      <c r="E1135" s="276">
        <v>0</v>
      </c>
      <c r="F1135" s="276">
        <v>0</v>
      </c>
      <c r="G1135" s="277">
        <f t="shared" si="85"/>
        <v>0</v>
      </c>
      <c r="H1135" s="277">
        <f t="shared" si="86"/>
        <v>0</v>
      </c>
      <c r="I1135" s="277">
        <f t="shared" si="87"/>
        <v>0</v>
      </c>
      <c r="J1135" s="284">
        <f t="shared" si="88"/>
        <v>7</v>
      </c>
      <c r="K1135" s="267">
        <f t="shared" si="89"/>
        <v>0</v>
      </c>
    </row>
    <row r="1136" s="257" customFormat="1" ht="14" customHeight="1" spans="1:11">
      <c r="A1136" s="278">
        <v>2169999</v>
      </c>
      <c r="B1136" s="279" t="s">
        <v>1050</v>
      </c>
      <c r="C1136" s="276">
        <v>0</v>
      </c>
      <c r="D1136" s="276">
        <v>57</v>
      </c>
      <c r="E1136" s="287">
        <f>200-2</f>
        <v>198</v>
      </c>
      <c r="F1136" s="276">
        <v>200</v>
      </c>
      <c r="G1136" s="277"/>
      <c r="H1136" s="277">
        <f t="shared" si="86"/>
        <v>3.50877192982456</v>
      </c>
      <c r="I1136" s="277">
        <f t="shared" si="87"/>
        <v>1.01010101010101</v>
      </c>
      <c r="J1136" s="284">
        <f t="shared" si="88"/>
        <v>7</v>
      </c>
      <c r="K1136" s="267">
        <f t="shared" si="89"/>
        <v>455</v>
      </c>
    </row>
    <row r="1137" s="257" customFormat="1" ht="14" customHeight="1" spans="1:11">
      <c r="A1137" s="274">
        <v>217</v>
      </c>
      <c r="B1137" s="275" t="s">
        <v>1051</v>
      </c>
      <c r="C1137" s="276">
        <f>SUM(C1138,C1145,C1155,C1161,C1164)</f>
        <v>10</v>
      </c>
      <c r="D1137" s="276">
        <f>SUM(D1138,D1145,D1155,D1161,D1164)</f>
        <v>20</v>
      </c>
      <c r="E1137" s="276">
        <f>SUM(E1138,E1145,E1155,E1161,E1164)</f>
        <v>48</v>
      </c>
      <c r="F1137" s="276">
        <f>SUM(F1138,F1145,F1155,F1161,F1164)</f>
        <v>44</v>
      </c>
      <c r="G1137" s="277">
        <f t="shared" si="85"/>
        <v>3.4</v>
      </c>
      <c r="H1137" s="277">
        <f t="shared" si="86"/>
        <v>2.2</v>
      </c>
      <c r="I1137" s="277">
        <f t="shared" si="87"/>
        <v>0.916666666666667</v>
      </c>
      <c r="J1137" s="284">
        <f t="shared" si="88"/>
        <v>3</v>
      </c>
      <c r="K1137" s="267">
        <f t="shared" si="89"/>
        <v>122</v>
      </c>
    </row>
    <row r="1138" s="257" customFormat="1" ht="14" customHeight="1" spans="1:11">
      <c r="A1138" s="278">
        <v>21701</v>
      </c>
      <c r="B1138" s="275" t="s">
        <v>1052</v>
      </c>
      <c r="C1138" s="276">
        <f>SUM(C1139:C1144)</f>
        <v>0</v>
      </c>
      <c r="D1138" s="276">
        <f>SUM(D1139:D1144)</f>
        <v>20</v>
      </c>
      <c r="E1138" s="276">
        <f>SUM(E1139:E1144)</f>
        <v>20</v>
      </c>
      <c r="F1138" s="276">
        <f>SUM(F1139:F1144)</f>
        <v>20</v>
      </c>
      <c r="G1138" s="277"/>
      <c r="H1138" s="277">
        <f t="shared" si="86"/>
        <v>1</v>
      </c>
      <c r="I1138" s="277">
        <f t="shared" si="87"/>
        <v>1</v>
      </c>
      <c r="J1138" s="284">
        <f t="shared" si="88"/>
        <v>5</v>
      </c>
      <c r="K1138" s="267">
        <f t="shared" si="89"/>
        <v>60</v>
      </c>
    </row>
    <row r="1139" s="257" customFormat="1" ht="14" customHeight="1" spans="1:11">
      <c r="A1139" s="278">
        <v>2170101</v>
      </c>
      <c r="B1139" s="279" t="s">
        <v>190</v>
      </c>
      <c r="C1139" s="280">
        <v>0</v>
      </c>
      <c r="D1139" s="276">
        <v>20</v>
      </c>
      <c r="E1139" s="276">
        <v>10</v>
      </c>
      <c r="F1139" s="276">
        <v>0</v>
      </c>
      <c r="G1139" s="277">
        <f t="shared" si="85"/>
        <v>0</v>
      </c>
      <c r="H1139" s="277">
        <f t="shared" si="86"/>
        <v>0</v>
      </c>
      <c r="I1139" s="277">
        <f t="shared" si="87"/>
        <v>0</v>
      </c>
      <c r="J1139" s="284">
        <f t="shared" si="88"/>
        <v>7</v>
      </c>
      <c r="K1139" s="267">
        <f t="shared" si="89"/>
        <v>30</v>
      </c>
    </row>
    <row r="1140" s="257" customFormat="1" ht="14" hidden="1" customHeight="1" spans="1:11">
      <c r="A1140" s="278">
        <v>2170102</v>
      </c>
      <c r="B1140" s="279" t="s">
        <v>191</v>
      </c>
      <c r="C1140" s="276">
        <v>0</v>
      </c>
      <c r="D1140" s="276">
        <v>0</v>
      </c>
      <c r="E1140" s="276">
        <v>0</v>
      </c>
      <c r="F1140" s="276">
        <v>0</v>
      </c>
      <c r="G1140" s="277">
        <f t="shared" si="85"/>
        <v>0</v>
      </c>
      <c r="H1140" s="277">
        <f t="shared" si="86"/>
        <v>0</v>
      </c>
      <c r="I1140" s="277">
        <f t="shared" si="87"/>
        <v>0</v>
      </c>
      <c r="J1140" s="284">
        <f t="shared" si="88"/>
        <v>7</v>
      </c>
      <c r="K1140" s="267">
        <f t="shared" si="89"/>
        <v>0</v>
      </c>
    </row>
    <row r="1141" s="257" customFormat="1" ht="14" hidden="1" customHeight="1" spans="1:11">
      <c r="A1141" s="278">
        <v>2170103</v>
      </c>
      <c r="B1141" s="279" t="s">
        <v>192</v>
      </c>
      <c r="C1141" s="280">
        <v>0</v>
      </c>
      <c r="D1141" s="276">
        <v>0</v>
      </c>
      <c r="E1141" s="276">
        <v>0</v>
      </c>
      <c r="F1141" s="276">
        <v>0</v>
      </c>
      <c r="G1141" s="277">
        <f t="shared" si="85"/>
        <v>0</v>
      </c>
      <c r="H1141" s="277">
        <f t="shared" si="86"/>
        <v>0</v>
      </c>
      <c r="I1141" s="277">
        <f t="shared" si="87"/>
        <v>0</v>
      </c>
      <c r="J1141" s="284">
        <f t="shared" si="88"/>
        <v>7</v>
      </c>
      <c r="K1141" s="267">
        <f t="shared" si="89"/>
        <v>0</v>
      </c>
    </row>
    <row r="1142" s="257" customFormat="1" ht="14" hidden="1" customHeight="1" spans="1:11">
      <c r="A1142" s="278">
        <v>2170104</v>
      </c>
      <c r="B1142" s="279" t="s">
        <v>1053</v>
      </c>
      <c r="C1142" s="280">
        <v>0</v>
      </c>
      <c r="D1142" s="276">
        <v>0</v>
      </c>
      <c r="E1142" s="276">
        <v>0</v>
      </c>
      <c r="F1142" s="276">
        <v>0</v>
      </c>
      <c r="G1142" s="277">
        <f t="shared" si="85"/>
        <v>0</v>
      </c>
      <c r="H1142" s="277">
        <f t="shared" si="86"/>
        <v>0</v>
      </c>
      <c r="I1142" s="277">
        <f t="shared" si="87"/>
        <v>0</v>
      </c>
      <c r="J1142" s="284">
        <f t="shared" si="88"/>
        <v>7</v>
      </c>
      <c r="K1142" s="267">
        <f t="shared" si="89"/>
        <v>0</v>
      </c>
    </row>
    <row r="1143" s="257" customFormat="1" ht="14" hidden="1" customHeight="1" spans="1:11">
      <c r="A1143" s="278">
        <v>2170150</v>
      </c>
      <c r="B1143" s="279" t="s">
        <v>199</v>
      </c>
      <c r="C1143" s="280">
        <v>0</v>
      </c>
      <c r="D1143" s="276">
        <v>0</v>
      </c>
      <c r="E1143" s="276">
        <v>0</v>
      </c>
      <c r="F1143" s="276">
        <v>0</v>
      </c>
      <c r="G1143" s="277">
        <f t="shared" si="85"/>
        <v>0</v>
      </c>
      <c r="H1143" s="277">
        <f t="shared" si="86"/>
        <v>0</v>
      </c>
      <c r="I1143" s="277">
        <f t="shared" si="87"/>
        <v>0</v>
      </c>
      <c r="J1143" s="284">
        <f t="shared" si="88"/>
        <v>7</v>
      </c>
      <c r="K1143" s="267">
        <f t="shared" si="89"/>
        <v>0</v>
      </c>
    </row>
    <row r="1144" s="257" customFormat="1" ht="14" customHeight="1" spans="1:11">
      <c r="A1144" s="278">
        <v>2170199</v>
      </c>
      <c r="B1144" s="279" t="s">
        <v>1054</v>
      </c>
      <c r="C1144" s="280">
        <v>0</v>
      </c>
      <c r="D1144" s="276">
        <v>0</v>
      </c>
      <c r="E1144" s="276">
        <v>10</v>
      </c>
      <c r="F1144" s="276">
        <v>20</v>
      </c>
      <c r="G1144" s="277"/>
      <c r="H1144" s="277"/>
      <c r="I1144" s="277">
        <f t="shared" si="87"/>
        <v>2</v>
      </c>
      <c r="J1144" s="284">
        <f t="shared" si="88"/>
        <v>7</v>
      </c>
      <c r="K1144" s="267">
        <f t="shared" si="89"/>
        <v>30</v>
      </c>
    </row>
    <row r="1145" s="257" customFormat="1" ht="14" customHeight="1" spans="1:11">
      <c r="A1145" s="278">
        <v>21702</v>
      </c>
      <c r="B1145" s="275" t="s">
        <v>1055</v>
      </c>
      <c r="C1145" s="276">
        <f>SUM(C1146:C1154)</f>
        <v>2</v>
      </c>
      <c r="D1145" s="276">
        <f>SUM(D1146:D1154)</f>
        <v>0</v>
      </c>
      <c r="E1145" s="276">
        <f>SUM(E1146:E1154)</f>
        <v>28</v>
      </c>
      <c r="F1145" s="276">
        <f>SUM(F1146:F1154)</f>
        <v>28</v>
      </c>
      <c r="G1145" s="277">
        <f t="shared" si="85"/>
        <v>13</v>
      </c>
      <c r="H1145" s="277"/>
      <c r="I1145" s="277">
        <f t="shared" si="87"/>
        <v>1</v>
      </c>
      <c r="J1145" s="284">
        <f t="shared" si="88"/>
        <v>5</v>
      </c>
      <c r="K1145" s="267">
        <f t="shared" si="89"/>
        <v>58</v>
      </c>
    </row>
    <row r="1146" s="257" customFormat="1" ht="14" hidden="1" customHeight="1" spans="1:11">
      <c r="A1146" s="278">
        <v>2170201</v>
      </c>
      <c r="B1146" s="279" t="s">
        <v>1056</v>
      </c>
      <c r="C1146" s="280">
        <v>0</v>
      </c>
      <c r="D1146" s="276">
        <v>0</v>
      </c>
      <c r="E1146" s="276">
        <v>0</v>
      </c>
      <c r="F1146" s="276">
        <v>0</v>
      </c>
      <c r="G1146" s="277">
        <f t="shared" si="85"/>
        <v>0</v>
      </c>
      <c r="H1146" s="277">
        <f t="shared" si="86"/>
        <v>0</v>
      </c>
      <c r="I1146" s="277">
        <f t="shared" si="87"/>
        <v>0</v>
      </c>
      <c r="J1146" s="284">
        <f t="shared" si="88"/>
        <v>7</v>
      </c>
      <c r="K1146" s="267">
        <f t="shared" si="89"/>
        <v>0</v>
      </c>
    </row>
    <row r="1147" s="257" customFormat="1" ht="14" hidden="1" customHeight="1" spans="1:11">
      <c r="A1147" s="278">
        <v>2170202</v>
      </c>
      <c r="B1147" s="279" t="s">
        <v>1057</v>
      </c>
      <c r="C1147" s="280">
        <v>0</v>
      </c>
      <c r="D1147" s="276">
        <v>0</v>
      </c>
      <c r="E1147" s="276">
        <v>0</v>
      </c>
      <c r="F1147" s="276">
        <v>0</v>
      </c>
      <c r="G1147" s="277">
        <f t="shared" si="85"/>
        <v>0</v>
      </c>
      <c r="H1147" s="277">
        <f t="shared" si="86"/>
        <v>0</v>
      </c>
      <c r="I1147" s="277">
        <f t="shared" si="87"/>
        <v>0</v>
      </c>
      <c r="J1147" s="284">
        <f t="shared" si="88"/>
        <v>7</v>
      </c>
      <c r="K1147" s="267">
        <f t="shared" si="89"/>
        <v>0</v>
      </c>
    </row>
    <row r="1148" s="257" customFormat="1" ht="14" hidden="1" customHeight="1" spans="1:11">
      <c r="A1148" s="278">
        <v>2170203</v>
      </c>
      <c r="B1148" s="279" t="s">
        <v>1058</v>
      </c>
      <c r="C1148" s="280">
        <v>0</v>
      </c>
      <c r="D1148" s="276">
        <v>0</v>
      </c>
      <c r="E1148" s="276">
        <v>0</v>
      </c>
      <c r="F1148" s="276">
        <v>0</v>
      </c>
      <c r="G1148" s="277">
        <f t="shared" si="85"/>
        <v>0</v>
      </c>
      <c r="H1148" s="277">
        <f t="shared" si="86"/>
        <v>0</v>
      </c>
      <c r="I1148" s="277">
        <f t="shared" si="87"/>
        <v>0</v>
      </c>
      <c r="J1148" s="284">
        <f t="shared" si="88"/>
        <v>7</v>
      </c>
      <c r="K1148" s="267">
        <f t="shared" si="89"/>
        <v>0</v>
      </c>
    </row>
    <row r="1149" s="257" customFormat="1" ht="14" hidden="1" customHeight="1" spans="1:11">
      <c r="A1149" s="278">
        <v>2170204</v>
      </c>
      <c r="B1149" s="279" t="s">
        <v>1059</v>
      </c>
      <c r="C1149" s="280">
        <v>0</v>
      </c>
      <c r="D1149" s="276">
        <v>0</v>
      </c>
      <c r="E1149" s="276">
        <v>0</v>
      </c>
      <c r="F1149" s="276">
        <v>0</v>
      </c>
      <c r="G1149" s="277">
        <f t="shared" si="85"/>
        <v>0</v>
      </c>
      <c r="H1149" s="277">
        <f t="shared" si="86"/>
        <v>0</v>
      </c>
      <c r="I1149" s="277">
        <f t="shared" si="87"/>
        <v>0</v>
      </c>
      <c r="J1149" s="284">
        <f t="shared" si="88"/>
        <v>7</v>
      </c>
      <c r="K1149" s="267">
        <f t="shared" si="89"/>
        <v>0</v>
      </c>
    </row>
    <row r="1150" s="257" customFormat="1" ht="14" hidden="1" customHeight="1" spans="1:11">
      <c r="A1150" s="278">
        <v>2170205</v>
      </c>
      <c r="B1150" s="279" t="s">
        <v>1060</v>
      </c>
      <c r="C1150" s="280">
        <v>0</v>
      </c>
      <c r="D1150" s="276">
        <v>0</v>
      </c>
      <c r="E1150" s="276">
        <v>0</v>
      </c>
      <c r="F1150" s="276">
        <v>0</v>
      </c>
      <c r="G1150" s="277">
        <f t="shared" si="85"/>
        <v>0</v>
      </c>
      <c r="H1150" s="277">
        <f t="shared" si="86"/>
        <v>0</v>
      </c>
      <c r="I1150" s="277">
        <f t="shared" si="87"/>
        <v>0</v>
      </c>
      <c r="J1150" s="284">
        <f t="shared" si="88"/>
        <v>7</v>
      </c>
      <c r="K1150" s="267">
        <f t="shared" si="89"/>
        <v>0</v>
      </c>
    </row>
    <row r="1151" s="257" customFormat="1" ht="14" hidden="1" customHeight="1" spans="1:11">
      <c r="A1151" s="278">
        <v>2170206</v>
      </c>
      <c r="B1151" s="279" t="s">
        <v>1061</v>
      </c>
      <c r="C1151" s="280">
        <v>0</v>
      </c>
      <c r="D1151" s="276">
        <v>0</v>
      </c>
      <c r="E1151" s="276">
        <v>0</v>
      </c>
      <c r="F1151" s="276">
        <v>0</v>
      </c>
      <c r="G1151" s="277">
        <f t="shared" si="85"/>
        <v>0</v>
      </c>
      <c r="H1151" s="277">
        <f t="shared" si="86"/>
        <v>0</v>
      </c>
      <c r="I1151" s="277">
        <f t="shared" si="87"/>
        <v>0</v>
      </c>
      <c r="J1151" s="284">
        <f t="shared" si="88"/>
        <v>7</v>
      </c>
      <c r="K1151" s="267">
        <f t="shared" si="89"/>
        <v>0</v>
      </c>
    </row>
    <row r="1152" s="257" customFormat="1" ht="14" hidden="1" customHeight="1" spans="1:11">
      <c r="A1152" s="278">
        <v>2170207</v>
      </c>
      <c r="B1152" s="279" t="s">
        <v>1062</v>
      </c>
      <c r="C1152" s="280">
        <v>0</v>
      </c>
      <c r="D1152" s="276">
        <v>0</v>
      </c>
      <c r="E1152" s="276">
        <v>0</v>
      </c>
      <c r="F1152" s="276">
        <v>0</v>
      </c>
      <c r="G1152" s="277">
        <f t="shared" si="85"/>
        <v>0</v>
      </c>
      <c r="H1152" s="277">
        <f t="shared" si="86"/>
        <v>0</v>
      </c>
      <c r="I1152" s="277">
        <f t="shared" si="87"/>
        <v>0</v>
      </c>
      <c r="J1152" s="284">
        <f t="shared" si="88"/>
        <v>7</v>
      </c>
      <c r="K1152" s="267">
        <f t="shared" si="89"/>
        <v>0</v>
      </c>
    </row>
    <row r="1153" s="257" customFormat="1" ht="14" hidden="1" customHeight="1" spans="1:11">
      <c r="A1153" s="278">
        <v>2170208</v>
      </c>
      <c r="B1153" s="279" t="s">
        <v>1063</v>
      </c>
      <c r="C1153" s="280">
        <v>0</v>
      </c>
      <c r="D1153" s="276">
        <v>0</v>
      </c>
      <c r="E1153" s="276">
        <v>0</v>
      </c>
      <c r="F1153" s="276">
        <v>0</v>
      </c>
      <c r="G1153" s="277">
        <f t="shared" si="85"/>
        <v>0</v>
      </c>
      <c r="H1153" s="277">
        <f t="shared" si="86"/>
        <v>0</v>
      </c>
      <c r="I1153" s="277">
        <f t="shared" si="87"/>
        <v>0</v>
      </c>
      <c r="J1153" s="284">
        <f t="shared" si="88"/>
        <v>7</v>
      </c>
      <c r="K1153" s="267">
        <f t="shared" si="89"/>
        <v>0</v>
      </c>
    </row>
    <row r="1154" s="257" customFormat="1" ht="14" customHeight="1" spans="1:11">
      <c r="A1154" s="278">
        <v>2170299</v>
      </c>
      <c r="B1154" s="279" t="s">
        <v>1064</v>
      </c>
      <c r="C1154" s="276">
        <v>2</v>
      </c>
      <c r="D1154" s="276">
        <v>0</v>
      </c>
      <c r="E1154" s="276">
        <v>28</v>
      </c>
      <c r="F1154" s="276">
        <v>28</v>
      </c>
      <c r="G1154" s="277">
        <f t="shared" si="85"/>
        <v>13</v>
      </c>
      <c r="H1154" s="277"/>
      <c r="I1154" s="277">
        <f t="shared" si="87"/>
        <v>1</v>
      </c>
      <c r="J1154" s="284">
        <f t="shared" si="88"/>
        <v>7</v>
      </c>
      <c r="K1154" s="267">
        <f t="shared" si="89"/>
        <v>58</v>
      </c>
    </row>
    <row r="1155" s="257" customFormat="1" ht="14" hidden="1" customHeight="1" spans="1:11">
      <c r="A1155" s="278">
        <v>21703</v>
      </c>
      <c r="B1155" s="275" t="s">
        <v>1065</v>
      </c>
      <c r="C1155" s="280">
        <f>SUM(C1156:C1160)</f>
        <v>0</v>
      </c>
      <c r="D1155" s="280">
        <f>SUM(D1156:D1160)</f>
        <v>0</v>
      </c>
      <c r="E1155" s="280">
        <f>SUM(E1156:E1160)</f>
        <v>0</v>
      </c>
      <c r="F1155" s="280">
        <f>SUM(F1156:F1160)</f>
        <v>0</v>
      </c>
      <c r="G1155" s="277">
        <f t="shared" si="85"/>
        <v>0</v>
      </c>
      <c r="H1155" s="277">
        <f t="shared" si="86"/>
        <v>0</v>
      </c>
      <c r="I1155" s="277">
        <f t="shared" si="87"/>
        <v>0</v>
      </c>
      <c r="J1155" s="284">
        <f t="shared" si="88"/>
        <v>5</v>
      </c>
      <c r="K1155" s="267">
        <f t="shared" si="89"/>
        <v>0</v>
      </c>
    </row>
    <row r="1156" s="257" customFormat="1" ht="14" hidden="1" customHeight="1" spans="1:11">
      <c r="A1156" s="278">
        <v>2170301</v>
      </c>
      <c r="B1156" s="279" t="s">
        <v>1066</v>
      </c>
      <c r="C1156" s="280">
        <v>0</v>
      </c>
      <c r="D1156" s="276">
        <v>0</v>
      </c>
      <c r="E1156" s="276">
        <v>0</v>
      </c>
      <c r="F1156" s="276">
        <v>0</v>
      </c>
      <c r="G1156" s="277">
        <f t="shared" si="85"/>
        <v>0</v>
      </c>
      <c r="H1156" s="277">
        <f t="shared" si="86"/>
        <v>0</v>
      </c>
      <c r="I1156" s="277">
        <f t="shared" si="87"/>
        <v>0</v>
      </c>
      <c r="J1156" s="284">
        <f t="shared" si="88"/>
        <v>7</v>
      </c>
      <c r="K1156" s="267">
        <f t="shared" si="89"/>
        <v>0</v>
      </c>
    </row>
    <row r="1157" s="257" customFormat="1" ht="14" hidden="1" customHeight="1" spans="1:11">
      <c r="A1157" s="278">
        <v>2170302</v>
      </c>
      <c r="B1157" s="279" t="s">
        <v>1067</v>
      </c>
      <c r="C1157" s="280">
        <v>0</v>
      </c>
      <c r="D1157" s="276">
        <v>0</v>
      </c>
      <c r="E1157" s="276">
        <v>0</v>
      </c>
      <c r="F1157" s="276">
        <v>0</v>
      </c>
      <c r="G1157" s="277">
        <f t="shared" ref="G1157:G1220" si="90">IF(F1157&lt;&gt;0,F1157/C1157-1,)</f>
        <v>0</v>
      </c>
      <c r="H1157" s="277">
        <f t="shared" ref="H1157:H1220" si="91">IF(F1157&lt;&gt;0,F1157/D1157,)</f>
        <v>0</v>
      </c>
      <c r="I1157" s="277">
        <f t="shared" ref="I1157:I1220" si="92">IF(F1157&lt;&gt;0,F1157/E1157,)</f>
        <v>0</v>
      </c>
      <c r="J1157" s="284">
        <f t="shared" ref="J1157:J1220" si="93">LEN(A1157)</f>
        <v>7</v>
      </c>
      <c r="K1157" s="267">
        <f t="shared" ref="K1157:K1220" si="94">SUM(C1157:F1157)</f>
        <v>0</v>
      </c>
    </row>
    <row r="1158" s="257" customFormat="1" ht="14" hidden="1" customHeight="1" spans="1:11">
      <c r="A1158" s="278">
        <v>2170303</v>
      </c>
      <c r="B1158" s="279" t="s">
        <v>1068</v>
      </c>
      <c r="C1158" s="280">
        <v>0</v>
      </c>
      <c r="D1158" s="276">
        <v>0</v>
      </c>
      <c r="E1158" s="276">
        <v>0</v>
      </c>
      <c r="F1158" s="276">
        <v>0</v>
      </c>
      <c r="G1158" s="277">
        <f t="shared" si="90"/>
        <v>0</v>
      </c>
      <c r="H1158" s="277">
        <f t="shared" si="91"/>
        <v>0</v>
      </c>
      <c r="I1158" s="277">
        <f t="shared" si="92"/>
        <v>0</v>
      </c>
      <c r="J1158" s="284">
        <f t="shared" si="93"/>
        <v>7</v>
      </c>
      <c r="K1158" s="267">
        <f t="shared" si="94"/>
        <v>0</v>
      </c>
    </row>
    <row r="1159" s="257" customFormat="1" ht="14" hidden="1" customHeight="1" spans="1:11">
      <c r="A1159" s="278">
        <v>2170304</v>
      </c>
      <c r="B1159" s="279" t="s">
        <v>1069</v>
      </c>
      <c r="C1159" s="280">
        <v>0</v>
      </c>
      <c r="D1159" s="276">
        <v>0</v>
      </c>
      <c r="E1159" s="276">
        <v>0</v>
      </c>
      <c r="F1159" s="276">
        <v>0</v>
      </c>
      <c r="G1159" s="277">
        <f t="shared" si="90"/>
        <v>0</v>
      </c>
      <c r="H1159" s="277">
        <f t="shared" si="91"/>
        <v>0</v>
      </c>
      <c r="I1159" s="277">
        <f t="shared" si="92"/>
        <v>0</v>
      </c>
      <c r="J1159" s="284">
        <f t="shared" si="93"/>
        <v>7</v>
      </c>
      <c r="K1159" s="267">
        <f t="shared" si="94"/>
        <v>0</v>
      </c>
    </row>
    <row r="1160" s="257" customFormat="1" ht="14" hidden="1" customHeight="1" spans="1:11">
      <c r="A1160" s="278">
        <v>2170399</v>
      </c>
      <c r="B1160" s="279" t="s">
        <v>1070</v>
      </c>
      <c r="C1160" s="280">
        <v>0</v>
      </c>
      <c r="D1160" s="276">
        <v>0</v>
      </c>
      <c r="E1160" s="276">
        <v>0</v>
      </c>
      <c r="F1160" s="276">
        <v>0</v>
      </c>
      <c r="G1160" s="277">
        <f t="shared" si="90"/>
        <v>0</v>
      </c>
      <c r="H1160" s="277">
        <f t="shared" si="91"/>
        <v>0</v>
      </c>
      <c r="I1160" s="277">
        <f t="shared" si="92"/>
        <v>0</v>
      </c>
      <c r="J1160" s="284">
        <f t="shared" si="93"/>
        <v>7</v>
      </c>
      <c r="K1160" s="267">
        <f t="shared" si="94"/>
        <v>0</v>
      </c>
    </row>
    <row r="1161" s="257" customFormat="1" ht="14" hidden="1" customHeight="1" spans="1:11">
      <c r="A1161" s="278">
        <v>21704</v>
      </c>
      <c r="B1161" s="275" t="s">
        <v>1071</v>
      </c>
      <c r="C1161" s="280">
        <f>SUM(C1162:C1163)</f>
        <v>0</v>
      </c>
      <c r="D1161" s="280">
        <f>SUM(D1162:D1163)</f>
        <v>0</v>
      </c>
      <c r="E1161" s="280">
        <f>SUM(E1162:E1163)</f>
        <v>0</v>
      </c>
      <c r="F1161" s="280">
        <f>SUM(F1162:F1163)</f>
        <v>0</v>
      </c>
      <c r="G1161" s="277">
        <f t="shared" si="90"/>
        <v>0</v>
      </c>
      <c r="H1161" s="277">
        <f t="shared" si="91"/>
        <v>0</v>
      </c>
      <c r="I1161" s="277">
        <f t="shared" si="92"/>
        <v>0</v>
      </c>
      <c r="J1161" s="284">
        <f t="shared" si="93"/>
        <v>5</v>
      </c>
      <c r="K1161" s="267">
        <f t="shared" si="94"/>
        <v>0</v>
      </c>
    </row>
    <row r="1162" s="257" customFormat="1" ht="14" hidden="1" customHeight="1" spans="1:11">
      <c r="A1162" s="278">
        <v>2170401</v>
      </c>
      <c r="B1162" s="279" t="s">
        <v>1072</v>
      </c>
      <c r="C1162" s="280">
        <v>0</v>
      </c>
      <c r="D1162" s="276">
        <v>0</v>
      </c>
      <c r="E1162" s="276">
        <v>0</v>
      </c>
      <c r="F1162" s="276">
        <v>0</v>
      </c>
      <c r="G1162" s="277">
        <f t="shared" si="90"/>
        <v>0</v>
      </c>
      <c r="H1162" s="277">
        <f t="shared" si="91"/>
        <v>0</v>
      </c>
      <c r="I1162" s="277">
        <f t="shared" si="92"/>
        <v>0</v>
      </c>
      <c r="J1162" s="284">
        <f t="shared" si="93"/>
        <v>7</v>
      </c>
      <c r="K1162" s="267">
        <f t="shared" si="94"/>
        <v>0</v>
      </c>
    </row>
    <row r="1163" s="257" customFormat="1" ht="14" hidden="1" customHeight="1" spans="1:11">
      <c r="A1163" s="278">
        <v>2170499</v>
      </c>
      <c r="B1163" s="279" t="s">
        <v>1073</v>
      </c>
      <c r="C1163" s="280">
        <v>0</v>
      </c>
      <c r="D1163" s="276">
        <v>0</v>
      </c>
      <c r="E1163" s="276">
        <v>0</v>
      </c>
      <c r="F1163" s="276">
        <v>0</v>
      </c>
      <c r="G1163" s="277">
        <f t="shared" si="90"/>
        <v>0</v>
      </c>
      <c r="H1163" s="277">
        <f t="shared" si="91"/>
        <v>0</v>
      </c>
      <c r="I1163" s="277">
        <f t="shared" si="92"/>
        <v>0</v>
      </c>
      <c r="J1163" s="284">
        <f t="shared" si="93"/>
        <v>7</v>
      </c>
      <c r="K1163" s="267">
        <f t="shared" si="94"/>
        <v>0</v>
      </c>
    </row>
    <row r="1164" s="257" customFormat="1" ht="14" customHeight="1" spans="1:11">
      <c r="A1164" s="278">
        <v>21799</v>
      </c>
      <c r="B1164" s="275" t="s">
        <v>1074</v>
      </c>
      <c r="C1164" s="276">
        <f>C1165</f>
        <v>8</v>
      </c>
      <c r="D1164" s="276">
        <f>D1165</f>
        <v>0</v>
      </c>
      <c r="E1164" s="276">
        <f>E1165</f>
        <v>0</v>
      </c>
      <c r="F1164" s="276">
        <f>F1165</f>
        <v>-4</v>
      </c>
      <c r="G1164" s="277">
        <f t="shared" si="90"/>
        <v>-1.5</v>
      </c>
      <c r="H1164" s="277"/>
      <c r="I1164" s="277"/>
      <c r="J1164" s="284">
        <f t="shared" si="93"/>
        <v>5</v>
      </c>
      <c r="K1164" s="267">
        <f t="shared" si="94"/>
        <v>4</v>
      </c>
    </row>
    <row r="1165" s="257" customFormat="1" ht="14" customHeight="1" spans="1:11">
      <c r="A1165" s="278">
        <v>2179901</v>
      </c>
      <c r="B1165" s="279" t="s">
        <v>1075</v>
      </c>
      <c r="C1165" s="276">
        <v>8</v>
      </c>
      <c r="D1165" s="276">
        <v>0</v>
      </c>
      <c r="E1165" s="276">
        <v>0</v>
      </c>
      <c r="F1165" s="276">
        <v>-4</v>
      </c>
      <c r="G1165" s="277">
        <f t="shared" si="90"/>
        <v>-1.5</v>
      </c>
      <c r="H1165" s="277"/>
      <c r="I1165" s="277"/>
      <c r="J1165" s="284">
        <f t="shared" si="93"/>
        <v>7</v>
      </c>
      <c r="K1165" s="267">
        <f t="shared" si="94"/>
        <v>4</v>
      </c>
    </row>
    <row r="1166" s="257" customFormat="1" ht="14" hidden="1" customHeight="1" spans="1:11">
      <c r="A1166" s="274">
        <v>219</v>
      </c>
      <c r="B1166" s="275" t="s">
        <v>1076</v>
      </c>
      <c r="C1166" s="280">
        <f>SUM(C1167:C1175)</f>
        <v>0</v>
      </c>
      <c r="D1166" s="280">
        <f>SUM(D1167:D1175)</f>
        <v>0</v>
      </c>
      <c r="E1166" s="280">
        <f>SUM(E1167:E1175)</f>
        <v>0</v>
      </c>
      <c r="F1166" s="280">
        <f>SUM(F1167:F1175)</f>
        <v>0</v>
      </c>
      <c r="G1166" s="277">
        <f t="shared" si="90"/>
        <v>0</v>
      </c>
      <c r="H1166" s="277">
        <f t="shared" si="91"/>
        <v>0</v>
      </c>
      <c r="I1166" s="277">
        <f t="shared" si="92"/>
        <v>0</v>
      </c>
      <c r="J1166" s="284">
        <f t="shared" si="93"/>
        <v>3</v>
      </c>
      <c r="K1166" s="267">
        <f t="shared" si="94"/>
        <v>0</v>
      </c>
    </row>
    <row r="1167" s="257" customFormat="1" ht="14" hidden="1" customHeight="1" spans="1:11">
      <c r="A1167" s="278">
        <v>21901</v>
      </c>
      <c r="B1167" s="275" t="s">
        <v>1077</v>
      </c>
      <c r="C1167" s="280">
        <v>0</v>
      </c>
      <c r="D1167" s="280">
        <v>0</v>
      </c>
      <c r="E1167" s="280">
        <v>0</v>
      </c>
      <c r="F1167" s="280">
        <v>0</v>
      </c>
      <c r="G1167" s="277">
        <f t="shared" si="90"/>
        <v>0</v>
      </c>
      <c r="H1167" s="277">
        <f t="shared" si="91"/>
        <v>0</v>
      </c>
      <c r="I1167" s="277">
        <f t="shared" si="92"/>
        <v>0</v>
      </c>
      <c r="J1167" s="284">
        <f t="shared" si="93"/>
        <v>5</v>
      </c>
      <c r="K1167" s="267">
        <f t="shared" si="94"/>
        <v>0</v>
      </c>
    </row>
    <row r="1168" s="257" customFormat="1" ht="14" hidden="1" customHeight="1" spans="1:11">
      <c r="A1168" s="278">
        <v>21902</v>
      </c>
      <c r="B1168" s="275" t="s">
        <v>1078</v>
      </c>
      <c r="C1168" s="280">
        <v>0</v>
      </c>
      <c r="D1168" s="280">
        <v>0</v>
      </c>
      <c r="E1168" s="280">
        <v>0</v>
      </c>
      <c r="F1168" s="280">
        <v>0</v>
      </c>
      <c r="G1168" s="277">
        <f t="shared" si="90"/>
        <v>0</v>
      </c>
      <c r="H1168" s="277">
        <f t="shared" si="91"/>
        <v>0</v>
      </c>
      <c r="I1168" s="277">
        <f t="shared" si="92"/>
        <v>0</v>
      </c>
      <c r="J1168" s="284">
        <f t="shared" si="93"/>
        <v>5</v>
      </c>
      <c r="K1168" s="267">
        <f t="shared" si="94"/>
        <v>0</v>
      </c>
    </row>
    <row r="1169" s="257" customFormat="1" ht="14" hidden="1" customHeight="1" spans="1:11">
      <c r="A1169" s="278">
        <v>21903</v>
      </c>
      <c r="B1169" s="275" t="s">
        <v>1079</v>
      </c>
      <c r="C1169" s="280">
        <v>0</v>
      </c>
      <c r="D1169" s="280">
        <v>0</v>
      </c>
      <c r="E1169" s="280">
        <v>0</v>
      </c>
      <c r="F1169" s="280">
        <v>0</v>
      </c>
      <c r="G1169" s="277">
        <f t="shared" si="90"/>
        <v>0</v>
      </c>
      <c r="H1169" s="277">
        <f t="shared" si="91"/>
        <v>0</v>
      </c>
      <c r="I1169" s="277">
        <f t="shared" si="92"/>
        <v>0</v>
      </c>
      <c r="J1169" s="284">
        <f t="shared" si="93"/>
        <v>5</v>
      </c>
      <c r="K1169" s="267">
        <f t="shared" si="94"/>
        <v>0</v>
      </c>
    </row>
    <row r="1170" s="257" customFormat="1" ht="14" hidden="1" customHeight="1" spans="1:11">
      <c r="A1170" s="278">
        <v>21904</v>
      </c>
      <c r="B1170" s="275" t="s">
        <v>1080</v>
      </c>
      <c r="C1170" s="280">
        <v>0</v>
      </c>
      <c r="D1170" s="280">
        <v>0</v>
      </c>
      <c r="E1170" s="280">
        <v>0</v>
      </c>
      <c r="F1170" s="280">
        <v>0</v>
      </c>
      <c r="G1170" s="277">
        <f t="shared" si="90"/>
        <v>0</v>
      </c>
      <c r="H1170" s="277">
        <f t="shared" si="91"/>
        <v>0</v>
      </c>
      <c r="I1170" s="277">
        <f t="shared" si="92"/>
        <v>0</v>
      </c>
      <c r="J1170" s="284">
        <f t="shared" si="93"/>
        <v>5</v>
      </c>
      <c r="K1170" s="267">
        <f t="shared" si="94"/>
        <v>0</v>
      </c>
    </row>
    <row r="1171" s="257" customFormat="1" ht="14" hidden="1" customHeight="1" spans="1:11">
      <c r="A1171" s="278">
        <v>21905</v>
      </c>
      <c r="B1171" s="275" t="s">
        <v>1081</v>
      </c>
      <c r="C1171" s="280">
        <v>0</v>
      </c>
      <c r="D1171" s="280">
        <v>0</v>
      </c>
      <c r="E1171" s="280">
        <v>0</v>
      </c>
      <c r="F1171" s="280">
        <v>0</v>
      </c>
      <c r="G1171" s="277">
        <f t="shared" si="90"/>
        <v>0</v>
      </c>
      <c r="H1171" s="277">
        <f t="shared" si="91"/>
        <v>0</v>
      </c>
      <c r="I1171" s="277">
        <f t="shared" si="92"/>
        <v>0</v>
      </c>
      <c r="J1171" s="284">
        <f t="shared" si="93"/>
        <v>5</v>
      </c>
      <c r="K1171" s="267">
        <f t="shared" si="94"/>
        <v>0</v>
      </c>
    </row>
    <row r="1172" s="257" customFormat="1" ht="14" hidden="1" customHeight="1" spans="1:11">
      <c r="A1172" s="278">
        <v>21906</v>
      </c>
      <c r="B1172" s="275" t="s">
        <v>833</v>
      </c>
      <c r="C1172" s="280">
        <v>0</v>
      </c>
      <c r="D1172" s="280">
        <v>0</v>
      </c>
      <c r="E1172" s="280">
        <v>0</v>
      </c>
      <c r="F1172" s="280">
        <v>0</v>
      </c>
      <c r="G1172" s="277">
        <f t="shared" si="90"/>
        <v>0</v>
      </c>
      <c r="H1172" s="277">
        <f t="shared" si="91"/>
        <v>0</v>
      </c>
      <c r="I1172" s="277">
        <f t="shared" si="92"/>
        <v>0</v>
      </c>
      <c r="J1172" s="284">
        <f t="shared" si="93"/>
        <v>5</v>
      </c>
      <c r="K1172" s="267">
        <f t="shared" si="94"/>
        <v>0</v>
      </c>
    </row>
    <row r="1173" s="257" customFormat="1" ht="14" hidden="1" customHeight="1" spans="1:11">
      <c r="A1173" s="278">
        <v>21907</v>
      </c>
      <c r="B1173" s="275" t="s">
        <v>1082</v>
      </c>
      <c r="C1173" s="280">
        <v>0</v>
      </c>
      <c r="D1173" s="280">
        <v>0</v>
      </c>
      <c r="E1173" s="280">
        <v>0</v>
      </c>
      <c r="F1173" s="280">
        <v>0</v>
      </c>
      <c r="G1173" s="277">
        <f t="shared" si="90"/>
        <v>0</v>
      </c>
      <c r="H1173" s="277">
        <f t="shared" si="91"/>
        <v>0</v>
      </c>
      <c r="I1173" s="277">
        <f t="shared" si="92"/>
        <v>0</v>
      </c>
      <c r="J1173" s="284">
        <f t="shared" si="93"/>
        <v>5</v>
      </c>
      <c r="K1173" s="267">
        <f t="shared" si="94"/>
        <v>0</v>
      </c>
    </row>
    <row r="1174" s="257" customFormat="1" ht="14" hidden="1" customHeight="1" spans="1:11">
      <c r="A1174" s="278">
        <v>21908</v>
      </c>
      <c r="B1174" s="275" t="s">
        <v>1083</v>
      </c>
      <c r="C1174" s="280">
        <v>0</v>
      </c>
      <c r="D1174" s="280">
        <v>0</v>
      </c>
      <c r="E1174" s="280">
        <v>0</v>
      </c>
      <c r="F1174" s="280">
        <v>0</v>
      </c>
      <c r="G1174" s="277">
        <f t="shared" si="90"/>
        <v>0</v>
      </c>
      <c r="H1174" s="277">
        <f t="shared" si="91"/>
        <v>0</v>
      </c>
      <c r="I1174" s="277">
        <f t="shared" si="92"/>
        <v>0</v>
      </c>
      <c r="J1174" s="284">
        <f t="shared" si="93"/>
        <v>5</v>
      </c>
      <c r="K1174" s="267">
        <f t="shared" si="94"/>
        <v>0</v>
      </c>
    </row>
    <row r="1175" s="257" customFormat="1" ht="14" hidden="1" customHeight="1" spans="1:11">
      <c r="A1175" s="278">
        <v>21999</v>
      </c>
      <c r="B1175" s="275" t="s">
        <v>1084</v>
      </c>
      <c r="C1175" s="280">
        <v>0</v>
      </c>
      <c r="D1175" s="280">
        <v>0</v>
      </c>
      <c r="E1175" s="280">
        <v>0</v>
      </c>
      <c r="F1175" s="280">
        <v>0</v>
      </c>
      <c r="G1175" s="277">
        <f t="shared" si="90"/>
        <v>0</v>
      </c>
      <c r="H1175" s="277">
        <f t="shared" si="91"/>
        <v>0</v>
      </c>
      <c r="I1175" s="277">
        <f t="shared" si="92"/>
        <v>0</v>
      </c>
      <c r="J1175" s="284">
        <f t="shared" si="93"/>
        <v>5</v>
      </c>
      <c r="K1175" s="267">
        <f t="shared" si="94"/>
        <v>0</v>
      </c>
    </row>
    <row r="1176" s="257" customFormat="1" ht="14" customHeight="1" spans="1:11">
      <c r="A1176" s="274">
        <v>220</v>
      </c>
      <c r="B1176" s="275" t="s">
        <v>1085</v>
      </c>
      <c r="C1176" s="276">
        <f>SUM(C1177,C1197,C1216,C1225,C1240)</f>
        <v>2087</v>
      </c>
      <c r="D1176" s="276">
        <f>SUM(D1177,D1197,D1216,D1225,D1240)</f>
        <v>3346</v>
      </c>
      <c r="E1176" s="276">
        <f>SUM(E1177,E1197,E1216,E1225,E1240)</f>
        <v>1528</v>
      </c>
      <c r="F1176" s="276">
        <f>SUM(F1177,F1197,F1216,F1225,F1240)</f>
        <v>1359</v>
      </c>
      <c r="G1176" s="277">
        <f t="shared" si="90"/>
        <v>-0.348826066123622</v>
      </c>
      <c r="H1176" s="277">
        <f t="shared" si="91"/>
        <v>0.406156604901375</v>
      </c>
      <c r="I1176" s="277">
        <f t="shared" si="92"/>
        <v>0.889397905759162</v>
      </c>
      <c r="J1176" s="284">
        <f t="shared" si="93"/>
        <v>3</v>
      </c>
      <c r="K1176" s="267">
        <f t="shared" si="94"/>
        <v>8320</v>
      </c>
    </row>
    <row r="1177" s="257" customFormat="1" ht="14" customHeight="1" spans="1:11">
      <c r="A1177" s="278">
        <v>22001</v>
      </c>
      <c r="B1177" s="275" t="s">
        <v>1086</v>
      </c>
      <c r="C1177" s="276">
        <f>SUM(C1178:C1196)</f>
        <v>1991</v>
      </c>
      <c r="D1177" s="276">
        <f>SUM(D1178:D1196)</f>
        <v>3256</v>
      </c>
      <c r="E1177" s="276">
        <f>SUM(E1178:E1196)</f>
        <v>1424</v>
      </c>
      <c r="F1177" s="276">
        <f>SUM(F1178:F1196)</f>
        <v>1255</v>
      </c>
      <c r="G1177" s="277">
        <f t="shared" si="90"/>
        <v>-0.369663485685585</v>
      </c>
      <c r="H1177" s="277">
        <f t="shared" si="91"/>
        <v>0.38544226044226</v>
      </c>
      <c r="I1177" s="277">
        <f t="shared" si="92"/>
        <v>0.881320224719101</v>
      </c>
      <c r="J1177" s="284">
        <f t="shared" si="93"/>
        <v>5</v>
      </c>
      <c r="K1177" s="267">
        <f t="shared" si="94"/>
        <v>7926</v>
      </c>
    </row>
    <row r="1178" s="257" customFormat="1" ht="14" customHeight="1" spans="1:11">
      <c r="A1178" s="278">
        <v>2200101</v>
      </c>
      <c r="B1178" s="279" t="s">
        <v>190</v>
      </c>
      <c r="C1178" s="276">
        <v>1400</v>
      </c>
      <c r="D1178" s="276">
        <v>1403</v>
      </c>
      <c r="E1178" s="276">
        <v>1472</v>
      </c>
      <c r="F1178" s="276">
        <v>1524</v>
      </c>
      <c r="G1178" s="277">
        <f t="shared" si="90"/>
        <v>0.0885714285714285</v>
      </c>
      <c r="H1178" s="277">
        <f t="shared" si="91"/>
        <v>1.08624376336422</v>
      </c>
      <c r="I1178" s="277">
        <f t="shared" si="92"/>
        <v>1.03532608695652</v>
      </c>
      <c r="J1178" s="284">
        <f t="shared" si="93"/>
        <v>7</v>
      </c>
      <c r="K1178" s="267">
        <f t="shared" si="94"/>
        <v>5799</v>
      </c>
    </row>
    <row r="1179" s="257" customFormat="1" ht="14" hidden="1" customHeight="1" spans="1:11">
      <c r="A1179" s="278">
        <v>2200102</v>
      </c>
      <c r="B1179" s="279" t="s">
        <v>191</v>
      </c>
      <c r="C1179" s="276">
        <v>0</v>
      </c>
      <c r="D1179" s="276">
        <v>0</v>
      </c>
      <c r="E1179" s="276">
        <v>0</v>
      </c>
      <c r="F1179" s="276">
        <v>0</v>
      </c>
      <c r="G1179" s="277">
        <f t="shared" si="90"/>
        <v>0</v>
      </c>
      <c r="H1179" s="277">
        <f t="shared" si="91"/>
        <v>0</v>
      </c>
      <c r="I1179" s="277">
        <f t="shared" si="92"/>
        <v>0</v>
      </c>
      <c r="J1179" s="284">
        <f t="shared" si="93"/>
        <v>7</v>
      </c>
      <c r="K1179" s="267">
        <f t="shared" si="94"/>
        <v>0</v>
      </c>
    </row>
    <row r="1180" s="257" customFormat="1" ht="14" hidden="1" customHeight="1" spans="1:11">
      <c r="A1180" s="278">
        <v>2200103</v>
      </c>
      <c r="B1180" s="279" t="s">
        <v>192</v>
      </c>
      <c r="C1180" s="280">
        <v>0</v>
      </c>
      <c r="D1180" s="276">
        <v>0</v>
      </c>
      <c r="E1180" s="276">
        <v>0</v>
      </c>
      <c r="F1180" s="276">
        <v>0</v>
      </c>
      <c r="G1180" s="277">
        <f t="shared" si="90"/>
        <v>0</v>
      </c>
      <c r="H1180" s="277">
        <f t="shared" si="91"/>
        <v>0</v>
      </c>
      <c r="I1180" s="277">
        <f t="shared" si="92"/>
        <v>0</v>
      </c>
      <c r="J1180" s="284">
        <f t="shared" si="93"/>
        <v>7</v>
      </c>
      <c r="K1180" s="267">
        <f t="shared" si="94"/>
        <v>0</v>
      </c>
    </row>
    <row r="1181" s="257" customFormat="1" ht="14" customHeight="1" spans="1:11">
      <c r="A1181" s="278">
        <v>2200104</v>
      </c>
      <c r="B1181" s="279" t="s">
        <v>1087</v>
      </c>
      <c r="C1181" s="276">
        <v>-146</v>
      </c>
      <c r="D1181" s="276">
        <v>1138</v>
      </c>
      <c r="E1181" s="276">
        <v>1138</v>
      </c>
      <c r="F1181" s="276">
        <v>1138</v>
      </c>
      <c r="G1181" s="277">
        <f t="shared" si="90"/>
        <v>-8.7945205479452</v>
      </c>
      <c r="H1181" s="277">
        <f t="shared" si="91"/>
        <v>1</v>
      </c>
      <c r="I1181" s="277">
        <f t="shared" si="92"/>
        <v>1</v>
      </c>
      <c r="J1181" s="284">
        <f t="shared" si="93"/>
        <v>7</v>
      </c>
      <c r="K1181" s="267">
        <f t="shared" si="94"/>
        <v>3268</v>
      </c>
    </row>
    <row r="1182" s="257" customFormat="1" ht="14" customHeight="1" spans="1:11">
      <c r="A1182" s="278">
        <v>2200105</v>
      </c>
      <c r="B1182" s="279" t="s">
        <v>1088</v>
      </c>
      <c r="C1182" s="276">
        <v>87</v>
      </c>
      <c r="D1182" s="276">
        <v>0</v>
      </c>
      <c r="E1182" s="276">
        <v>0</v>
      </c>
      <c r="F1182" s="276">
        <v>0</v>
      </c>
      <c r="G1182" s="277">
        <f t="shared" si="90"/>
        <v>0</v>
      </c>
      <c r="H1182" s="277">
        <f t="shared" si="91"/>
        <v>0</v>
      </c>
      <c r="I1182" s="277">
        <f t="shared" si="92"/>
        <v>0</v>
      </c>
      <c r="J1182" s="284">
        <f t="shared" si="93"/>
        <v>7</v>
      </c>
      <c r="K1182" s="267">
        <f t="shared" si="94"/>
        <v>87</v>
      </c>
    </row>
    <row r="1183" s="257" customFormat="1" ht="14" customHeight="1" spans="1:11">
      <c r="A1183" s="278">
        <v>2200106</v>
      </c>
      <c r="B1183" s="279" t="s">
        <v>1089</v>
      </c>
      <c r="C1183" s="276">
        <v>42</v>
      </c>
      <c r="D1183" s="276">
        <v>148</v>
      </c>
      <c r="E1183" s="276">
        <v>156</v>
      </c>
      <c r="F1183" s="276">
        <v>179</v>
      </c>
      <c r="G1183" s="277">
        <f t="shared" si="90"/>
        <v>3.26190476190476</v>
      </c>
      <c r="H1183" s="277">
        <f t="shared" si="91"/>
        <v>1.20945945945946</v>
      </c>
      <c r="I1183" s="277">
        <f t="shared" si="92"/>
        <v>1.1474358974359</v>
      </c>
      <c r="J1183" s="284">
        <f t="shared" si="93"/>
        <v>7</v>
      </c>
      <c r="K1183" s="267">
        <f t="shared" si="94"/>
        <v>525</v>
      </c>
    </row>
    <row r="1184" s="257" customFormat="1" ht="14" hidden="1" customHeight="1" spans="1:11">
      <c r="A1184" s="278">
        <v>2200107</v>
      </c>
      <c r="B1184" s="279" t="s">
        <v>1090</v>
      </c>
      <c r="C1184" s="280">
        <v>0</v>
      </c>
      <c r="D1184" s="276">
        <v>0</v>
      </c>
      <c r="E1184" s="276">
        <v>0</v>
      </c>
      <c r="F1184" s="276">
        <v>0</v>
      </c>
      <c r="G1184" s="277">
        <f t="shared" si="90"/>
        <v>0</v>
      </c>
      <c r="H1184" s="277">
        <f t="shared" si="91"/>
        <v>0</v>
      </c>
      <c r="I1184" s="277">
        <f t="shared" si="92"/>
        <v>0</v>
      </c>
      <c r="J1184" s="284">
        <f t="shared" si="93"/>
        <v>7</v>
      </c>
      <c r="K1184" s="267">
        <f t="shared" si="94"/>
        <v>0</v>
      </c>
    </row>
    <row r="1185" s="257" customFormat="1" ht="14" customHeight="1" spans="1:11">
      <c r="A1185" s="278">
        <v>2200108</v>
      </c>
      <c r="B1185" s="279" t="s">
        <v>1091</v>
      </c>
      <c r="C1185" s="276">
        <v>29</v>
      </c>
      <c r="D1185" s="276">
        <v>0</v>
      </c>
      <c r="E1185" s="276">
        <v>0</v>
      </c>
      <c r="F1185" s="276">
        <v>0</v>
      </c>
      <c r="G1185" s="277">
        <f t="shared" si="90"/>
        <v>0</v>
      </c>
      <c r="H1185" s="277">
        <f t="shared" si="91"/>
        <v>0</v>
      </c>
      <c r="I1185" s="277">
        <f t="shared" si="92"/>
        <v>0</v>
      </c>
      <c r="J1185" s="284">
        <f t="shared" si="93"/>
        <v>7</v>
      </c>
      <c r="K1185" s="267">
        <f t="shared" si="94"/>
        <v>29</v>
      </c>
    </row>
    <row r="1186" s="257" customFormat="1" ht="14" customHeight="1" spans="1:11">
      <c r="A1186" s="278">
        <v>2200109</v>
      </c>
      <c r="B1186" s="279" t="s">
        <v>1092</v>
      </c>
      <c r="C1186" s="280">
        <v>0</v>
      </c>
      <c r="D1186" s="276">
        <v>0</v>
      </c>
      <c r="E1186" s="287">
        <f>296+2</f>
        <v>298</v>
      </c>
      <c r="F1186" s="276">
        <v>312</v>
      </c>
      <c r="G1186" s="277"/>
      <c r="H1186" s="277"/>
      <c r="I1186" s="277">
        <f t="shared" si="92"/>
        <v>1.04697986577181</v>
      </c>
      <c r="J1186" s="284">
        <f t="shared" si="93"/>
        <v>7</v>
      </c>
      <c r="K1186" s="267">
        <f t="shared" si="94"/>
        <v>610</v>
      </c>
    </row>
    <row r="1187" s="257" customFormat="1" ht="14" hidden="1" customHeight="1" spans="1:11">
      <c r="A1187" s="278">
        <v>2200110</v>
      </c>
      <c r="B1187" s="279" t="s">
        <v>1093</v>
      </c>
      <c r="C1187" s="280">
        <v>0</v>
      </c>
      <c r="D1187" s="276">
        <v>0</v>
      </c>
      <c r="E1187" s="276">
        <v>0</v>
      </c>
      <c r="F1187" s="276">
        <v>0</v>
      </c>
      <c r="G1187" s="277">
        <f t="shared" si="90"/>
        <v>0</v>
      </c>
      <c r="H1187" s="277">
        <f t="shared" si="91"/>
        <v>0</v>
      </c>
      <c r="I1187" s="277">
        <f t="shared" si="92"/>
        <v>0</v>
      </c>
      <c r="J1187" s="284">
        <f t="shared" si="93"/>
        <v>7</v>
      </c>
      <c r="K1187" s="267">
        <f t="shared" si="94"/>
        <v>0</v>
      </c>
    </row>
    <row r="1188" s="257" customFormat="1" ht="14" customHeight="1" spans="1:11">
      <c r="A1188" s="278">
        <v>2200112</v>
      </c>
      <c r="B1188" s="279" t="s">
        <v>1094</v>
      </c>
      <c r="C1188" s="276">
        <v>0</v>
      </c>
      <c r="D1188" s="276">
        <v>0</v>
      </c>
      <c r="E1188" s="276">
        <v>-2182</v>
      </c>
      <c r="F1188" s="276">
        <v>-2182</v>
      </c>
      <c r="G1188" s="277"/>
      <c r="H1188" s="277"/>
      <c r="I1188" s="277">
        <f t="shared" si="92"/>
        <v>1</v>
      </c>
      <c r="J1188" s="284">
        <f t="shared" si="93"/>
        <v>7</v>
      </c>
      <c r="K1188" s="267">
        <f t="shared" si="94"/>
        <v>-4364</v>
      </c>
    </row>
    <row r="1189" s="257" customFormat="1" ht="14" hidden="1" customHeight="1" spans="1:11">
      <c r="A1189" s="278">
        <v>2200113</v>
      </c>
      <c r="B1189" s="279" t="s">
        <v>1095</v>
      </c>
      <c r="C1189" s="276">
        <v>0</v>
      </c>
      <c r="D1189" s="276">
        <v>0</v>
      </c>
      <c r="E1189" s="276">
        <v>0</v>
      </c>
      <c r="F1189" s="276">
        <v>0</v>
      </c>
      <c r="G1189" s="277">
        <f t="shared" si="90"/>
        <v>0</v>
      </c>
      <c r="H1189" s="277">
        <f t="shared" si="91"/>
        <v>0</v>
      </c>
      <c r="I1189" s="277">
        <f t="shared" si="92"/>
        <v>0</v>
      </c>
      <c r="J1189" s="284">
        <f t="shared" si="93"/>
        <v>7</v>
      </c>
      <c r="K1189" s="267">
        <f t="shared" si="94"/>
        <v>0</v>
      </c>
    </row>
    <row r="1190" s="257" customFormat="1" ht="14" customHeight="1" spans="1:11">
      <c r="A1190" s="278">
        <v>2200114</v>
      </c>
      <c r="B1190" s="279" t="s">
        <v>1096</v>
      </c>
      <c r="C1190" s="276">
        <v>0</v>
      </c>
      <c r="D1190" s="276">
        <v>116</v>
      </c>
      <c r="E1190" s="276">
        <v>116</v>
      </c>
      <c r="F1190" s="276">
        <v>116</v>
      </c>
      <c r="G1190" s="277"/>
      <c r="H1190" s="277">
        <f t="shared" si="91"/>
        <v>1</v>
      </c>
      <c r="I1190" s="277">
        <f t="shared" si="92"/>
        <v>1</v>
      </c>
      <c r="J1190" s="284">
        <f t="shared" si="93"/>
        <v>7</v>
      </c>
      <c r="K1190" s="267">
        <f t="shared" si="94"/>
        <v>348</v>
      </c>
    </row>
    <row r="1191" s="257" customFormat="1" ht="14" hidden="1" customHeight="1" spans="1:11">
      <c r="A1191" s="278">
        <v>2200115</v>
      </c>
      <c r="B1191" s="279" t="s">
        <v>1097</v>
      </c>
      <c r="C1191" s="280">
        <v>0</v>
      </c>
      <c r="D1191" s="276">
        <v>0</v>
      </c>
      <c r="E1191" s="276">
        <v>0</v>
      </c>
      <c r="F1191" s="276">
        <v>0</v>
      </c>
      <c r="G1191" s="277">
        <f t="shared" si="90"/>
        <v>0</v>
      </c>
      <c r="H1191" s="277">
        <f t="shared" si="91"/>
        <v>0</v>
      </c>
      <c r="I1191" s="277">
        <f t="shared" si="92"/>
        <v>0</v>
      </c>
      <c r="J1191" s="284">
        <f t="shared" si="93"/>
        <v>7</v>
      </c>
      <c r="K1191" s="267">
        <f t="shared" si="94"/>
        <v>0</v>
      </c>
    </row>
    <row r="1192" s="257" customFormat="1" ht="14" hidden="1" customHeight="1" spans="1:11">
      <c r="A1192" s="278">
        <v>2200116</v>
      </c>
      <c r="B1192" s="279" t="s">
        <v>1098</v>
      </c>
      <c r="C1192" s="280">
        <v>0</v>
      </c>
      <c r="D1192" s="276">
        <v>0</v>
      </c>
      <c r="E1192" s="276">
        <v>0</v>
      </c>
      <c r="F1192" s="276">
        <v>0</v>
      </c>
      <c r="G1192" s="277">
        <f t="shared" si="90"/>
        <v>0</v>
      </c>
      <c r="H1192" s="277">
        <f t="shared" si="91"/>
        <v>0</v>
      </c>
      <c r="I1192" s="277">
        <f t="shared" si="92"/>
        <v>0</v>
      </c>
      <c r="J1192" s="284">
        <f t="shared" si="93"/>
        <v>7</v>
      </c>
      <c r="K1192" s="267">
        <f t="shared" si="94"/>
        <v>0</v>
      </c>
    </row>
    <row r="1193" s="257" customFormat="1" ht="14" hidden="1" customHeight="1" spans="1:11">
      <c r="A1193" s="278">
        <v>2200119</v>
      </c>
      <c r="B1193" s="279" t="s">
        <v>1099</v>
      </c>
      <c r="C1193" s="280">
        <v>0</v>
      </c>
      <c r="D1193" s="276">
        <v>0</v>
      </c>
      <c r="E1193" s="276">
        <v>0</v>
      </c>
      <c r="F1193" s="276">
        <v>0</v>
      </c>
      <c r="G1193" s="277">
        <f t="shared" si="90"/>
        <v>0</v>
      </c>
      <c r="H1193" s="277">
        <f t="shared" si="91"/>
        <v>0</v>
      </c>
      <c r="I1193" s="277">
        <f t="shared" si="92"/>
        <v>0</v>
      </c>
      <c r="J1193" s="284">
        <f t="shared" si="93"/>
        <v>7</v>
      </c>
      <c r="K1193" s="267">
        <f t="shared" si="94"/>
        <v>0</v>
      </c>
    </row>
    <row r="1194" s="258" customFormat="1" ht="14" customHeight="1" spans="1:11">
      <c r="A1194" s="285">
        <v>2200129</v>
      </c>
      <c r="B1194" s="286" t="s">
        <v>1100</v>
      </c>
      <c r="C1194" s="280"/>
      <c r="D1194" s="276"/>
      <c r="E1194" s="276"/>
      <c r="F1194" s="276">
        <v>-4</v>
      </c>
      <c r="G1194" s="277"/>
      <c r="H1194" s="277"/>
      <c r="I1194" s="277"/>
      <c r="J1194" s="284"/>
      <c r="K1194" s="267">
        <f t="shared" si="94"/>
        <v>-4</v>
      </c>
    </row>
    <row r="1195" s="257" customFormat="1" ht="14" hidden="1" customHeight="1" spans="1:11">
      <c r="A1195" s="278">
        <v>2200150</v>
      </c>
      <c r="B1195" s="279" t="s">
        <v>199</v>
      </c>
      <c r="C1195" s="280">
        <v>0</v>
      </c>
      <c r="D1195" s="276">
        <v>0</v>
      </c>
      <c r="E1195" s="276">
        <v>0</v>
      </c>
      <c r="F1195" s="276">
        <v>0</v>
      </c>
      <c r="G1195" s="277">
        <f t="shared" si="90"/>
        <v>0</v>
      </c>
      <c r="H1195" s="277">
        <f t="shared" si="91"/>
        <v>0</v>
      </c>
      <c r="I1195" s="277">
        <f t="shared" si="92"/>
        <v>0</v>
      </c>
      <c r="J1195" s="284">
        <f t="shared" ref="J1195:J1251" si="95">LEN(A1195)</f>
        <v>7</v>
      </c>
      <c r="K1195" s="267">
        <f t="shared" si="94"/>
        <v>0</v>
      </c>
    </row>
    <row r="1196" s="257" customFormat="1" ht="14" customHeight="1" spans="1:11">
      <c r="A1196" s="278">
        <v>2200199</v>
      </c>
      <c r="B1196" s="279" t="s">
        <v>1101</v>
      </c>
      <c r="C1196" s="276">
        <v>579</v>
      </c>
      <c r="D1196" s="276">
        <v>451</v>
      </c>
      <c r="E1196" s="276">
        <v>426</v>
      </c>
      <c r="F1196" s="276">
        <v>172</v>
      </c>
      <c r="G1196" s="277">
        <f t="shared" si="90"/>
        <v>-0.70293609671848</v>
      </c>
      <c r="H1196" s="277">
        <f t="shared" si="91"/>
        <v>0.381374722838137</v>
      </c>
      <c r="I1196" s="277">
        <f t="shared" si="92"/>
        <v>0.403755868544601</v>
      </c>
      <c r="J1196" s="284">
        <f t="shared" si="95"/>
        <v>7</v>
      </c>
      <c r="K1196" s="267">
        <f t="shared" si="94"/>
        <v>1628</v>
      </c>
    </row>
    <row r="1197" s="257" customFormat="1" ht="14" hidden="1" customHeight="1" spans="1:11">
      <c r="A1197" s="278">
        <v>22002</v>
      </c>
      <c r="B1197" s="275" t="s">
        <v>1102</v>
      </c>
      <c r="C1197" s="280">
        <f>SUM(C1198:C1215)</f>
        <v>0</v>
      </c>
      <c r="D1197" s="280">
        <f>SUM(D1198:D1215)</f>
        <v>0</v>
      </c>
      <c r="E1197" s="280">
        <f>SUM(E1198:E1215)</f>
        <v>0</v>
      </c>
      <c r="F1197" s="280">
        <f>SUM(F1198:F1215)</f>
        <v>0</v>
      </c>
      <c r="G1197" s="277">
        <f t="shared" si="90"/>
        <v>0</v>
      </c>
      <c r="H1197" s="277">
        <f t="shared" si="91"/>
        <v>0</v>
      </c>
      <c r="I1197" s="277">
        <f t="shared" si="92"/>
        <v>0</v>
      </c>
      <c r="J1197" s="284">
        <f t="shared" si="95"/>
        <v>5</v>
      </c>
      <c r="K1197" s="267">
        <f t="shared" si="94"/>
        <v>0</v>
      </c>
    </row>
    <row r="1198" s="257" customFormat="1" ht="14" hidden="1" customHeight="1" spans="1:11">
      <c r="A1198" s="278">
        <v>2200201</v>
      </c>
      <c r="B1198" s="279" t="s">
        <v>190</v>
      </c>
      <c r="C1198" s="280">
        <v>0</v>
      </c>
      <c r="D1198" s="276">
        <v>0</v>
      </c>
      <c r="E1198" s="276">
        <v>0</v>
      </c>
      <c r="F1198" s="276">
        <v>0</v>
      </c>
      <c r="G1198" s="277">
        <f t="shared" si="90"/>
        <v>0</v>
      </c>
      <c r="H1198" s="277">
        <f t="shared" si="91"/>
        <v>0</v>
      </c>
      <c r="I1198" s="277">
        <f t="shared" si="92"/>
        <v>0</v>
      </c>
      <c r="J1198" s="284">
        <f t="shared" si="95"/>
        <v>7</v>
      </c>
      <c r="K1198" s="267">
        <f t="shared" si="94"/>
        <v>0</v>
      </c>
    </row>
    <row r="1199" s="257" customFormat="1" ht="14" hidden="1" customHeight="1" spans="1:11">
      <c r="A1199" s="278">
        <v>2200202</v>
      </c>
      <c r="B1199" s="279" t="s">
        <v>191</v>
      </c>
      <c r="C1199" s="280">
        <v>0</v>
      </c>
      <c r="D1199" s="276">
        <v>0</v>
      </c>
      <c r="E1199" s="276">
        <v>0</v>
      </c>
      <c r="F1199" s="276">
        <v>0</v>
      </c>
      <c r="G1199" s="277">
        <f t="shared" si="90"/>
        <v>0</v>
      </c>
      <c r="H1199" s="277">
        <f t="shared" si="91"/>
        <v>0</v>
      </c>
      <c r="I1199" s="277">
        <f t="shared" si="92"/>
        <v>0</v>
      </c>
      <c r="J1199" s="284">
        <f t="shared" si="95"/>
        <v>7</v>
      </c>
      <c r="K1199" s="267">
        <f t="shared" si="94"/>
        <v>0</v>
      </c>
    </row>
    <row r="1200" s="257" customFormat="1" ht="14" hidden="1" customHeight="1" spans="1:11">
      <c r="A1200" s="278">
        <v>2200203</v>
      </c>
      <c r="B1200" s="279" t="s">
        <v>192</v>
      </c>
      <c r="C1200" s="280">
        <v>0</v>
      </c>
      <c r="D1200" s="276">
        <v>0</v>
      </c>
      <c r="E1200" s="276">
        <v>0</v>
      </c>
      <c r="F1200" s="276">
        <v>0</v>
      </c>
      <c r="G1200" s="277">
        <f t="shared" si="90"/>
        <v>0</v>
      </c>
      <c r="H1200" s="277">
        <f t="shared" si="91"/>
        <v>0</v>
      </c>
      <c r="I1200" s="277">
        <f t="shared" si="92"/>
        <v>0</v>
      </c>
      <c r="J1200" s="284">
        <f t="shared" si="95"/>
        <v>7</v>
      </c>
      <c r="K1200" s="267">
        <f t="shared" si="94"/>
        <v>0</v>
      </c>
    </row>
    <row r="1201" s="257" customFormat="1" ht="14" hidden="1" customHeight="1" spans="1:11">
      <c r="A1201" s="278">
        <v>2200204</v>
      </c>
      <c r="B1201" s="279" t="s">
        <v>1103</v>
      </c>
      <c r="C1201" s="280">
        <v>0</v>
      </c>
      <c r="D1201" s="276">
        <v>0</v>
      </c>
      <c r="E1201" s="276">
        <v>0</v>
      </c>
      <c r="F1201" s="276">
        <v>0</v>
      </c>
      <c r="G1201" s="277">
        <f t="shared" si="90"/>
        <v>0</v>
      </c>
      <c r="H1201" s="277">
        <f t="shared" si="91"/>
        <v>0</v>
      </c>
      <c r="I1201" s="277">
        <f t="shared" si="92"/>
        <v>0</v>
      </c>
      <c r="J1201" s="284">
        <f t="shared" si="95"/>
        <v>7</v>
      </c>
      <c r="K1201" s="267">
        <f t="shared" si="94"/>
        <v>0</v>
      </c>
    </row>
    <row r="1202" s="257" customFormat="1" ht="14" hidden="1" customHeight="1" spans="1:11">
      <c r="A1202" s="278">
        <v>2200205</v>
      </c>
      <c r="B1202" s="279" t="s">
        <v>1104</v>
      </c>
      <c r="C1202" s="280">
        <v>0</v>
      </c>
      <c r="D1202" s="276">
        <v>0</v>
      </c>
      <c r="E1202" s="276">
        <v>0</v>
      </c>
      <c r="F1202" s="276">
        <v>0</v>
      </c>
      <c r="G1202" s="277">
        <f t="shared" si="90"/>
        <v>0</v>
      </c>
      <c r="H1202" s="277">
        <f t="shared" si="91"/>
        <v>0</v>
      </c>
      <c r="I1202" s="277">
        <f t="shared" si="92"/>
        <v>0</v>
      </c>
      <c r="J1202" s="284">
        <f t="shared" si="95"/>
        <v>7</v>
      </c>
      <c r="K1202" s="267">
        <f t="shared" si="94"/>
        <v>0</v>
      </c>
    </row>
    <row r="1203" s="257" customFormat="1" ht="14" hidden="1" customHeight="1" spans="1:11">
      <c r="A1203" s="278">
        <v>2200206</v>
      </c>
      <c r="B1203" s="279" t="s">
        <v>1105</v>
      </c>
      <c r="C1203" s="280">
        <v>0</v>
      </c>
      <c r="D1203" s="276">
        <v>0</v>
      </c>
      <c r="E1203" s="276">
        <v>0</v>
      </c>
      <c r="F1203" s="276">
        <v>0</v>
      </c>
      <c r="G1203" s="277">
        <f t="shared" si="90"/>
        <v>0</v>
      </c>
      <c r="H1203" s="277">
        <f t="shared" si="91"/>
        <v>0</v>
      </c>
      <c r="I1203" s="277">
        <f t="shared" si="92"/>
        <v>0</v>
      </c>
      <c r="J1203" s="284">
        <f t="shared" si="95"/>
        <v>7</v>
      </c>
      <c r="K1203" s="267">
        <f t="shared" si="94"/>
        <v>0</v>
      </c>
    </row>
    <row r="1204" s="257" customFormat="1" ht="14" hidden="1" customHeight="1" spans="1:11">
      <c r="A1204" s="278">
        <v>2200207</v>
      </c>
      <c r="B1204" s="279" t="s">
        <v>1106</v>
      </c>
      <c r="C1204" s="280">
        <v>0</v>
      </c>
      <c r="D1204" s="276">
        <v>0</v>
      </c>
      <c r="E1204" s="276">
        <v>0</v>
      </c>
      <c r="F1204" s="276">
        <v>0</v>
      </c>
      <c r="G1204" s="277">
        <f t="shared" si="90"/>
        <v>0</v>
      </c>
      <c r="H1204" s="277">
        <f t="shared" si="91"/>
        <v>0</v>
      </c>
      <c r="I1204" s="277">
        <f t="shared" si="92"/>
        <v>0</v>
      </c>
      <c r="J1204" s="284">
        <f t="shared" si="95"/>
        <v>7</v>
      </c>
      <c r="K1204" s="267">
        <f t="shared" si="94"/>
        <v>0</v>
      </c>
    </row>
    <row r="1205" s="257" customFormat="1" ht="14" hidden="1" customHeight="1" spans="1:11">
      <c r="A1205" s="278">
        <v>2200208</v>
      </c>
      <c r="B1205" s="279" t="s">
        <v>1107</v>
      </c>
      <c r="C1205" s="280">
        <v>0</v>
      </c>
      <c r="D1205" s="276">
        <v>0</v>
      </c>
      <c r="E1205" s="276">
        <v>0</v>
      </c>
      <c r="F1205" s="276">
        <v>0</v>
      </c>
      <c r="G1205" s="277">
        <f t="shared" si="90"/>
        <v>0</v>
      </c>
      <c r="H1205" s="277">
        <f t="shared" si="91"/>
        <v>0</v>
      </c>
      <c r="I1205" s="277">
        <f t="shared" si="92"/>
        <v>0</v>
      </c>
      <c r="J1205" s="284">
        <f t="shared" si="95"/>
        <v>7</v>
      </c>
      <c r="K1205" s="267">
        <f t="shared" si="94"/>
        <v>0</v>
      </c>
    </row>
    <row r="1206" s="257" customFormat="1" ht="14" hidden="1" customHeight="1" spans="1:11">
      <c r="A1206" s="278">
        <v>2200209</v>
      </c>
      <c r="B1206" s="279" t="s">
        <v>1108</v>
      </c>
      <c r="C1206" s="280">
        <v>0</v>
      </c>
      <c r="D1206" s="276">
        <v>0</v>
      </c>
      <c r="E1206" s="276">
        <v>0</v>
      </c>
      <c r="F1206" s="276">
        <v>0</v>
      </c>
      <c r="G1206" s="277">
        <f t="shared" si="90"/>
        <v>0</v>
      </c>
      <c r="H1206" s="277">
        <f t="shared" si="91"/>
        <v>0</v>
      </c>
      <c r="I1206" s="277">
        <f t="shared" si="92"/>
        <v>0</v>
      </c>
      <c r="J1206" s="284">
        <f t="shared" si="95"/>
        <v>7</v>
      </c>
      <c r="K1206" s="267">
        <f t="shared" si="94"/>
        <v>0</v>
      </c>
    </row>
    <row r="1207" s="257" customFormat="1" ht="14" hidden="1" customHeight="1" spans="1:11">
      <c r="A1207" s="278">
        <v>2200210</v>
      </c>
      <c r="B1207" s="279" t="s">
        <v>1109</v>
      </c>
      <c r="C1207" s="280">
        <v>0</v>
      </c>
      <c r="D1207" s="276">
        <v>0</v>
      </c>
      <c r="E1207" s="276">
        <v>0</v>
      </c>
      <c r="F1207" s="276">
        <v>0</v>
      </c>
      <c r="G1207" s="277">
        <f t="shared" si="90"/>
        <v>0</v>
      </c>
      <c r="H1207" s="277">
        <f t="shared" si="91"/>
        <v>0</v>
      </c>
      <c r="I1207" s="277">
        <f t="shared" si="92"/>
        <v>0</v>
      </c>
      <c r="J1207" s="284">
        <f t="shared" si="95"/>
        <v>7</v>
      </c>
      <c r="K1207" s="267">
        <f t="shared" si="94"/>
        <v>0</v>
      </c>
    </row>
    <row r="1208" s="257" customFormat="1" ht="14" hidden="1" customHeight="1" spans="1:11">
      <c r="A1208" s="278">
        <v>2200211</v>
      </c>
      <c r="B1208" s="279" t="s">
        <v>1110</v>
      </c>
      <c r="C1208" s="280">
        <v>0</v>
      </c>
      <c r="D1208" s="276">
        <v>0</v>
      </c>
      <c r="E1208" s="276">
        <v>0</v>
      </c>
      <c r="F1208" s="276">
        <v>0</v>
      </c>
      <c r="G1208" s="277">
        <f t="shared" si="90"/>
        <v>0</v>
      </c>
      <c r="H1208" s="277">
        <f t="shared" si="91"/>
        <v>0</v>
      </c>
      <c r="I1208" s="277">
        <f t="shared" si="92"/>
        <v>0</v>
      </c>
      <c r="J1208" s="284">
        <f t="shared" si="95"/>
        <v>7</v>
      </c>
      <c r="K1208" s="267">
        <f t="shared" si="94"/>
        <v>0</v>
      </c>
    </row>
    <row r="1209" s="257" customFormat="1" ht="14" hidden="1" customHeight="1" spans="1:11">
      <c r="A1209" s="278">
        <v>2200212</v>
      </c>
      <c r="B1209" s="279" t="s">
        <v>1111</v>
      </c>
      <c r="C1209" s="280">
        <v>0</v>
      </c>
      <c r="D1209" s="276">
        <v>0</v>
      </c>
      <c r="E1209" s="276">
        <v>0</v>
      </c>
      <c r="F1209" s="276">
        <v>0</v>
      </c>
      <c r="G1209" s="277">
        <f t="shared" si="90"/>
        <v>0</v>
      </c>
      <c r="H1209" s="277">
        <f t="shared" si="91"/>
        <v>0</v>
      </c>
      <c r="I1209" s="277">
        <f t="shared" si="92"/>
        <v>0</v>
      </c>
      <c r="J1209" s="284">
        <f t="shared" si="95"/>
        <v>7</v>
      </c>
      <c r="K1209" s="267">
        <f t="shared" si="94"/>
        <v>0</v>
      </c>
    </row>
    <row r="1210" s="257" customFormat="1" ht="14" hidden="1" customHeight="1" spans="1:11">
      <c r="A1210" s="278">
        <v>2200213</v>
      </c>
      <c r="B1210" s="279" t="s">
        <v>1112</v>
      </c>
      <c r="C1210" s="280">
        <v>0</v>
      </c>
      <c r="D1210" s="276">
        <v>0</v>
      </c>
      <c r="E1210" s="276">
        <v>0</v>
      </c>
      <c r="F1210" s="276">
        <v>0</v>
      </c>
      <c r="G1210" s="277">
        <f t="shared" si="90"/>
        <v>0</v>
      </c>
      <c r="H1210" s="277">
        <f t="shared" si="91"/>
        <v>0</v>
      </c>
      <c r="I1210" s="277">
        <f t="shared" si="92"/>
        <v>0</v>
      </c>
      <c r="J1210" s="284">
        <f t="shared" si="95"/>
        <v>7</v>
      </c>
      <c r="K1210" s="267">
        <f t="shared" si="94"/>
        <v>0</v>
      </c>
    </row>
    <row r="1211" s="257" customFormat="1" ht="14" hidden="1" customHeight="1" spans="1:11">
      <c r="A1211" s="278">
        <v>2200215</v>
      </c>
      <c r="B1211" s="279" t="s">
        <v>1113</v>
      </c>
      <c r="C1211" s="280">
        <v>0</v>
      </c>
      <c r="D1211" s="276">
        <v>0</v>
      </c>
      <c r="E1211" s="276">
        <v>0</v>
      </c>
      <c r="F1211" s="276">
        <v>0</v>
      </c>
      <c r="G1211" s="277">
        <f t="shared" si="90"/>
        <v>0</v>
      </c>
      <c r="H1211" s="277">
        <f t="shared" si="91"/>
        <v>0</v>
      </c>
      <c r="I1211" s="277">
        <f t="shared" si="92"/>
        <v>0</v>
      </c>
      <c r="J1211" s="284">
        <f t="shared" si="95"/>
        <v>7</v>
      </c>
      <c r="K1211" s="267">
        <f t="shared" si="94"/>
        <v>0</v>
      </c>
    </row>
    <row r="1212" s="257" customFormat="1" ht="14" hidden="1" customHeight="1" spans="1:11">
      <c r="A1212" s="278">
        <v>2200217</v>
      </c>
      <c r="B1212" s="279" t="s">
        <v>1114</v>
      </c>
      <c r="C1212" s="280">
        <v>0</v>
      </c>
      <c r="D1212" s="276">
        <v>0</v>
      </c>
      <c r="E1212" s="276">
        <v>0</v>
      </c>
      <c r="F1212" s="276">
        <v>0</v>
      </c>
      <c r="G1212" s="277">
        <f t="shared" si="90"/>
        <v>0</v>
      </c>
      <c r="H1212" s="277">
        <f t="shared" si="91"/>
        <v>0</v>
      </c>
      <c r="I1212" s="277">
        <f t="shared" si="92"/>
        <v>0</v>
      </c>
      <c r="J1212" s="284">
        <f t="shared" si="95"/>
        <v>7</v>
      </c>
      <c r="K1212" s="267">
        <f t="shared" si="94"/>
        <v>0</v>
      </c>
    </row>
    <row r="1213" s="257" customFormat="1" ht="14" hidden="1" customHeight="1" spans="1:11">
      <c r="A1213" s="278">
        <v>2200218</v>
      </c>
      <c r="B1213" s="279" t="s">
        <v>1115</v>
      </c>
      <c r="C1213" s="280">
        <v>0</v>
      </c>
      <c r="D1213" s="276">
        <v>0</v>
      </c>
      <c r="E1213" s="276">
        <v>0</v>
      </c>
      <c r="F1213" s="276">
        <v>0</v>
      </c>
      <c r="G1213" s="277">
        <f t="shared" si="90"/>
        <v>0</v>
      </c>
      <c r="H1213" s="277">
        <f t="shared" si="91"/>
        <v>0</v>
      </c>
      <c r="I1213" s="277">
        <f t="shared" si="92"/>
        <v>0</v>
      </c>
      <c r="J1213" s="284">
        <f t="shared" si="95"/>
        <v>7</v>
      </c>
      <c r="K1213" s="267">
        <f t="shared" si="94"/>
        <v>0</v>
      </c>
    </row>
    <row r="1214" s="257" customFormat="1" ht="14" hidden="1" customHeight="1" spans="1:11">
      <c r="A1214" s="278">
        <v>2200250</v>
      </c>
      <c r="B1214" s="279" t="s">
        <v>199</v>
      </c>
      <c r="C1214" s="280">
        <v>0</v>
      </c>
      <c r="D1214" s="276">
        <v>0</v>
      </c>
      <c r="E1214" s="276">
        <v>0</v>
      </c>
      <c r="F1214" s="276">
        <v>0</v>
      </c>
      <c r="G1214" s="277">
        <f t="shared" si="90"/>
        <v>0</v>
      </c>
      <c r="H1214" s="277">
        <f t="shared" si="91"/>
        <v>0</v>
      </c>
      <c r="I1214" s="277">
        <f t="shared" si="92"/>
        <v>0</v>
      </c>
      <c r="J1214" s="284">
        <f t="shared" si="95"/>
        <v>7</v>
      </c>
      <c r="K1214" s="267">
        <f t="shared" si="94"/>
        <v>0</v>
      </c>
    </row>
    <row r="1215" s="257" customFormat="1" ht="14" hidden="1" customHeight="1" spans="1:11">
      <c r="A1215" s="278">
        <v>2200299</v>
      </c>
      <c r="B1215" s="279" t="s">
        <v>1116</v>
      </c>
      <c r="C1215" s="280">
        <v>0</v>
      </c>
      <c r="D1215" s="276">
        <v>0</v>
      </c>
      <c r="E1215" s="276">
        <v>0</v>
      </c>
      <c r="F1215" s="276">
        <v>0</v>
      </c>
      <c r="G1215" s="277">
        <f t="shared" si="90"/>
        <v>0</v>
      </c>
      <c r="H1215" s="277">
        <f t="shared" si="91"/>
        <v>0</v>
      </c>
      <c r="I1215" s="277">
        <f t="shared" si="92"/>
        <v>0</v>
      </c>
      <c r="J1215" s="284">
        <f t="shared" si="95"/>
        <v>7</v>
      </c>
      <c r="K1215" s="267">
        <f t="shared" si="94"/>
        <v>0</v>
      </c>
    </row>
    <row r="1216" s="257" customFormat="1" ht="14" customHeight="1" spans="1:11">
      <c r="A1216" s="278">
        <v>22003</v>
      </c>
      <c r="B1216" s="275" t="s">
        <v>1117</v>
      </c>
      <c r="C1216" s="276">
        <f>SUM(C1217:C1224)</f>
        <v>15</v>
      </c>
      <c r="D1216" s="276">
        <f>SUM(D1217:D1224)</f>
        <v>0</v>
      </c>
      <c r="E1216" s="276">
        <f>SUM(E1217:E1224)</f>
        <v>0</v>
      </c>
      <c r="F1216" s="276">
        <f>SUM(F1217:F1224)</f>
        <v>0</v>
      </c>
      <c r="G1216" s="277">
        <f t="shared" si="90"/>
        <v>0</v>
      </c>
      <c r="H1216" s="277">
        <f t="shared" si="91"/>
        <v>0</v>
      </c>
      <c r="I1216" s="277">
        <f t="shared" si="92"/>
        <v>0</v>
      </c>
      <c r="J1216" s="284">
        <f t="shared" si="95"/>
        <v>5</v>
      </c>
      <c r="K1216" s="267">
        <f t="shared" si="94"/>
        <v>15</v>
      </c>
    </row>
    <row r="1217" s="257" customFormat="1" ht="14" hidden="1" customHeight="1" spans="1:11">
      <c r="A1217" s="278">
        <v>2200301</v>
      </c>
      <c r="B1217" s="279" t="s">
        <v>190</v>
      </c>
      <c r="C1217" s="280">
        <v>0</v>
      </c>
      <c r="D1217" s="276">
        <v>0</v>
      </c>
      <c r="E1217" s="276">
        <v>0</v>
      </c>
      <c r="F1217" s="276">
        <v>0</v>
      </c>
      <c r="G1217" s="277">
        <f t="shared" si="90"/>
        <v>0</v>
      </c>
      <c r="H1217" s="277">
        <f t="shared" si="91"/>
        <v>0</v>
      </c>
      <c r="I1217" s="277">
        <f t="shared" si="92"/>
        <v>0</v>
      </c>
      <c r="J1217" s="284">
        <f t="shared" si="95"/>
        <v>7</v>
      </c>
      <c r="K1217" s="267">
        <f t="shared" si="94"/>
        <v>0</v>
      </c>
    </row>
    <row r="1218" s="257" customFormat="1" ht="14" hidden="1" customHeight="1" spans="1:11">
      <c r="A1218" s="278">
        <v>2200302</v>
      </c>
      <c r="B1218" s="279" t="s">
        <v>191</v>
      </c>
      <c r="C1218" s="280">
        <v>0</v>
      </c>
      <c r="D1218" s="276">
        <v>0</v>
      </c>
      <c r="E1218" s="276">
        <v>0</v>
      </c>
      <c r="F1218" s="276">
        <v>0</v>
      </c>
      <c r="G1218" s="277">
        <f t="shared" si="90"/>
        <v>0</v>
      </c>
      <c r="H1218" s="277">
        <f t="shared" si="91"/>
        <v>0</v>
      </c>
      <c r="I1218" s="277">
        <f t="shared" si="92"/>
        <v>0</v>
      </c>
      <c r="J1218" s="284">
        <f t="shared" si="95"/>
        <v>7</v>
      </c>
      <c r="K1218" s="267">
        <f t="shared" si="94"/>
        <v>0</v>
      </c>
    </row>
    <row r="1219" s="257" customFormat="1" ht="14" hidden="1" customHeight="1" spans="1:11">
      <c r="A1219" s="278">
        <v>2200303</v>
      </c>
      <c r="B1219" s="279" t="s">
        <v>192</v>
      </c>
      <c r="C1219" s="280">
        <v>0</v>
      </c>
      <c r="D1219" s="276">
        <v>0</v>
      </c>
      <c r="E1219" s="276">
        <v>0</v>
      </c>
      <c r="F1219" s="276">
        <v>0</v>
      </c>
      <c r="G1219" s="277">
        <f t="shared" si="90"/>
        <v>0</v>
      </c>
      <c r="H1219" s="277">
        <f t="shared" si="91"/>
        <v>0</v>
      </c>
      <c r="I1219" s="277">
        <f t="shared" si="92"/>
        <v>0</v>
      </c>
      <c r="J1219" s="284">
        <f t="shared" si="95"/>
        <v>7</v>
      </c>
      <c r="K1219" s="267">
        <f t="shared" si="94"/>
        <v>0</v>
      </c>
    </row>
    <row r="1220" s="257" customFormat="1" ht="14" customHeight="1" spans="1:11">
      <c r="A1220" s="278">
        <v>2200304</v>
      </c>
      <c r="B1220" s="279" t="s">
        <v>1118</v>
      </c>
      <c r="C1220" s="276">
        <v>15</v>
      </c>
      <c r="D1220" s="276">
        <v>0</v>
      </c>
      <c r="E1220" s="276">
        <v>0</v>
      </c>
      <c r="F1220" s="276">
        <v>0</v>
      </c>
      <c r="G1220" s="277">
        <f t="shared" si="90"/>
        <v>0</v>
      </c>
      <c r="H1220" s="277">
        <f t="shared" si="91"/>
        <v>0</v>
      </c>
      <c r="I1220" s="277">
        <f t="shared" si="92"/>
        <v>0</v>
      </c>
      <c r="J1220" s="284">
        <f t="shared" si="95"/>
        <v>7</v>
      </c>
      <c r="K1220" s="267">
        <f t="shared" si="94"/>
        <v>15</v>
      </c>
    </row>
    <row r="1221" s="257" customFormat="1" ht="14" hidden="1" customHeight="1" spans="1:11">
      <c r="A1221" s="278">
        <v>2200305</v>
      </c>
      <c r="B1221" s="279" t="s">
        <v>1119</v>
      </c>
      <c r="C1221" s="280">
        <v>0</v>
      </c>
      <c r="D1221" s="276">
        <v>0</v>
      </c>
      <c r="E1221" s="276">
        <v>0</v>
      </c>
      <c r="F1221" s="276">
        <v>0</v>
      </c>
      <c r="G1221" s="277">
        <f t="shared" ref="G1221:G1284" si="96">IF(F1221&lt;&gt;0,F1221/C1221-1,)</f>
        <v>0</v>
      </c>
      <c r="H1221" s="277">
        <f t="shared" ref="H1221:H1284" si="97">IF(F1221&lt;&gt;0,F1221/D1221,)</f>
        <v>0</v>
      </c>
      <c r="I1221" s="277">
        <f t="shared" ref="I1221:I1284" si="98">IF(F1221&lt;&gt;0,F1221/E1221,)</f>
        <v>0</v>
      </c>
      <c r="J1221" s="284">
        <f t="shared" si="95"/>
        <v>7</v>
      </c>
      <c r="K1221" s="267">
        <f t="shared" ref="K1221:K1284" si="99">SUM(C1221:F1221)</f>
        <v>0</v>
      </c>
    </row>
    <row r="1222" s="257" customFormat="1" ht="14" hidden="1" customHeight="1" spans="1:11">
      <c r="A1222" s="278">
        <v>2200306</v>
      </c>
      <c r="B1222" s="279" t="s">
        <v>1120</v>
      </c>
      <c r="C1222" s="280">
        <v>0</v>
      </c>
      <c r="D1222" s="276">
        <v>0</v>
      </c>
      <c r="E1222" s="276">
        <v>0</v>
      </c>
      <c r="F1222" s="276">
        <v>0</v>
      </c>
      <c r="G1222" s="277">
        <f t="shared" si="96"/>
        <v>0</v>
      </c>
      <c r="H1222" s="277">
        <f t="shared" si="97"/>
        <v>0</v>
      </c>
      <c r="I1222" s="277">
        <f t="shared" si="98"/>
        <v>0</v>
      </c>
      <c r="J1222" s="284">
        <f t="shared" si="95"/>
        <v>7</v>
      </c>
      <c r="K1222" s="267">
        <f t="shared" si="99"/>
        <v>0</v>
      </c>
    </row>
    <row r="1223" s="257" customFormat="1" ht="14" hidden="1" customHeight="1" spans="1:11">
      <c r="A1223" s="278">
        <v>2200350</v>
      </c>
      <c r="B1223" s="279" t="s">
        <v>199</v>
      </c>
      <c r="C1223" s="280">
        <v>0</v>
      </c>
      <c r="D1223" s="276">
        <v>0</v>
      </c>
      <c r="E1223" s="276">
        <v>0</v>
      </c>
      <c r="F1223" s="276">
        <v>0</v>
      </c>
      <c r="G1223" s="277">
        <f t="shared" si="96"/>
        <v>0</v>
      </c>
      <c r="H1223" s="277">
        <f t="shared" si="97"/>
        <v>0</v>
      </c>
      <c r="I1223" s="277">
        <f t="shared" si="98"/>
        <v>0</v>
      </c>
      <c r="J1223" s="284">
        <f t="shared" si="95"/>
        <v>7</v>
      </c>
      <c r="K1223" s="267">
        <f t="shared" si="99"/>
        <v>0</v>
      </c>
    </row>
    <row r="1224" s="257" customFormat="1" ht="14" hidden="1" customHeight="1" spans="1:11">
      <c r="A1224" s="278">
        <v>2200399</v>
      </c>
      <c r="B1224" s="279" t="s">
        <v>1121</v>
      </c>
      <c r="C1224" s="280">
        <v>0</v>
      </c>
      <c r="D1224" s="276">
        <v>0</v>
      </c>
      <c r="E1224" s="276">
        <v>0</v>
      </c>
      <c r="F1224" s="276">
        <v>0</v>
      </c>
      <c r="G1224" s="277">
        <f t="shared" si="96"/>
        <v>0</v>
      </c>
      <c r="H1224" s="277">
        <f t="shared" si="97"/>
        <v>0</v>
      </c>
      <c r="I1224" s="277">
        <f t="shared" si="98"/>
        <v>0</v>
      </c>
      <c r="J1224" s="284">
        <f t="shared" si="95"/>
        <v>7</v>
      </c>
      <c r="K1224" s="267">
        <f t="shared" si="99"/>
        <v>0</v>
      </c>
    </row>
    <row r="1225" s="257" customFormat="1" ht="14" customHeight="1" spans="1:11">
      <c r="A1225" s="278">
        <v>22005</v>
      </c>
      <c r="B1225" s="275" t="s">
        <v>1122</v>
      </c>
      <c r="C1225" s="276">
        <f>SUM(C1226:C1239)</f>
        <v>72</v>
      </c>
      <c r="D1225" s="276">
        <f>SUM(D1226:D1239)</f>
        <v>90</v>
      </c>
      <c r="E1225" s="276">
        <f>SUM(E1226:E1239)</f>
        <v>90</v>
      </c>
      <c r="F1225" s="276">
        <f>SUM(F1226:F1239)</f>
        <v>90</v>
      </c>
      <c r="G1225" s="277">
        <f t="shared" si="96"/>
        <v>0.25</v>
      </c>
      <c r="H1225" s="277">
        <f t="shared" si="97"/>
        <v>1</v>
      </c>
      <c r="I1225" s="277">
        <f t="shared" si="98"/>
        <v>1</v>
      </c>
      <c r="J1225" s="284">
        <f t="shared" si="95"/>
        <v>5</v>
      </c>
      <c r="K1225" s="267">
        <f t="shared" si="99"/>
        <v>342</v>
      </c>
    </row>
    <row r="1226" s="257" customFormat="1" ht="14" customHeight="1" spans="1:11">
      <c r="A1226" s="278">
        <v>2200501</v>
      </c>
      <c r="B1226" s="279" t="s">
        <v>190</v>
      </c>
      <c r="C1226" s="276">
        <v>53</v>
      </c>
      <c r="D1226" s="276">
        <v>68</v>
      </c>
      <c r="E1226" s="276">
        <v>68</v>
      </c>
      <c r="F1226" s="276">
        <v>68</v>
      </c>
      <c r="G1226" s="277">
        <f t="shared" si="96"/>
        <v>0.283018867924528</v>
      </c>
      <c r="H1226" s="277">
        <f t="shared" si="97"/>
        <v>1</v>
      </c>
      <c r="I1226" s="277">
        <f t="shared" si="98"/>
        <v>1</v>
      </c>
      <c r="J1226" s="284">
        <f t="shared" si="95"/>
        <v>7</v>
      </c>
      <c r="K1226" s="267">
        <f t="shared" si="99"/>
        <v>257</v>
      </c>
    </row>
    <row r="1227" s="257" customFormat="1" ht="14" hidden="1" customHeight="1" spans="1:11">
      <c r="A1227" s="278">
        <v>2200502</v>
      </c>
      <c r="B1227" s="279" t="s">
        <v>191</v>
      </c>
      <c r="C1227" s="280">
        <v>0</v>
      </c>
      <c r="D1227" s="276">
        <v>0</v>
      </c>
      <c r="E1227" s="276">
        <v>0</v>
      </c>
      <c r="F1227" s="276">
        <v>0</v>
      </c>
      <c r="G1227" s="277">
        <f t="shared" si="96"/>
        <v>0</v>
      </c>
      <c r="H1227" s="277">
        <f t="shared" si="97"/>
        <v>0</v>
      </c>
      <c r="I1227" s="277">
        <f t="shared" si="98"/>
        <v>0</v>
      </c>
      <c r="J1227" s="284">
        <f t="shared" si="95"/>
        <v>7</v>
      </c>
      <c r="K1227" s="267">
        <f t="shared" si="99"/>
        <v>0</v>
      </c>
    </row>
    <row r="1228" s="257" customFormat="1" ht="14" hidden="1" customHeight="1" spans="1:11">
      <c r="A1228" s="278">
        <v>2200503</v>
      </c>
      <c r="B1228" s="279" t="s">
        <v>192</v>
      </c>
      <c r="C1228" s="280">
        <v>0</v>
      </c>
      <c r="D1228" s="276">
        <v>0</v>
      </c>
      <c r="E1228" s="276">
        <v>0</v>
      </c>
      <c r="F1228" s="276">
        <v>0</v>
      </c>
      <c r="G1228" s="277">
        <f t="shared" si="96"/>
        <v>0</v>
      </c>
      <c r="H1228" s="277">
        <f t="shared" si="97"/>
        <v>0</v>
      </c>
      <c r="I1228" s="277">
        <f t="shared" si="98"/>
        <v>0</v>
      </c>
      <c r="J1228" s="284">
        <f t="shared" si="95"/>
        <v>7</v>
      </c>
      <c r="K1228" s="267">
        <f t="shared" si="99"/>
        <v>0</v>
      </c>
    </row>
    <row r="1229" s="257" customFormat="1" ht="14" hidden="1" customHeight="1" spans="1:11">
      <c r="A1229" s="278">
        <v>2200504</v>
      </c>
      <c r="B1229" s="279" t="s">
        <v>1123</v>
      </c>
      <c r="C1229" s="280">
        <v>0</v>
      </c>
      <c r="D1229" s="276">
        <v>0</v>
      </c>
      <c r="E1229" s="276">
        <v>0</v>
      </c>
      <c r="F1229" s="276">
        <v>0</v>
      </c>
      <c r="G1229" s="277">
        <f t="shared" si="96"/>
        <v>0</v>
      </c>
      <c r="H1229" s="277">
        <f t="shared" si="97"/>
        <v>0</v>
      </c>
      <c r="I1229" s="277">
        <f t="shared" si="98"/>
        <v>0</v>
      </c>
      <c r="J1229" s="284">
        <f t="shared" si="95"/>
        <v>7</v>
      </c>
      <c r="K1229" s="267">
        <f t="shared" si="99"/>
        <v>0</v>
      </c>
    </row>
    <row r="1230" s="257" customFormat="1" ht="14" hidden="1" customHeight="1" spans="1:11">
      <c r="A1230" s="278">
        <v>2200506</v>
      </c>
      <c r="B1230" s="279" t="s">
        <v>1124</v>
      </c>
      <c r="C1230" s="280">
        <v>0</v>
      </c>
      <c r="D1230" s="276">
        <v>0</v>
      </c>
      <c r="E1230" s="276">
        <v>0</v>
      </c>
      <c r="F1230" s="276">
        <v>0</v>
      </c>
      <c r="G1230" s="277">
        <f t="shared" si="96"/>
        <v>0</v>
      </c>
      <c r="H1230" s="277">
        <f t="shared" si="97"/>
        <v>0</v>
      </c>
      <c r="I1230" s="277">
        <f t="shared" si="98"/>
        <v>0</v>
      </c>
      <c r="J1230" s="284">
        <f t="shared" si="95"/>
        <v>7</v>
      </c>
      <c r="K1230" s="267">
        <f t="shared" si="99"/>
        <v>0</v>
      </c>
    </row>
    <row r="1231" s="257" customFormat="1" ht="14" hidden="1" customHeight="1" spans="1:11">
      <c r="A1231" s="278">
        <v>2200507</v>
      </c>
      <c r="B1231" s="279" t="s">
        <v>1125</v>
      </c>
      <c r="C1231" s="280">
        <v>0</v>
      </c>
      <c r="D1231" s="276">
        <v>0</v>
      </c>
      <c r="E1231" s="276">
        <v>0</v>
      </c>
      <c r="F1231" s="276">
        <v>0</v>
      </c>
      <c r="G1231" s="277">
        <f t="shared" si="96"/>
        <v>0</v>
      </c>
      <c r="H1231" s="277">
        <f t="shared" si="97"/>
        <v>0</v>
      </c>
      <c r="I1231" s="277">
        <f t="shared" si="98"/>
        <v>0</v>
      </c>
      <c r="J1231" s="284">
        <f t="shared" si="95"/>
        <v>7</v>
      </c>
      <c r="K1231" s="267">
        <f t="shared" si="99"/>
        <v>0</v>
      </c>
    </row>
    <row r="1232" s="257" customFormat="1" ht="14" hidden="1" customHeight="1" spans="1:11">
      <c r="A1232" s="278">
        <v>2200508</v>
      </c>
      <c r="B1232" s="279" t="s">
        <v>1126</v>
      </c>
      <c r="C1232" s="280">
        <v>0</v>
      </c>
      <c r="D1232" s="276">
        <v>0</v>
      </c>
      <c r="E1232" s="276">
        <v>0</v>
      </c>
      <c r="F1232" s="276">
        <v>0</v>
      </c>
      <c r="G1232" s="277">
        <f t="shared" si="96"/>
        <v>0</v>
      </c>
      <c r="H1232" s="277">
        <f t="shared" si="97"/>
        <v>0</v>
      </c>
      <c r="I1232" s="277">
        <f t="shared" si="98"/>
        <v>0</v>
      </c>
      <c r="J1232" s="284">
        <f t="shared" si="95"/>
        <v>7</v>
      </c>
      <c r="K1232" s="267">
        <f t="shared" si="99"/>
        <v>0</v>
      </c>
    </row>
    <row r="1233" s="257" customFormat="1" ht="14" customHeight="1" spans="1:11">
      <c r="A1233" s="278">
        <v>2200509</v>
      </c>
      <c r="B1233" s="279" t="s">
        <v>1127</v>
      </c>
      <c r="C1233" s="276">
        <v>10</v>
      </c>
      <c r="D1233" s="276">
        <v>13</v>
      </c>
      <c r="E1233" s="276">
        <v>13</v>
      </c>
      <c r="F1233" s="276">
        <v>13</v>
      </c>
      <c r="G1233" s="277">
        <f t="shared" si="96"/>
        <v>0.3</v>
      </c>
      <c r="H1233" s="277">
        <f t="shared" si="97"/>
        <v>1</v>
      </c>
      <c r="I1233" s="277">
        <f t="shared" si="98"/>
        <v>1</v>
      </c>
      <c r="J1233" s="284">
        <f t="shared" si="95"/>
        <v>7</v>
      </c>
      <c r="K1233" s="267">
        <f t="shared" si="99"/>
        <v>49</v>
      </c>
    </row>
    <row r="1234" s="257" customFormat="1" ht="14" customHeight="1" spans="1:11">
      <c r="A1234" s="278">
        <v>2200510</v>
      </c>
      <c r="B1234" s="279" t="s">
        <v>1128</v>
      </c>
      <c r="C1234" s="276">
        <v>9</v>
      </c>
      <c r="D1234" s="276">
        <v>9</v>
      </c>
      <c r="E1234" s="276">
        <v>9</v>
      </c>
      <c r="F1234" s="276">
        <v>9</v>
      </c>
      <c r="G1234" s="277">
        <f t="shared" si="96"/>
        <v>0</v>
      </c>
      <c r="H1234" s="277">
        <f t="shared" si="97"/>
        <v>1</v>
      </c>
      <c r="I1234" s="277">
        <f t="shared" si="98"/>
        <v>1</v>
      </c>
      <c r="J1234" s="284">
        <f t="shared" si="95"/>
        <v>7</v>
      </c>
      <c r="K1234" s="267">
        <f t="shared" si="99"/>
        <v>36</v>
      </c>
    </row>
    <row r="1235" s="257" customFormat="1" ht="14" hidden="1" customHeight="1" spans="1:11">
      <c r="A1235" s="278">
        <v>2200511</v>
      </c>
      <c r="B1235" s="279" t="s">
        <v>1129</v>
      </c>
      <c r="C1235" s="280">
        <v>0</v>
      </c>
      <c r="D1235" s="276">
        <v>0</v>
      </c>
      <c r="E1235" s="276">
        <v>0</v>
      </c>
      <c r="F1235" s="276">
        <v>0</v>
      </c>
      <c r="G1235" s="277">
        <f t="shared" si="96"/>
        <v>0</v>
      </c>
      <c r="H1235" s="277">
        <f t="shared" si="97"/>
        <v>0</v>
      </c>
      <c r="I1235" s="277">
        <f t="shared" si="98"/>
        <v>0</v>
      </c>
      <c r="J1235" s="284">
        <f t="shared" si="95"/>
        <v>7</v>
      </c>
      <c r="K1235" s="267">
        <f t="shared" si="99"/>
        <v>0</v>
      </c>
    </row>
    <row r="1236" s="257" customFormat="1" ht="14" hidden="1" customHeight="1" spans="1:11">
      <c r="A1236" s="278">
        <v>2200512</v>
      </c>
      <c r="B1236" s="279" t="s">
        <v>1130</v>
      </c>
      <c r="C1236" s="280">
        <v>0</v>
      </c>
      <c r="D1236" s="276">
        <v>0</v>
      </c>
      <c r="E1236" s="276">
        <v>0</v>
      </c>
      <c r="F1236" s="276">
        <v>0</v>
      </c>
      <c r="G1236" s="277">
        <f t="shared" si="96"/>
        <v>0</v>
      </c>
      <c r="H1236" s="277">
        <f t="shared" si="97"/>
        <v>0</v>
      </c>
      <c r="I1236" s="277">
        <f t="shared" si="98"/>
        <v>0</v>
      </c>
      <c r="J1236" s="284">
        <f t="shared" si="95"/>
        <v>7</v>
      </c>
      <c r="K1236" s="267">
        <f t="shared" si="99"/>
        <v>0</v>
      </c>
    </row>
    <row r="1237" s="257" customFormat="1" ht="14" hidden="1" customHeight="1" spans="1:11">
      <c r="A1237" s="278">
        <v>2200513</v>
      </c>
      <c r="B1237" s="279" t="s">
        <v>1131</v>
      </c>
      <c r="C1237" s="280">
        <v>0</v>
      </c>
      <c r="D1237" s="276">
        <v>0</v>
      </c>
      <c r="E1237" s="276">
        <v>0</v>
      </c>
      <c r="F1237" s="276">
        <v>0</v>
      </c>
      <c r="G1237" s="277">
        <f t="shared" si="96"/>
        <v>0</v>
      </c>
      <c r="H1237" s="277">
        <f t="shared" si="97"/>
        <v>0</v>
      </c>
      <c r="I1237" s="277">
        <f t="shared" si="98"/>
        <v>0</v>
      </c>
      <c r="J1237" s="284">
        <f t="shared" si="95"/>
        <v>7</v>
      </c>
      <c r="K1237" s="267">
        <f t="shared" si="99"/>
        <v>0</v>
      </c>
    </row>
    <row r="1238" s="257" customFormat="1" ht="14" hidden="1" customHeight="1" spans="1:11">
      <c r="A1238" s="278">
        <v>2200514</v>
      </c>
      <c r="B1238" s="279" t="s">
        <v>1132</v>
      </c>
      <c r="C1238" s="280">
        <v>0</v>
      </c>
      <c r="D1238" s="276">
        <v>0</v>
      </c>
      <c r="E1238" s="276">
        <v>0</v>
      </c>
      <c r="F1238" s="276">
        <v>0</v>
      </c>
      <c r="G1238" s="277">
        <f t="shared" si="96"/>
        <v>0</v>
      </c>
      <c r="H1238" s="277">
        <f t="shared" si="97"/>
        <v>0</v>
      </c>
      <c r="I1238" s="277">
        <f t="shared" si="98"/>
        <v>0</v>
      </c>
      <c r="J1238" s="284">
        <f t="shared" si="95"/>
        <v>7</v>
      </c>
      <c r="K1238" s="267">
        <f t="shared" si="99"/>
        <v>0</v>
      </c>
    </row>
    <row r="1239" s="257" customFormat="1" ht="14" hidden="1" customHeight="1" spans="1:11">
      <c r="A1239" s="278">
        <v>2200599</v>
      </c>
      <c r="B1239" s="279" t="s">
        <v>1133</v>
      </c>
      <c r="C1239" s="280">
        <v>0</v>
      </c>
      <c r="D1239" s="276">
        <v>0</v>
      </c>
      <c r="E1239" s="276">
        <v>0</v>
      </c>
      <c r="F1239" s="276">
        <v>0</v>
      </c>
      <c r="G1239" s="277">
        <f t="shared" si="96"/>
        <v>0</v>
      </c>
      <c r="H1239" s="277">
        <f t="shared" si="97"/>
        <v>0</v>
      </c>
      <c r="I1239" s="277">
        <f t="shared" si="98"/>
        <v>0</v>
      </c>
      <c r="J1239" s="284">
        <f t="shared" si="95"/>
        <v>7</v>
      </c>
      <c r="K1239" s="267">
        <f t="shared" si="99"/>
        <v>0</v>
      </c>
    </row>
    <row r="1240" s="257" customFormat="1" ht="14" customHeight="1" spans="1:11">
      <c r="A1240" s="278">
        <v>22099</v>
      </c>
      <c r="B1240" s="275" t="s">
        <v>1134</v>
      </c>
      <c r="C1240" s="276">
        <f>C1241</f>
        <v>9</v>
      </c>
      <c r="D1240" s="276">
        <f>D1241</f>
        <v>0</v>
      </c>
      <c r="E1240" s="276">
        <f>E1241</f>
        <v>14</v>
      </c>
      <c r="F1240" s="276">
        <f>F1241</f>
        <v>14</v>
      </c>
      <c r="G1240" s="277">
        <f t="shared" si="96"/>
        <v>0.555555555555556</v>
      </c>
      <c r="H1240" s="277"/>
      <c r="I1240" s="277">
        <f t="shared" si="98"/>
        <v>1</v>
      </c>
      <c r="J1240" s="284">
        <f t="shared" si="95"/>
        <v>5</v>
      </c>
      <c r="K1240" s="267">
        <f t="shared" si="99"/>
        <v>37</v>
      </c>
    </row>
    <row r="1241" s="257" customFormat="1" ht="14" customHeight="1" spans="1:11">
      <c r="A1241" s="278">
        <v>2209901</v>
      </c>
      <c r="B1241" s="279" t="s">
        <v>1135</v>
      </c>
      <c r="C1241" s="276">
        <v>9</v>
      </c>
      <c r="D1241" s="276">
        <v>0</v>
      </c>
      <c r="E1241" s="276">
        <v>14</v>
      </c>
      <c r="F1241" s="276">
        <v>14</v>
      </c>
      <c r="G1241" s="277">
        <f t="shared" si="96"/>
        <v>0.555555555555556</v>
      </c>
      <c r="H1241" s="277"/>
      <c r="I1241" s="277">
        <f t="shared" si="98"/>
        <v>1</v>
      </c>
      <c r="J1241" s="284">
        <f t="shared" si="95"/>
        <v>7</v>
      </c>
      <c r="K1241" s="267">
        <f t="shared" si="99"/>
        <v>37</v>
      </c>
    </row>
    <row r="1242" s="257" customFormat="1" ht="14" customHeight="1" spans="1:11">
      <c r="A1242" s="274">
        <v>221</v>
      </c>
      <c r="B1242" s="275" t="s">
        <v>1136</v>
      </c>
      <c r="C1242" s="276">
        <f>SUM(C1243,C1253,C1257)</f>
        <v>6657</v>
      </c>
      <c r="D1242" s="276">
        <f>SUM(D1243,D1253,D1257)</f>
        <v>8164</v>
      </c>
      <c r="E1242" s="276">
        <f>SUM(E1243,E1253,E1257)</f>
        <v>10270</v>
      </c>
      <c r="F1242" s="276">
        <f>SUM(F1243,F1253,F1257)</f>
        <v>10408</v>
      </c>
      <c r="G1242" s="277">
        <f t="shared" si="96"/>
        <v>0.563467027189425</v>
      </c>
      <c r="H1242" s="277">
        <f t="shared" si="97"/>
        <v>1.27486526212641</v>
      </c>
      <c r="I1242" s="277">
        <f t="shared" si="98"/>
        <v>1.01343719571568</v>
      </c>
      <c r="J1242" s="284">
        <f t="shared" si="95"/>
        <v>3</v>
      </c>
      <c r="K1242" s="267">
        <f t="shared" si="99"/>
        <v>35499</v>
      </c>
    </row>
    <row r="1243" s="257" customFormat="1" ht="14" customHeight="1" spans="1:11">
      <c r="A1243" s="278">
        <v>22101</v>
      </c>
      <c r="B1243" s="275" t="s">
        <v>1137</v>
      </c>
      <c r="C1243" s="276">
        <f>SUM(C1244:C1252)</f>
        <v>6657</v>
      </c>
      <c r="D1243" s="276">
        <f>SUM(D1244:D1252)</f>
        <v>3169</v>
      </c>
      <c r="E1243" s="276">
        <f>SUM(E1244:E1252)</f>
        <v>4809</v>
      </c>
      <c r="F1243" s="276">
        <f>SUM(F1244:F1252)</f>
        <v>4956</v>
      </c>
      <c r="G1243" s="277">
        <f t="shared" si="96"/>
        <v>-0.255520504731861</v>
      </c>
      <c r="H1243" s="277">
        <f t="shared" si="97"/>
        <v>1.56390028400126</v>
      </c>
      <c r="I1243" s="277">
        <f t="shared" si="98"/>
        <v>1.03056768558952</v>
      </c>
      <c r="J1243" s="284">
        <f t="shared" si="95"/>
        <v>5</v>
      </c>
      <c r="K1243" s="267">
        <f t="shared" si="99"/>
        <v>19591</v>
      </c>
    </row>
    <row r="1244" s="257" customFormat="1" ht="14" hidden="1" customHeight="1" spans="1:11">
      <c r="A1244" s="278">
        <v>2210101</v>
      </c>
      <c r="B1244" s="279" t="s">
        <v>1138</v>
      </c>
      <c r="C1244" s="280">
        <v>0</v>
      </c>
      <c r="D1244" s="276">
        <v>0</v>
      </c>
      <c r="E1244" s="276">
        <v>0</v>
      </c>
      <c r="F1244" s="276">
        <v>0</v>
      </c>
      <c r="G1244" s="277">
        <f t="shared" si="96"/>
        <v>0</v>
      </c>
      <c r="H1244" s="277">
        <f t="shared" si="97"/>
        <v>0</v>
      </c>
      <c r="I1244" s="277">
        <f t="shared" si="98"/>
        <v>0</v>
      </c>
      <c r="J1244" s="284">
        <f t="shared" si="95"/>
        <v>7</v>
      </c>
      <c r="K1244" s="267">
        <f t="shared" si="99"/>
        <v>0</v>
      </c>
    </row>
    <row r="1245" s="257" customFormat="1" ht="14" hidden="1" customHeight="1" spans="1:11">
      <c r="A1245" s="278">
        <v>2210102</v>
      </c>
      <c r="B1245" s="279" t="s">
        <v>1139</v>
      </c>
      <c r="C1245" s="280">
        <v>0</v>
      </c>
      <c r="D1245" s="276">
        <v>0</v>
      </c>
      <c r="E1245" s="276">
        <v>0</v>
      </c>
      <c r="F1245" s="276">
        <v>0</v>
      </c>
      <c r="G1245" s="277">
        <f t="shared" si="96"/>
        <v>0</v>
      </c>
      <c r="H1245" s="277">
        <f t="shared" si="97"/>
        <v>0</v>
      </c>
      <c r="I1245" s="277">
        <f t="shared" si="98"/>
        <v>0</v>
      </c>
      <c r="J1245" s="284">
        <f t="shared" si="95"/>
        <v>7</v>
      </c>
      <c r="K1245" s="267">
        <f t="shared" si="99"/>
        <v>0</v>
      </c>
    </row>
    <row r="1246" s="257" customFormat="1" ht="14" customHeight="1" spans="1:11">
      <c r="A1246" s="278">
        <v>2210103</v>
      </c>
      <c r="B1246" s="279" t="s">
        <v>1140</v>
      </c>
      <c r="C1246" s="276">
        <v>262</v>
      </c>
      <c r="D1246" s="276">
        <v>0</v>
      </c>
      <c r="E1246" s="276">
        <v>0</v>
      </c>
      <c r="F1246" s="276">
        <v>-456</v>
      </c>
      <c r="G1246" s="277">
        <f t="shared" si="96"/>
        <v>-2.74045801526718</v>
      </c>
      <c r="H1246" s="277"/>
      <c r="I1246" s="277"/>
      <c r="J1246" s="284">
        <f t="shared" si="95"/>
        <v>7</v>
      </c>
      <c r="K1246" s="267">
        <f t="shared" si="99"/>
        <v>-194</v>
      </c>
    </row>
    <row r="1247" s="257" customFormat="1" ht="14" hidden="1" customHeight="1" spans="1:11">
      <c r="A1247" s="278">
        <v>2210104</v>
      </c>
      <c r="B1247" s="279" t="s">
        <v>1141</v>
      </c>
      <c r="C1247" s="280">
        <v>0</v>
      </c>
      <c r="D1247" s="276">
        <v>0</v>
      </c>
      <c r="E1247" s="276">
        <v>0</v>
      </c>
      <c r="F1247" s="276">
        <v>0</v>
      </c>
      <c r="G1247" s="277">
        <f t="shared" si="96"/>
        <v>0</v>
      </c>
      <c r="H1247" s="277">
        <f t="shared" si="97"/>
        <v>0</v>
      </c>
      <c r="I1247" s="277">
        <f t="shared" si="98"/>
        <v>0</v>
      </c>
      <c r="J1247" s="284">
        <f t="shared" si="95"/>
        <v>7</v>
      </c>
      <c r="K1247" s="267">
        <f t="shared" si="99"/>
        <v>0</v>
      </c>
    </row>
    <row r="1248" s="257" customFormat="1" ht="14" customHeight="1" spans="1:11">
      <c r="A1248" s="278">
        <v>2210105</v>
      </c>
      <c r="B1248" s="279" t="s">
        <v>1142</v>
      </c>
      <c r="C1248" s="276">
        <v>3117</v>
      </c>
      <c r="D1248" s="276">
        <v>1217</v>
      </c>
      <c r="E1248" s="276">
        <v>722</v>
      </c>
      <c r="F1248" s="276">
        <v>1731</v>
      </c>
      <c r="G1248" s="277">
        <f t="shared" si="96"/>
        <v>-0.444658325312801</v>
      </c>
      <c r="H1248" s="277">
        <f t="shared" si="97"/>
        <v>1.42235004108463</v>
      </c>
      <c r="I1248" s="277">
        <f t="shared" si="98"/>
        <v>2.39750692520776</v>
      </c>
      <c r="J1248" s="284">
        <f t="shared" si="95"/>
        <v>7</v>
      </c>
      <c r="K1248" s="267">
        <f t="shared" si="99"/>
        <v>6787</v>
      </c>
    </row>
    <row r="1249" s="257" customFormat="1" ht="14" customHeight="1" spans="1:11">
      <c r="A1249" s="278">
        <v>2210106</v>
      </c>
      <c r="B1249" s="279" t="s">
        <v>1143</v>
      </c>
      <c r="C1249" s="276">
        <v>381</v>
      </c>
      <c r="D1249" s="276">
        <v>0</v>
      </c>
      <c r="E1249" s="276">
        <v>1975</v>
      </c>
      <c r="F1249" s="276">
        <v>2575</v>
      </c>
      <c r="G1249" s="277">
        <f t="shared" si="96"/>
        <v>5.75853018372703</v>
      </c>
      <c r="H1249" s="277"/>
      <c r="I1249" s="277">
        <f t="shared" si="98"/>
        <v>1.30379746835443</v>
      </c>
      <c r="J1249" s="284">
        <f t="shared" si="95"/>
        <v>7</v>
      </c>
      <c r="K1249" s="267">
        <f t="shared" si="99"/>
        <v>4931</v>
      </c>
    </row>
    <row r="1250" s="257" customFormat="1" ht="14" customHeight="1" spans="1:11">
      <c r="A1250" s="278">
        <v>2210107</v>
      </c>
      <c r="B1250" s="279" t="s">
        <v>1144</v>
      </c>
      <c r="C1250" s="276">
        <v>67</v>
      </c>
      <c r="D1250" s="276">
        <v>54</v>
      </c>
      <c r="E1250" s="276">
        <v>0</v>
      </c>
      <c r="F1250" s="276">
        <v>16</v>
      </c>
      <c r="G1250" s="277">
        <f t="shared" si="96"/>
        <v>-0.761194029850746</v>
      </c>
      <c r="H1250" s="277">
        <f t="shared" si="97"/>
        <v>0.296296296296296</v>
      </c>
      <c r="I1250" s="277"/>
      <c r="J1250" s="284">
        <f t="shared" si="95"/>
        <v>7</v>
      </c>
      <c r="K1250" s="267">
        <f t="shared" si="99"/>
        <v>137</v>
      </c>
    </row>
    <row r="1251" s="258" customFormat="1" ht="14" customHeight="1" spans="1:11">
      <c r="A1251" s="285">
        <v>2210108</v>
      </c>
      <c r="B1251" s="286" t="s">
        <v>1145</v>
      </c>
      <c r="C1251" s="276"/>
      <c r="D1251" s="276"/>
      <c r="E1251" s="276">
        <v>450</v>
      </c>
      <c r="F1251" s="276">
        <v>460</v>
      </c>
      <c r="G1251" s="277"/>
      <c r="H1251" s="277"/>
      <c r="I1251" s="277">
        <f t="shared" si="98"/>
        <v>1.02222222222222</v>
      </c>
      <c r="J1251" s="284">
        <f t="shared" si="95"/>
        <v>7</v>
      </c>
      <c r="K1251" s="267">
        <f t="shared" si="99"/>
        <v>910</v>
      </c>
    </row>
    <row r="1252" s="257" customFormat="1" ht="14" customHeight="1" spans="1:11">
      <c r="A1252" s="278">
        <v>2210199</v>
      </c>
      <c r="B1252" s="279" t="s">
        <v>1146</v>
      </c>
      <c r="C1252" s="276">
        <v>2830</v>
      </c>
      <c r="D1252" s="276">
        <v>1898</v>
      </c>
      <c r="E1252" s="287">
        <f>1664-2</f>
        <v>1662</v>
      </c>
      <c r="F1252" s="276">
        <v>630</v>
      </c>
      <c r="G1252" s="277">
        <f t="shared" si="96"/>
        <v>-0.777385159010601</v>
      </c>
      <c r="H1252" s="277">
        <f t="shared" si="97"/>
        <v>0.331928345626976</v>
      </c>
      <c r="I1252" s="277">
        <f t="shared" si="98"/>
        <v>0.379061371841155</v>
      </c>
      <c r="J1252" s="284">
        <f t="shared" ref="J1252:J1286" si="100">LEN(A1252)</f>
        <v>7</v>
      </c>
      <c r="K1252" s="267">
        <f t="shared" si="99"/>
        <v>7020</v>
      </c>
    </row>
    <row r="1253" s="257" customFormat="1" ht="14" customHeight="1" spans="1:11">
      <c r="A1253" s="278">
        <v>22102</v>
      </c>
      <c r="B1253" s="275" t="s">
        <v>1147</v>
      </c>
      <c r="C1253" s="276">
        <f>SUM(C1254:C1256)</f>
        <v>0</v>
      </c>
      <c r="D1253" s="276">
        <f>SUM(D1254:D1256)</f>
        <v>4995</v>
      </c>
      <c r="E1253" s="276">
        <f>SUM(E1254:E1256)</f>
        <v>5468</v>
      </c>
      <c r="F1253" s="276">
        <f>SUM(F1254:F1256)</f>
        <v>5459</v>
      </c>
      <c r="G1253" s="277"/>
      <c r="H1253" s="277">
        <f t="shared" si="97"/>
        <v>1.09289289289289</v>
      </c>
      <c r="I1253" s="277">
        <f t="shared" si="98"/>
        <v>0.998354059985369</v>
      </c>
      <c r="J1253" s="284">
        <f t="shared" si="100"/>
        <v>5</v>
      </c>
      <c r="K1253" s="267">
        <f t="shared" si="99"/>
        <v>15922</v>
      </c>
    </row>
    <row r="1254" s="257" customFormat="1" ht="14" customHeight="1" spans="1:11">
      <c r="A1254" s="278">
        <v>2210201</v>
      </c>
      <c r="B1254" s="279" t="s">
        <v>1148</v>
      </c>
      <c r="C1254" s="276">
        <v>0</v>
      </c>
      <c r="D1254" s="276">
        <v>4995</v>
      </c>
      <c r="E1254" s="276">
        <v>5468</v>
      </c>
      <c r="F1254" s="276">
        <v>5459</v>
      </c>
      <c r="G1254" s="277"/>
      <c r="H1254" s="277">
        <f t="shared" si="97"/>
        <v>1.09289289289289</v>
      </c>
      <c r="I1254" s="277">
        <f t="shared" si="98"/>
        <v>0.998354059985369</v>
      </c>
      <c r="J1254" s="284">
        <f t="shared" si="100"/>
        <v>7</v>
      </c>
      <c r="K1254" s="267">
        <f t="shared" si="99"/>
        <v>15922</v>
      </c>
    </row>
    <row r="1255" s="257" customFormat="1" ht="14" hidden="1" customHeight="1" spans="1:11">
      <c r="A1255" s="278">
        <v>2210202</v>
      </c>
      <c r="B1255" s="279" t="s">
        <v>1149</v>
      </c>
      <c r="C1255" s="280">
        <v>0</v>
      </c>
      <c r="D1255" s="276">
        <v>0</v>
      </c>
      <c r="E1255" s="276">
        <v>0</v>
      </c>
      <c r="F1255" s="276">
        <v>0</v>
      </c>
      <c r="G1255" s="277">
        <f t="shared" si="96"/>
        <v>0</v>
      </c>
      <c r="H1255" s="277">
        <f t="shared" si="97"/>
        <v>0</v>
      </c>
      <c r="I1255" s="277">
        <f t="shared" si="98"/>
        <v>0</v>
      </c>
      <c r="J1255" s="284">
        <f t="shared" si="100"/>
        <v>7</v>
      </c>
      <c r="K1255" s="267">
        <f t="shared" si="99"/>
        <v>0</v>
      </c>
    </row>
    <row r="1256" s="257" customFormat="1" ht="14" hidden="1" customHeight="1" spans="1:11">
      <c r="A1256" s="278">
        <v>2210203</v>
      </c>
      <c r="B1256" s="279" t="s">
        <v>1150</v>
      </c>
      <c r="C1256" s="280">
        <v>0</v>
      </c>
      <c r="D1256" s="276">
        <v>0</v>
      </c>
      <c r="E1256" s="276">
        <v>0</v>
      </c>
      <c r="F1256" s="276">
        <v>0</v>
      </c>
      <c r="G1256" s="277">
        <f t="shared" si="96"/>
        <v>0</v>
      </c>
      <c r="H1256" s="277">
        <f t="shared" si="97"/>
        <v>0</v>
      </c>
      <c r="I1256" s="277">
        <f t="shared" si="98"/>
        <v>0</v>
      </c>
      <c r="J1256" s="284">
        <f t="shared" si="100"/>
        <v>7</v>
      </c>
      <c r="K1256" s="267">
        <f t="shared" si="99"/>
        <v>0</v>
      </c>
    </row>
    <row r="1257" s="257" customFormat="1" ht="14" customHeight="1" spans="1:11">
      <c r="A1257" s="278">
        <v>22103</v>
      </c>
      <c r="B1257" s="275" t="s">
        <v>1151</v>
      </c>
      <c r="C1257" s="280">
        <f>SUM(C1258:C1260)</f>
        <v>0</v>
      </c>
      <c r="D1257" s="280">
        <f>SUM(D1258:D1260)</f>
        <v>0</v>
      </c>
      <c r="E1257" s="280">
        <f>SUM(E1258:E1260)</f>
        <v>-7</v>
      </c>
      <c r="F1257" s="280">
        <f>SUM(F1258:F1260)</f>
        <v>-7</v>
      </c>
      <c r="G1257" s="277"/>
      <c r="H1257" s="277"/>
      <c r="I1257" s="277">
        <f t="shared" si="98"/>
        <v>1</v>
      </c>
      <c r="J1257" s="284">
        <f t="shared" si="100"/>
        <v>5</v>
      </c>
      <c r="K1257" s="267">
        <f t="shared" si="99"/>
        <v>-14</v>
      </c>
    </row>
    <row r="1258" s="257" customFormat="1" ht="14" hidden="1" customHeight="1" spans="1:11">
      <c r="A1258" s="278">
        <v>2210301</v>
      </c>
      <c r="B1258" s="279" t="s">
        <v>1152</v>
      </c>
      <c r="C1258" s="280">
        <v>0</v>
      </c>
      <c r="D1258" s="276">
        <v>0</v>
      </c>
      <c r="E1258" s="276">
        <v>0</v>
      </c>
      <c r="F1258" s="276">
        <v>0</v>
      </c>
      <c r="G1258" s="277">
        <f t="shared" si="96"/>
        <v>0</v>
      </c>
      <c r="H1258" s="277">
        <f t="shared" si="97"/>
        <v>0</v>
      </c>
      <c r="I1258" s="277">
        <f t="shared" si="98"/>
        <v>0</v>
      </c>
      <c r="J1258" s="284">
        <f t="shared" si="100"/>
        <v>7</v>
      </c>
      <c r="K1258" s="267">
        <f t="shared" si="99"/>
        <v>0</v>
      </c>
    </row>
    <row r="1259" s="257" customFormat="1" ht="14" hidden="1" customHeight="1" spans="1:11">
      <c r="A1259" s="278">
        <v>2210302</v>
      </c>
      <c r="B1259" s="279" t="s">
        <v>1153</v>
      </c>
      <c r="C1259" s="280">
        <v>0</v>
      </c>
      <c r="D1259" s="276">
        <v>0</v>
      </c>
      <c r="E1259" s="276">
        <v>0</v>
      </c>
      <c r="F1259" s="276">
        <v>0</v>
      </c>
      <c r="G1259" s="277">
        <f t="shared" si="96"/>
        <v>0</v>
      </c>
      <c r="H1259" s="277">
        <f t="shared" si="97"/>
        <v>0</v>
      </c>
      <c r="I1259" s="277">
        <f t="shared" si="98"/>
        <v>0</v>
      </c>
      <c r="J1259" s="284">
        <f t="shared" si="100"/>
        <v>7</v>
      </c>
      <c r="K1259" s="267">
        <f t="shared" si="99"/>
        <v>0</v>
      </c>
    </row>
    <row r="1260" s="257" customFormat="1" ht="14" customHeight="1" spans="1:11">
      <c r="A1260" s="278">
        <v>2210399</v>
      </c>
      <c r="B1260" s="279" t="s">
        <v>1154</v>
      </c>
      <c r="C1260" s="280">
        <v>0</v>
      </c>
      <c r="D1260" s="276">
        <v>0</v>
      </c>
      <c r="E1260" s="276">
        <v>-7</v>
      </c>
      <c r="F1260" s="276">
        <v>-7</v>
      </c>
      <c r="G1260" s="277"/>
      <c r="H1260" s="277"/>
      <c r="I1260" s="277">
        <f t="shared" si="98"/>
        <v>1</v>
      </c>
      <c r="J1260" s="284">
        <f t="shared" si="100"/>
        <v>7</v>
      </c>
      <c r="K1260" s="267">
        <f t="shared" si="99"/>
        <v>-14</v>
      </c>
    </row>
    <row r="1261" s="257" customFormat="1" ht="14" customHeight="1" spans="1:11">
      <c r="A1261" s="274">
        <v>222</v>
      </c>
      <c r="B1261" s="275" t="s">
        <v>1155</v>
      </c>
      <c r="C1261" s="276">
        <f>SUM(C1262,C1277,C1291,C1296,C1302)</f>
        <v>472</v>
      </c>
      <c r="D1261" s="276">
        <f>SUM(D1262,D1277,D1291,D1296,D1302)</f>
        <v>202</v>
      </c>
      <c r="E1261" s="276">
        <f>SUM(E1262,E1277,E1291,E1296,E1302)</f>
        <v>315</v>
      </c>
      <c r="F1261" s="276">
        <f>SUM(F1262,F1277,F1291,F1296,F1302)</f>
        <v>372</v>
      </c>
      <c r="G1261" s="277">
        <f t="shared" si="96"/>
        <v>-0.211864406779661</v>
      </c>
      <c r="H1261" s="277">
        <f t="shared" si="97"/>
        <v>1.84158415841584</v>
      </c>
      <c r="I1261" s="277">
        <f t="shared" si="98"/>
        <v>1.18095238095238</v>
      </c>
      <c r="J1261" s="284">
        <f t="shared" si="100"/>
        <v>3</v>
      </c>
      <c r="K1261" s="267">
        <f t="shared" si="99"/>
        <v>1361</v>
      </c>
    </row>
    <row r="1262" s="257" customFormat="1" ht="14" customHeight="1" spans="1:11">
      <c r="A1262" s="278">
        <v>22201</v>
      </c>
      <c r="B1262" s="275" t="s">
        <v>1156</v>
      </c>
      <c r="C1262" s="276">
        <f>SUM(C1263:C1276)</f>
        <v>288</v>
      </c>
      <c r="D1262" s="276">
        <f>SUM(D1263:D1276)</f>
        <v>157</v>
      </c>
      <c r="E1262" s="276">
        <f>SUM(E1263:E1276)</f>
        <v>281</v>
      </c>
      <c r="F1262" s="276">
        <f>SUM(F1263:F1276)</f>
        <v>413</v>
      </c>
      <c r="G1262" s="277">
        <f t="shared" si="96"/>
        <v>0.434027777777778</v>
      </c>
      <c r="H1262" s="277">
        <f t="shared" si="97"/>
        <v>2.63057324840764</v>
      </c>
      <c r="I1262" s="277">
        <f t="shared" si="98"/>
        <v>1.46975088967972</v>
      </c>
      <c r="J1262" s="284">
        <f t="shared" si="100"/>
        <v>5</v>
      </c>
      <c r="K1262" s="267">
        <f t="shared" si="99"/>
        <v>1139</v>
      </c>
    </row>
    <row r="1263" s="257" customFormat="1" ht="14" hidden="1" customHeight="1" spans="1:11">
      <c r="A1263" s="278">
        <v>2220101</v>
      </c>
      <c r="B1263" s="279" t="s">
        <v>190</v>
      </c>
      <c r="C1263" s="280">
        <v>0</v>
      </c>
      <c r="D1263" s="276">
        <v>0</v>
      </c>
      <c r="E1263" s="276">
        <v>0</v>
      </c>
      <c r="F1263" s="276">
        <v>0</v>
      </c>
      <c r="G1263" s="277">
        <f t="shared" si="96"/>
        <v>0</v>
      </c>
      <c r="H1263" s="277">
        <f t="shared" si="97"/>
        <v>0</v>
      </c>
      <c r="I1263" s="277">
        <f t="shared" si="98"/>
        <v>0</v>
      </c>
      <c r="J1263" s="284">
        <f t="shared" si="100"/>
        <v>7</v>
      </c>
      <c r="K1263" s="267">
        <f t="shared" si="99"/>
        <v>0</v>
      </c>
    </row>
    <row r="1264" s="257" customFormat="1" ht="14" hidden="1" customHeight="1" spans="1:11">
      <c r="A1264" s="278">
        <v>2220102</v>
      </c>
      <c r="B1264" s="279" t="s">
        <v>191</v>
      </c>
      <c r="C1264" s="280">
        <v>0</v>
      </c>
      <c r="D1264" s="276">
        <v>0</v>
      </c>
      <c r="E1264" s="276">
        <v>0</v>
      </c>
      <c r="F1264" s="276">
        <v>0</v>
      </c>
      <c r="G1264" s="277">
        <f t="shared" si="96"/>
        <v>0</v>
      </c>
      <c r="H1264" s="277">
        <f t="shared" si="97"/>
        <v>0</v>
      </c>
      <c r="I1264" s="277">
        <f t="shared" si="98"/>
        <v>0</v>
      </c>
      <c r="J1264" s="284">
        <f t="shared" si="100"/>
        <v>7</v>
      </c>
      <c r="K1264" s="267">
        <f t="shared" si="99"/>
        <v>0</v>
      </c>
    </row>
    <row r="1265" s="257" customFormat="1" ht="14" hidden="1" customHeight="1" spans="1:11">
      <c r="A1265" s="278">
        <v>2220103</v>
      </c>
      <c r="B1265" s="279" t="s">
        <v>192</v>
      </c>
      <c r="C1265" s="280">
        <v>0</v>
      </c>
      <c r="D1265" s="276">
        <v>0</v>
      </c>
      <c r="E1265" s="276">
        <v>0</v>
      </c>
      <c r="F1265" s="276">
        <v>0</v>
      </c>
      <c r="G1265" s="277">
        <f t="shared" si="96"/>
        <v>0</v>
      </c>
      <c r="H1265" s="277">
        <f t="shared" si="97"/>
        <v>0</v>
      </c>
      <c r="I1265" s="277">
        <f t="shared" si="98"/>
        <v>0</v>
      </c>
      <c r="J1265" s="284">
        <f t="shared" si="100"/>
        <v>7</v>
      </c>
      <c r="K1265" s="267">
        <f t="shared" si="99"/>
        <v>0</v>
      </c>
    </row>
    <row r="1266" s="257" customFormat="1" ht="14" hidden="1" customHeight="1" spans="1:11">
      <c r="A1266" s="278">
        <v>2220104</v>
      </c>
      <c r="B1266" s="279" t="s">
        <v>1157</v>
      </c>
      <c r="C1266" s="280">
        <v>0</v>
      </c>
      <c r="D1266" s="276">
        <v>0</v>
      </c>
      <c r="E1266" s="276">
        <v>0</v>
      </c>
      <c r="F1266" s="276">
        <v>0</v>
      </c>
      <c r="G1266" s="277">
        <f t="shared" si="96"/>
        <v>0</v>
      </c>
      <c r="H1266" s="277">
        <f t="shared" si="97"/>
        <v>0</v>
      </c>
      <c r="I1266" s="277">
        <f t="shared" si="98"/>
        <v>0</v>
      </c>
      <c r="J1266" s="284">
        <f t="shared" si="100"/>
        <v>7</v>
      </c>
      <c r="K1266" s="267">
        <f t="shared" si="99"/>
        <v>0</v>
      </c>
    </row>
    <row r="1267" s="257" customFormat="1" ht="14" hidden="1" customHeight="1" spans="1:11">
      <c r="A1267" s="278">
        <v>2220105</v>
      </c>
      <c r="B1267" s="279" t="s">
        <v>1158</v>
      </c>
      <c r="C1267" s="280">
        <v>0</v>
      </c>
      <c r="D1267" s="276">
        <v>0</v>
      </c>
      <c r="E1267" s="276">
        <v>0</v>
      </c>
      <c r="F1267" s="276">
        <v>0</v>
      </c>
      <c r="G1267" s="277">
        <f t="shared" si="96"/>
        <v>0</v>
      </c>
      <c r="H1267" s="277">
        <f t="shared" si="97"/>
        <v>0</v>
      </c>
      <c r="I1267" s="277">
        <f t="shared" si="98"/>
        <v>0</v>
      </c>
      <c r="J1267" s="284">
        <f t="shared" si="100"/>
        <v>7</v>
      </c>
      <c r="K1267" s="267">
        <f t="shared" si="99"/>
        <v>0</v>
      </c>
    </row>
    <row r="1268" s="257" customFormat="1" ht="14" customHeight="1" spans="1:11">
      <c r="A1268" s="278">
        <v>2220106</v>
      </c>
      <c r="B1268" s="279" t="s">
        <v>1159</v>
      </c>
      <c r="C1268" s="276">
        <v>5</v>
      </c>
      <c r="D1268" s="276">
        <v>0</v>
      </c>
      <c r="E1268" s="276">
        <v>0</v>
      </c>
      <c r="F1268" s="276">
        <v>3</v>
      </c>
      <c r="G1268" s="277">
        <f t="shared" si="96"/>
        <v>-0.4</v>
      </c>
      <c r="H1268" s="277"/>
      <c r="I1268" s="277"/>
      <c r="J1268" s="284">
        <f t="shared" si="100"/>
        <v>7</v>
      </c>
      <c r="K1268" s="267">
        <f t="shared" si="99"/>
        <v>8</v>
      </c>
    </row>
    <row r="1269" s="257" customFormat="1" ht="14" hidden="1" customHeight="1" spans="1:11">
      <c r="A1269" s="278">
        <v>2220107</v>
      </c>
      <c r="B1269" s="279" t="s">
        <v>1160</v>
      </c>
      <c r="C1269" s="280">
        <v>0</v>
      </c>
      <c r="D1269" s="276">
        <v>0</v>
      </c>
      <c r="E1269" s="276">
        <v>0</v>
      </c>
      <c r="F1269" s="276">
        <v>0</v>
      </c>
      <c r="G1269" s="277">
        <f t="shared" si="96"/>
        <v>0</v>
      </c>
      <c r="H1269" s="277">
        <f t="shared" si="97"/>
        <v>0</v>
      </c>
      <c r="I1269" s="277">
        <f t="shared" si="98"/>
        <v>0</v>
      </c>
      <c r="J1269" s="284">
        <f t="shared" si="100"/>
        <v>7</v>
      </c>
      <c r="K1269" s="267">
        <f t="shared" si="99"/>
        <v>0</v>
      </c>
    </row>
    <row r="1270" s="257" customFormat="1" ht="14" hidden="1" customHeight="1" spans="1:11">
      <c r="A1270" s="278">
        <v>2220112</v>
      </c>
      <c r="B1270" s="279" t="s">
        <v>1161</v>
      </c>
      <c r="C1270" s="280">
        <v>0</v>
      </c>
      <c r="D1270" s="276">
        <v>0</v>
      </c>
      <c r="E1270" s="276">
        <v>0</v>
      </c>
      <c r="F1270" s="276">
        <v>0</v>
      </c>
      <c r="G1270" s="277">
        <f t="shared" si="96"/>
        <v>0</v>
      </c>
      <c r="H1270" s="277">
        <f t="shared" si="97"/>
        <v>0</v>
      </c>
      <c r="I1270" s="277">
        <f t="shared" si="98"/>
        <v>0</v>
      </c>
      <c r="J1270" s="284">
        <f t="shared" si="100"/>
        <v>7</v>
      </c>
      <c r="K1270" s="267">
        <f t="shared" si="99"/>
        <v>0</v>
      </c>
    </row>
    <row r="1271" s="257" customFormat="1" ht="14" hidden="1" customHeight="1" spans="1:11">
      <c r="A1271" s="278">
        <v>2220113</v>
      </c>
      <c r="B1271" s="279" t="s">
        <v>1162</v>
      </c>
      <c r="C1271" s="280">
        <v>0</v>
      </c>
      <c r="D1271" s="276">
        <v>0</v>
      </c>
      <c r="E1271" s="276">
        <v>0</v>
      </c>
      <c r="F1271" s="276">
        <v>0</v>
      </c>
      <c r="G1271" s="277">
        <f t="shared" si="96"/>
        <v>0</v>
      </c>
      <c r="H1271" s="277">
        <f t="shared" si="97"/>
        <v>0</v>
      </c>
      <c r="I1271" s="277">
        <f t="shared" si="98"/>
        <v>0</v>
      </c>
      <c r="J1271" s="284">
        <f t="shared" si="100"/>
        <v>7</v>
      </c>
      <c r="K1271" s="267">
        <f t="shared" si="99"/>
        <v>0</v>
      </c>
    </row>
    <row r="1272" s="257" customFormat="1" ht="14" hidden="1" customHeight="1" spans="1:11">
      <c r="A1272" s="278">
        <v>2220114</v>
      </c>
      <c r="B1272" s="279" t="s">
        <v>1163</v>
      </c>
      <c r="C1272" s="280">
        <v>0</v>
      </c>
      <c r="D1272" s="276">
        <v>0</v>
      </c>
      <c r="E1272" s="276">
        <v>0</v>
      </c>
      <c r="F1272" s="276">
        <v>0</v>
      </c>
      <c r="G1272" s="277">
        <f t="shared" si="96"/>
        <v>0</v>
      </c>
      <c r="H1272" s="277">
        <f t="shared" si="97"/>
        <v>0</v>
      </c>
      <c r="I1272" s="277">
        <f t="shared" si="98"/>
        <v>0</v>
      </c>
      <c r="J1272" s="284">
        <f t="shared" si="100"/>
        <v>7</v>
      </c>
      <c r="K1272" s="267">
        <f t="shared" si="99"/>
        <v>0</v>
      </c>
    </row>
    <row r="1273" s="257" customFormat="1" ht="14" customHeight="1" spans="1:11">
      <c r="A1273" s="278">
        <v>2220115</v>
      </c>
      <c r="B1273" s="279" t="s">
        <v>1164</v>
      </c>
      <c r="C1273" s="276">
        <v>260</v>
      </c>
      <c r="D1273" s="276">
        <v>146</v>
      </c>
      <c r="E1273" s="287">
        <f>130+1</f>
        <v>131</v>
      </c>
      <c r="F1273" s="276">
        <v>260</v>
      </c>
      <c r="G1273" s="277">
        <f t="shared" si="96"/>
        <v>0</v>
      </c>
      <c r="H1273" s="277">
        <f t="shared" si="97"/>
        <v>1.78082191780822</v>
      </c>
      <c r="I1273" s="277">
        <f t="shared" si="98"/>
        <v>1.98473282442748</v>
      </c>
      <c r="J1273" s="284">
        <f t="shared" si="100"/>
        <v>7</v>
      </c>
      <c r="K1273" s="267">
        <f t="shared" si="99"/>
        <v>797</v>
      </c>
    </row>
    <row r="1274" s="257" customFormat="1" ht="14" hidden="1" customHeight="1" spans="1:11">
      <c r="A1274" s="278">
        <v>2220118</v>
      </c>
      <c r="B1274" s="279" t="s">
        <v>1165</v>
      </c>
      <c r="C1274" s="280">
        <v>0</v>
      </c>
      <c r="D1274" s="276">
        <v>0</v>
      </c>
      <c r="E1274" s="276">
        <v>0</v>
      </c>
      <c r="F1274" s="276">
        <v>0</v>
      </c>
      <c r="G1274" s="277">
        <f t="shared" si="96"/>
        <v>0</v>
      </c>
      <c r="H1274" s="277">
        <f t="shared" si="97"/>
        <v>0</v>
      </c>
      <c r="I1274" s="277">
        <f t="shared" si="98"/>
        <v>0</v>
      </c>
      <c r="J1274" s="284">
        <f t="shared" si="100"/>
        <v>7</v>
      </c>
      <c r="K1274" s="267">
        <f t="shared" si="99"/>
        <v>0</v>
      </c>
    </row>
    <row r="1275" s="257" customFormat="1" ht="14" hidden="1" customHeight="1" spans="1:11">
      <c r="A1275" s="278">
        <v>2220150</v>
      </c>
      <c r="B1275" s="279" t="s">
        <v>199</v>
      </c>
      <c r="C1275" s="280">
        <v>0</v>
      </c>
      <c r="D1275" s="276">
        <v>0</v>
      </c>
      <c r="E1275" s="276">
        <v>0</v>
      </c>
      <c r="F1275" s="276">
        <v>0</v>
      </c>
      <c r="G1275" s="277">
        <f t="shared" si="96"/>
        <v>0</v>
      </c>
      <c r="H1275" s="277">
        <f t="shared" si="97"/>
        <v>0</v>
      </c>
      <c r="I1275" s="277">
        <f t="shared" si="98"/>
        <v>0</v>
      </c>
      <c r="J1275" s="284">
        <f t="shared" si="100"/>
        <v>7</v>
      </c>
      <c r="K1275" s="267">
        <f t="shared" si="99"/>
        <v>0</v>
      </c>
    </row>
    <row r="1276" s="257" customFormat="1" ht="14" customHeight="1" spans="1:11">
      <c r="A1276" s="278">
        <v>2220199</v>
      </c>
      <c r="B1276" s="279" t="s">
        <v>1166</v>
      </c>
      <c r="C1276" s="276">
        <v>23</v>
      </c>
      <c r="D1276" s="276">
        <v>11</v>
      </c>
      <c r="E1276" s="276">
        <v>150</v>
      </c>
      <c r="F1276" s="276">
        <v>150</v>
      </c>
      <c r="G1276" s="277">
        <f t="shared" si="96"/>
        <v>5.52173913043478</v>
      </c>
      <c r="H1276" s="277">
        <f t="shared" si="97"/>
        <v>13.6363636363636</v>
      </c>
      <c r="I1276" s="277">
        <f t="shared" si="98"/>
        <v>1</v>
      </c>
      <c r="J1276" s="284">
        <f t="shared" si="100"/>
        <v>7</v>
      </c>
      <c r="K1276" s="267">
        <f t="shared" si="99"/>
        <v>334</v>
      </c>
    </row>
    <row r="1277" s="257" customFormat="1" ht="14" customHeight="1" spans="1:11">
      <c r="A1277" s="278">
        <v>22202</v>
      </c>
      <c r="B1277" s="275" t="s">
        <v>1167</v>
      </c>
      <c r="C1277" s="276">
        <f>SUM(C1278:C1290)</f>
        <v>85</v>
      </c>
      <c r="D1277" s="276">
        <f>SUM(D1278:D1290)</f>
        <v>7</v>
      </c>
      <c r="E1277" s="276">
        <f>SUM(E1278:E1290)</f>
        <v>0</v>
      </c>
      <c r="F1277" s="276">
        <f>SUM(F1278:F1290)</f>
        <v>-75</v>
      </c>
      <c r="G1277" s="277">
        <f t="shared" si="96"/>
        <v>-1.88235294117647</v>
      </c>
      <c r="H1277" s="277">
        <f t="shared" si="97"/>
        <v>-10.7142857142857</v>
      </c>
      <c r="I1277" s="277"/>
      <c r="J1277" s="284">
        <f t="shared" si="100"/>
        <v>5</v>
      </c>
      <c r="K1277" s="267">
        <f t="shared" si="99"/>
        <v>17</v>
      </c>
    </row>
    <row r="1278" s="257" customFormat="1" ht="14" hidden="1" customHeight="1" spans="1:11">
      <c r="A1278" s="278">
        <v>2220201</v>
      </c>
      <c r="B1278" s="279" t="s">
        <v>190</v>
      </c>
      <c r="C1278" s="280">
        <v>0</v>
      </c>
      <c r="D1278" s="276">
        <v>0</v>
      </c>
      <c r="E1278" s="276">
        <v>0</v>
      </c>
      <c r="F1278" s="276">
        <v>0</v>
      </c>
      <c r="G1278" s="277">
        <f t="shared" si="96"/>
        <v>0</v>
      </c>
      <c r="H1278" s="277">
        <f t="shared" si="97"/>
        <v>0</v>
      </c>
      <c r="I1278" s="277">
        <f t="shared" si="98"/>
        <v>0</v>
      </c>
      <c r="J1278" s="284">
        <f t="shared" si="100"/>
        <v>7</v>
      </c>
      <c r="K1278" s="267">
        <f t="shared" si="99"/>
        <v>0</v>
      </c>
    </row>
    <row r="1279" s="257" customFormat="1" ht="14" hidden="1" customHeight="1" spans="1:11">
      <c r="A1279" s="278">
        <v>2220202</v>
      </c>
      <c r="B1279" s="279" t="s">
        <v>191</v>
      </c>
      <c r="C1279" s="280">
        <v>0</v>
      </c>
      <c r="D1279" s="276">
        <v>0</v>
      </c>
      <c r="E1279" s="276">
        <v>0</v>
      </c>
      <c r="F1279" s="276">
        <v>0</v>
      </c>
      <c r="G1279" s="277">
        <f t="shared" si="96"/>
        <v>0</v>
      </c>
      <c r="H1279" s="277">
        <f t="shared" si="97"/>
        <v>0</v>
      </c>
      <c r="I1279" s="277">
        <f t="shared" si="98"/>
        <v>0</v>
      </c>
      <c r="J1279" s="284">
        <f t="shared" si="100"/>
        <v>7</v>
      </c>
      <c r="K1279" s="267">
        <f t="shared" si="99"/>
        <v>0</v>
      </c>
    </row>
    <row r="1280" s="257" customFormat="1" ht="14" hidden="1" customHeight="1" spans="1:11">
      <c r="A1280" s="278">
        <v>2220203</v>
      </c>
      <c r="B1280" s="279" t="s">
        <v>192</v>
      </c>
      <c r="C1280" s="280">
        <v>0</v>
      </c>
      <c r="D1280" s="276">
        <v>0</v>
      </c>
      <c r="E1280" s="276">
        <v>0</v>
      </c>
      <c r="F1280" s="276">
        <v>0</v>
      </c>
      <c r="G1280" s="277">
        <f t="shared" si="96"/>
        <v>0</v>
      </c>
      <c r="H1280" s="277">
        <f t="shared" si="97"/>
        <v>0</v>
      </c>
      <c r="I1280" s="277">
        <f t="shared" si="98"/>
        <v>0</v>
      </c>
      <c r="J1280" s="284">
        <f t="shared" si="100"/>
        <v>7</v>
      </c>
      <c r="K1280" s="267">
        <f t="shared" si="99"/>
        <v>0</v>
      </c>
    </row>
    <row r="1281" s="257" customFormat="1" ht="14" hidden="1" customHeight="1" spans="1:11">
      <c r="A1281" s="278">
        <v>2220204</v>
      </c>
      <c r="B1281" s="279" t="s">
        <v>1168</v>
      </c>
      <c r="C1281" s="280">
        <v>0</v>
      </c>
      <c r="D1281" s="276">
        <v>0</v>
      </c>
      <c r="E1281" s="276">
        <v>0</v>
      </c>
      <c r="F1281" s="276">
        <v>0</v>
      </c>
      <c r="G1281" s="277">
        <f t="shared" si="96"/>
        <v>0</v>
      </c>
      <c r="H1281" s="277">
        <f t="shared" si="97"/>
        <v>0</v>
      </c>
      <c r="I1281" s="277">
        <f t="shared" si="98"/>
        <v>0</v>
      </c>
      <c r="J1281" s="284">
        <f t="shared" si="100"/>
        <v>7</v>
      </c>
      <c r="K1281" s="267">
        <f t="shared" si="99"/>
        <v>0</v>
      </c>
    </row>
    <row r="1282" s="257" customFormat="1" ht="14" hidden="1" customHeight="1" spans="1:11">
      <c r="A1282" s="278">
        <v>2220205</v>
      </c>
      <c r="B1282" s="279" t="s">
        <v>1169</v>
      </c>
      <c r="C1282" s="280">
        <v>0</v>
      </c>
      <c r="D1282" s="276">
        <v>0</v>
      </c>
      <c r="E1282" s="276">
        <v>0</v>
      </c>
      <c r="F1282" s="276">
        <v>0</v>
      </c>
      <c r="G1282" s="277">
        <f t="shared" si="96"/>
        <v>0</v>
      </c>
      <c r="H1282" s="277">
        <f t="shared" si="97"/>
        <v>0</v>
      </c>
      <c r="I1282" s="277">
        <f t="shared" si="98"/>
        <v>0</v>
      </c>
      <c r="J1282" s="284">
        <f t="shared" si="100"/>
        <v>7</v>
      </c>
      <c r="K1282" s="267">
        <f t="shared" si="99"/>
        <v>0</v>
      </c>
    </row>
    <row r="1283" s="257" customFormat="1" ht="14" hidden="1" customHeight="1" spans="1:11">
      <c r="A1283" s="278">
        <v>2220206</v>
      </c>
      <c r="B1283" s="279" t="s">
        <v>1170</v>
      </c>
      <c r="C1283" s="280">
        <v>0</v>
      </c>
      <c r="D1283" s="276">
        <v>0</v>
      </c>
      <c r="E1283" s="276">
        <v>0</v>
      </c>
      <c r="F1283" s="276">
        <v>0</v>
      </c>
      <c r="G1283" s="277">
        <f t="shared" si="96"/>
        <v>0</v>
      </c>
      <c r="H1283" s="277">
        <f t="shared" si="97"/>
        <v>0</v>
      </c>
      <c r="I1283" s="277">
        <f t="shared" si="98"/>
        <v>0</v>
      </c>
      <c r="J1283" s="284">
        <f t="shared" si="100"/>
        <v>7</v>
      </c>
      <c r="K1283" s="267">
        <f t="shared" si="99"/>
        <v>0</v>
      </c>
    </row>
    <row r="1284" s="257" customFormat="1" ht="14" hidden="1" customHeight="1" spans="1:11">
      <c r="A1284" s="278">
        <v>2220207</v>
      </c>
      <c r="B1284" s="279" t="s">
        <v>1171</v>
      </c>
      <c r="C1284" s="280">
        <v>0</v>
      </c>
      <c r="D1284" s="276">
        <v>0</v>
      </c>
      <c r="E1284" s="276">
        <v>0</v>
      </c>
      <c r="F1284" s="276">
        <v>0</v>
      </c>
      <c r="G1284" s="277">
        <f t="shared" si="96"/>
        <v>0</v>
      </c>
      <c r="H1284" s="277">
        <f t="shared" si="97"/>
        <v>0</v>
      </c>
      <c r="I1284" s="277">
        <f t="shared" si="98"/>
        <v>0</v>
      </c>
      <c r="J1284" s="284">
        <f t="shared" si="100"/>
        <v>7</v>
      </c>
      <c r="K1284" s="267">
        <f t="shared" si="99"/>
        <v>0</v>
      </c>
    </row>
    <row r="1285" s="257" customFormat="1" ht="14" hidden="1" customHeight="1" spans="1:11">
      <c r="A1285" s="278">
        <v>2220209</v>
      </c>
      <c r="B1285" s="279" t="s">
        <v>1172</v>
      </c>
      <c r="C1285" s="280">
        <v>0</v>
      </c>
      <c r="D1285" s="276">
        <v>0</v>
      </c>
      <c r="E1285" s="276">
        <v>0</v>
      </c>
      <c r="F1285" s="276">
        <v>0</v>
      </c>
      <c r="G1285" s="277">
        <f t="shared" ref="G1285:G1348" si="101">IF(F1285&lt;&gt;0,F1285/C1285-1,)</f>
        <v>0</v>
      </c>
      <c r="H1285" s="277">
        <f t="shared" ref="H1285:H1348" si="102">IF(F1285&lt;&gt;0,F1285/D1285,)</f>
        <v>0</v>
      </c>
      <c r="I1285" s="277">
        <f t="shared" ref="I1285:I1348" si="103">IF(F1285&lt;&gt;0,F1285/E1285,)</f>
        <v>0</v>
      </c>
      <c r="J1285" s="284">
        <f t="shared" si="100"/>
        <v>7</v>
      </c>
      <c r="K1285" s="267">
        <f t="shared" ref="K1285:K1348" si="104">SUM(C1285:F1285)</f>
        <v>0</v>
      </c>
    </row>
    <row r="1286" s="257" customFormat="1" ht="14" hidden="1" customHeight="1" spans="1:11">
      <c r="A1286" s="278">
        <v>2220210</v>
      </c>
      <c r="B1286" s="279" t="s">
        <v>1173</v>
      </c>
      <c r="C1286" s="280">
        <v>0</v>
      </c>
      <c r="D1286" s="276">
        <v>0</v>
      </c>
      <c r="E1286" s="276">
        <v>0</v>
      </c>
      <c r="F1286" s="276">
        <v>0</v>
      </c>
      <c r="G1286" s="277">
        <f t="shared" si="101"/>
        <v>0</v>
      </c>
      <c r="H1286" s="277">
        <f t="shared" si="102"/>
        <v>0</v>
      </c>
      <c r="I1286" s="277">
        <f t="shared" si="103"/>
        <v>0</v>
      </c>
      <c r="J1286" s="284">
        <f t="shared" si="100"/>
        <v>7</v>
      </c>
      <c r="K1286" s="267">
        <f t="shared" si="104"/>
        <v>0</v>
      </c>
    </row>
    <row r="1287" s="257" customFormat="1" ht="14" customHeight="1" spans="1:11">
      <c r="A1287" s="278">
        <v>2220211</v>
      </c>
      <c r="B1287" s="279" t="s">
        <v>1174</v>
      </c>
      <c r="C1287" s="276">
        <v>72</v>
      </c>
      <c r="D1287" s="276">
        <v>0</v>
      </c>
      <c r="E1287" s="276">
        <v>0</v>
      </c>
      <c r="F1287" s="276">
        <v>-75</v>
      </c>
      <c r="G1287" s="277">
        <f t="shared" si="101"/>
        <v>-2.04166666666667</v>
      </c>
      <c r="H1287" s="277"/>
      <c r="I1287" s="277"/>
      <c r="J1287" s="284">
        <f t="shared" ref="J1287:J1350" si="105">LEN(A1287)</f>
        <v>7</v>
      </c>
      <c r="K1287" s="267">
        <f t="shared" si="104"/>
        <v>-3</v>
      </c>
    </row>
    <row r="1288" s="257" customFormat="1" ht="14" customHeight="1" spans="1:11">
      <c r="A1288" s="278">
        <v>2220212</v>
      </c>
      <c r="B1288" s="279" t="s">
        <v>1175</v>
      </c>
      <c r="C1288" s="276">
        <v>13</v>
      </c>
      <c r="D1288" s="276">
        <v>7</v>
      </c>
      <c r="E1288" s="276">
        <v>0</v>
      </c>
      <c r="F1288" s="276">
        <v>0</v>
      </c>
      <c r="G1288" s="277">
        <f t="shared" si="101"/>
        <v>0</v>
      </c>
      <c r="H1288" s="277">
        <f t="shared" si="102"/>
        <v>0</v>
      </c>
      <c r="I1288" s="277">
        <f t="shared" si="103"/>
        <v>0</v>
      </c>
      <c r="J1288" s="284">
        <f t="shared" si="105"/>
        <v>7</v>
      </c>
      <c r="K1288" s="267">
        <f t="shared" si="104"/>
        <v>20</v>
      </c>
    </row>
    <row r="1289" s="257" customFormat="1" ht="14" hidden="1" customHeight="1" spans="1:11">
      <c r="A1289" s="278">
        <v>2220250</v>
      </c>
      <c r="B1289" s="279" t="s">
        <v>199</v>
      </c>
      <c r="C1289" s="280">
        <v>0</v>
      </c>
      <c r="D1289" s="276">
        <v>0</v>
      </c>
      <c r="E1289" s="276">
        <v>0</v>
      </c>
      <c r="F1289" s="276">
        <v>0</v>
      </c>
      <c r="G1289" s="277">
        <f t="shared" si="101"/>
        <v>0</v>
      </c>
      <c r="H1289" s="277">
        <f t="shared" si="102"/>
        <v>0</v>
      </c>
      <c r="I1289" s="277">
        <f t="shared" si="103"/>
        <v>0</v>
      </c>
      <c r="J1289" s="284">
        <f t="shared" si="105"/>
        <v>7</v>
      </c>
      <c r="K1289" s="267">
        <f t="shared" si="104"/>
        <v>0</v>
      </c>
    </row>
    <row r="1290" s="257" customFormat="1" ht="14" hidden="1" customHeight="1" spans="1:11">
      <c r="A1290" s="278">
        <v>2220299</v>
      </c>
      <c r="B1290" s="279" t="s">
        <v>1176</v>
      </c>
      <c r="C1290" s="280">
        <v>0</v>
      </c>
      <c r="D1290" s="276">
        <v>0</v>
      </c>
      <c r="E1290" s="276">
        <v>0</v>
      </c>
      <c r="F1290" s="276">
        <v>0</v>
      </c>
      <c r="G1290" s="277">
        <f t="shared" si="101"/>
        <v>0</v>
      </c>
      <c r="H1290" s="277">
        <f t="shared" si="102"/>
        <v>0</v>
      </c>
      <c r="I1290" s="277">
        <f t="shared" si="103"/>
        <v>0</v>
      </c>
      <c r="J1290" s="284">
        <f t="shared" si="105"/>
        <v>7</v>
      </c>
      <c r="K1290" s="267">
        <f t="shared" si="104"/>
        <v>0</v>
      </c>
    </row>
    <row r="1291" s="257" customFormat="1" ht="14" hidden="1" customHeight="1" spans="1:11">
      <c r="A1291" s="278">
        <v>22203</v>
      </c>
      <c r="B1291" s="275" t="s">
        <v>1177</v>
      </c>
      <c r="C1291" s="280">
        <f>SUM(C1292:C1295)</f>
        <v>0</v>
      </c>
      <c r="D1291" s="280">
        <f>SUM(D1292:D1295)</f>
        <v>0</v>
      </c>
      <c r="E1291" s="280">
        <f>SUM(E1292:E1295)</f>
        <v>0</v>
      </c>
      <c r="F1291" s="280">
        <f>SUM(F1292:F1295)</f>
        <v>0</v>
      </c>
      <c r="G1291" s="277">
        <f t="shared" si="101"/>
        <v>0</v>
      </c>
      <c r="H1291" s="277">
        <f t="shared" si="102"/>
        <v>0</v>
      </c>
      <c r="I1291" s="277">
        <f t="shared" si="103"/>
        <v>0</v>
      </c>
      <c r="J1291" s="284">
        <f t="shared" si="105"/>
        <v>5</v>
      </c>
      <c r="K1291" s="267">
        <f t="shared" si="104"/>
        <v>0</v>
      </c>
    </row>
    <row r="1292" s="257" customFormat="1" ht="14" hidden="1" customHeight="1" spans="1:11">
      <c r="A1292" s="278">
        <v>2220301</v>
      </c>
      <c r="B1292" s="279" t="s">
        <v>1178</v>
      </c>
      <c r="C1292" s="280">
        <v>0</v>
      </c>
      <c r="D1292" s="276">
        <v>0</v>
      </c>
      <c r="E1292" s="276">
        <v>0</v>
      </c>
      <c r="F1292" s="276">
        <v>0</v>
      </c>
      <c r="G1292" s="277">
        <f t="shared" si="101"/>
        <v>0</v>
      </c>
      <c r="H1292" s="277">
        <f t="shared" si="102"/>
        <v>0</v>
      </c>
      <c r="I1292" s="277">
        <f t="shared" si="103"/>
        <v>0</v>
      </c>
      <c r="J1292" s="284">
        <f t="shared" si="105"/>
        <v>7</v>
      </c>
      <c r="K1292" s="267">
        <f t="shared" si="104"/>
        <v>0</v>
      </c>
    </row>
    <row r="1293" s="257" customFormat="1" ht="14" hidden="1" customHeight="1" spans="1:11">
      <c r="A1293" s="278">
        <v>2220303</v>
      </c>
      <c r="B1293" s="279" t="s">
        <v>1179</v>
      </c>
      <c r="C1293" s="280">
        <v>0</v>
      </c>
      <c r="D1293" s="276">
        <v>0</v>
      </c>
      <c r="E1293" s="276">
        <v>0</v>
      </c>
      <c r="F1293" s="276">
        <v>0</v>
      </c>
      <c r="G1293" s="277">
        <f t="shared" si="101"/>
        <v>0</v>
      </c>
      <c r="H1293" s="277">
        <f t="shared" si="102"/>
        <v>0</v>
      </c>
      <c r="I1293" s="277">
        <f t="shared" si="103"/>
        <v>0</v>
      </c>
      <c r="J1293" s="284">
        <f t="shared" si="105"/>
        <v>7</v>
      </c>
      <c r="K1293" s="267">
        <f t="shared" si="104"/>
        <v>0</v>
      </c>
    </row>
    <row r="1294" s="257" customFormat="1" ht="14" hidden="1" customHeight="1" spans="1:11">
      <c r="A1294" s="278">
        <v>2220304</v>
      </c>
      <c r="B1294" s="279" t="s">
        <v>1180</v>
      </c>
      <c r="C1294" s="280">
        <v>0</v>
      </c>
      <c r="D1294" s="276">
        <v>0</v>
      </c>
      <c r="E1294" s="276">
        <v>0</v>
      </c>
      <c r="F1294" s="276">
        <v>0</v>
      </c>
      <c r="G1294" s="277">
        <f t="shared" si="101"/>
        <v>0</v>
      </c>
      <c r="H1294" s="277">
        <f t="shared" si="102"/>
        <v>0</v>
      </c>
      <c r="I1294" s="277">
        <f t="shared" si="103"/>
        <v>0</v>
      </c>
      <c r="J1294" s="284">
        <f t="shared" si="105"/>
        <v>7</v>
      </c>
      <c r="K1294" s="267">
        <f t="shared" si="104"/>
        <v>0</v>
      </c>
    </row>
    <row r="1295" s="257" customFormat="1" ht="14" hidden="1" customHeight="1" spans="1:11">
      <c r="A1295" s="278">
        <v>2220399</v>
      </c>
      <c r="B1295" s="279" t="s">
        <v>1181</v>
      </c>
      <c r="C1295" s="280">
        <v>0</v>
      </c>
      <c r="D1295" s="276">
        <v>0</v>
      </c>
      <c r="E1295" s="276">
        <v>0</v>
      </c>
      <c r="F1295" s="276">
        <v>0</v>
      </c>
      <c r="G1295" s="277">
        <f t="shared" si="101"/>
        <v>0</v>
      </c>
      <c r="H1295" s="277">
        <f t="shared" si="102"/>
        <v>0</v>
      </c>
      <c r="I1295" s="277">
        <f t="shared" si="103"/>
        <v>0</v>
      </c>
      <c r="J1295" s="284">
        <f t="shared" si="105"/>
        <v>7</v>
      </c>
      <c r="K1295" s="267">
        <f t="shared" si="104"/>
        <v>0</v>
      </c>
    </row>
    <row r="1296" s="257" customFormat="1" ht="14" customHeight="1" spans="1:11">
      <c r="A1296" s="278">
        <v>22204</v>
      </c>
      <c r="B1296" s="275" t="s">
        <v>1182</v>
      </c>
      <c r="C1296" s="276">
        <f>SUM(C1297:C1301)</f>
        <v>99</v>
      </c>
      <c r="D1296" s="276">
        <f>SUM(D1297:D1301)</f>
        <v>38</v>
      </c>
      <c r="E1296" s="276">
        <f>SUM(E1297:E1301)</f>
        <v>34</v>
      </c>
      <c r="F1296" s="276">
        <f>SUM(F1297:F1301)</f>
        <v>34</v>
      </c>
      <c r="G1296" s="277">
        <f t="shared" si="101"/>
        <v>-0.656565656565657</v>
      </c>
      <c r="H1296" s="277">
        <f t="shared" si="102"/>
        <v>0.894736842105263</v>
      </c>
      <c r="I1296" s="277">
        <f t="shared" si="103"/>
        <v>1</v>
      </c>
      <c r="J1296" s="284">
        <f t="shared" si="105"/>
        <v>5</v>
      </c>
      <c r="K1296" s="267">
        <f t="shared" si="104"/>
        <v>205</v>
      </c>
    </row>
    <row r="1297" s="257" customFormat="1" ht="14" hidden="1" customHeight="1" spans="1:11">
      <c r="A1297" s="278">
        <v>2220401</v>
      </c>
      <c r="B1297" s="279" t="s">
        <v>1183</v>
      </c>
      <c r="C1297" s="280">
        <v>0</v>
      </c>
      <c r="D1297" s="276">
        <v>0</v>
      </c>
      <c r="E1297" s="276">
        <v>0</v>
      </c>
      <c r="F1297" s="276">
        <v>0</v>
      </c>
      <c r="G1297" s="277">
        <f t="shared" si="101"/>
        <v>0</v>
      </c>
      <c r="H1297" s="277">
        <f t="shared" si="102"/>
        <v>0</v>
      </c>
      <c r="I1297" s="277">
        <f t="shared" si="103"/>
        <v>0</v>
      </c>
      <c r="J1297" s="284">
        <f t="shared" si="105"/>
        <v>7</v>
      </c>
      <c r="K1297" s="267">
        <f t="shared" si="104"/>
        <v>0</v>
      </c>
    </row>
    <row r="1298" s="257" customFormat="1" ht="14" hidden="1" customHeight="1" spans="1:11">
      <c r="A1298" s="278">
        <v>2220402</v>
      </c>
      <c r="B1298" s="279" t="s">
        <v>1184</v>
      </c>
      <c r="C1298" s="280">
        <v>0</v>
      </c>
      <c r="D1298" s="276">
        <v>0</v>
      </c>
      <c r="E1298" s="276">
        <v>0</v>
      </c>
      <c r="F1298" s="276">
        <v>0</v>
      </c>
      <c r="G1298" s="277">
        <f t="shared" si="101"/>
        <v>0</v>
      </c>
      <c r="H1298" s="277">
        <f t="shared" si="102"/>
        <v>0</v>
      </c>
      <c r="I1298" s="277">
        <f t="shared" si="103"/>
        <v>0</v>
      </c>
      <c r="J1298" s="284">
        <f t="shared" si="105"/>
        <v>7</v>
      </c>
      <c r="K1298" s="267">
        <f t="shared" si="104"/>
        <v>0</v>
      </c>
    </row>
    <row r="1299" s="257" customFormat="1" ht="14" customHeight="1" spans="1:11">
      <c r="A1299" s="278">
        <v>2220403</v>
      </c>
      <c r="B1299" s="279" t="s">
        <v>1185</v>
      </c>
      <c r="C1299" s="276">
        <v>99</v>
      </c>
      <c r="D1299" s="276">
        <v>38</v>
      </c>
      <c r="E1299" s="276">
        <v>34</v>
      </c>
      <c r="F1299" s="276">
        <v>34</v>
      </c>
      <c r="G1299" s="277">
        <f t="shared" si="101"/>
        <v>-0.656565656565657</v>
      </c>
      <c r="H1299" s="277">
        <f t="shared" si="102"/>
        <v>0.894736842105263</v>
      </c>
      <c r="I1299" s="277">
        <f t="shared" si="103"/>
        <v>1</v>
      </c>
      <c r="J1299" s="284">
        <f t="shared" si="105"/>
        <v>7</v>
      </c>
      <c r="K1299" s="267">
        <f t="shared" si="104"/>
        <v>205</v>
      </c>
    </row>
    <row r="1300" s="257" customFormat="1" ht="14" hidden="1" customHeight="1" spans="1:11">
      <c r="A1300" s="278">
        <v>2220404</v>
      </c>
      <c r="B1300" s="279" t="s">
        <v>1186</v>
      </c>
      <c r="C1300" s="280">
        <v>0</v>
      </c>
      <c r="D1300" s="276">
        <v>0</v>
      </c>
      <c r="E1300" s="276">
        <v>0</v>
      </c>
      <c r="F1300" s="276">
        <v>0</v>
      </c>
      <c r="G1300" s="277">
        <f t="shared" si="101"/>
        <v>0</v>
      </c>
      <c r="H1300" s="277">
        <f t="shared" si="102"/>
        <v>0</v>
      </c>
      <c r="I1300" s="277">
        <f t="shared" si="103"/>
        <v>0</v>
      </c>
      <c r="J1300" s="284">
        <f t="shared" si="105"/>
        <v>7</v>
      </c>
      <c r="K1300" s="267">
        <f t="shared" si="104"/>
        <v>0</v>
      </c>
    </row>
    <row r="1301" s="257" customFormat="1" ht="14" hidden="1" customHeight="1" spans="1:11">
      <c r="A1301" s="278">
        <v>2220499</v>
      </c>
      <c r="B1301" s="279" t="s">
        <v>1187</v>
      </c>
      <c r="C1301" s="280">
        <v>0</v>
      </c>
      <c r="D1301" s="276">
        <v>0</v>
      </c>
      <c r="E1301" s="276">
        <v>0</v>
      </c>
      <c r="F1301" s="276">
        <v>0</v>
      </c>
      <c r="G1301" s="277">
        <f t="shared" si="101"/>
        <v>0</v>
      </c>
      <c r="H1301" s="277">
        <f t="shared" si="102"/>
        <v>0</v>
      </c>
      <c r="I1301" s="277">
        <f t="shared" si="103"/>
        <v>0</v>
      </c>
      <c r="J1301" s="284">
        <f t="shared" si="105"/>
        <v>7</v>
      </c>
      <c r="K1301" s="267">
        <f t="shared" si="104"/>
        <v>0</v>
      </c>
    </row>
    <row r="1302" s="257" customFormat="1" ht="14" hidden="1" customHeight="1" spans="1:11">
      <c r="A1302" s="278">
        <v>22205</v>
      </c>
      <c r="B1302" s="275" t="s">
        <v>1188</v>
      </c>
      <c r="C1302" s="280">
        <f>SUM(C1303:C1313)</f>
        <v>0</v>
      </c>
      <c r="D1302" s="280">
        <f>SUM(D1303:D1313)</f>
        <v>0</v>
      </c>
      <c r="E1302" s="280">
        <f>SUM(E1303:E1313)</f>
        <v>0</v>
      </c>
      <c r="F1302" s="280">
        <f>SUM(F1303:F1313)</f>
        <v>0</v>
      </c>
      <c r="G1302" s="277">
        <f t="shared" si="101"/>
        <v>0</v>
      </c>
      <c r="H1302" s="277">
        <f t="shared" si="102"/>
        <v>0</v>
      </c>
      <c r="I1302" s="277">
        <f t="shared" si="103"/>
        <v>0</v>
      </c>
      <c r="J1302" s="284">
        <f t="shared" si="105"/>
        <v>5</v>
      </c>
      <c r="K1302" s="267">
        <f t="shared" si="104"/>
        <v>0</v>
      </c>
    </row>
    <row r="1303" s="257" customFormat="1" ht="14" hidden="1" customHeight="1" spans="1:11">
      <c r="A1303" s="278">
        <v>2220501</v>
      </c>
      <c r="B1303" s="279" t="s">
        <v>1189</v>
      </c>
      <c r="C1303" s="280">
        <v>0</v>
      </c>
      <c r="D1303" s="276">
        <v>0</v>
      </c>
      <c r="E1303" s="276">
        <v>0</v>
      </c>
      <c r="F1303" s="276">
        <v>0</v>
      </c>
      <c r="G1303" s="277">
        <f t="shared" si="101"/>
        <v>0</v>
      </c>
      <c r="H1303" s="277">
        <f t="shared" si="102"/>
        <v>0</v>
      </c>
      <c r="I1303" s="277">
        <f t="shared" si="103"/>
        <v>0</v>
      </c>
      <c r="J1303" s="284">
        <f t="shared" si="105"/>
        <v>7</v>
      </c>
      <c r="K1303" s="267">
        <f t="shared" si="104"/>
        <v>0</v>
      </c>
    </row>
    <row r="1304" s="257" customFormat="1" ht="14" hidden="1" customHeight="1" spans="1:11">
      <c r="A1304" s="278">
        <v>2220502</v>
      </c>
      <c r="B1304" s="279" t="s">
        <v>1190</v>
      </c>
      <c r="C1304" s="280">
        <v>0</v>
      </c>
      <c r="D1304" s="276">
        <v>0</v>
      </c>
      <c r="E1304" s="276">
        <v>0</v>
      </c>
      <c r="F1304" s="276">
        <v>0</v>
      </c>
      <c r="G1304" s="277">
        <f t="shared" si="101"/>
        <v>0</v>
      </c>
      <c r="H1304" s="277">
        <f t="shared" si="102"/>
        <v>0</v>
      </c>
      <c r="I1304" s="277">
        <f t="shared" si="103"/>
        <v>0</v>
      </c>
      <c r="J1304" s="284">
        <f t="shared" si="105"/>
        <v>7</v>
      </c>
      <c r="K1304" s="267">
        <f t="shared" si="104"/>
        <v>0</v>
      </c>
    </row>
    <row r="1305" s="257" customFormat="1" ht="14" hidden="1" customHeight="1" spans="1:11">
      <c r="A1305" s="278">
        <v>2220503</v>
      </c>
      <c r="B1305" s="279" t="s">
        <v>1191</v>
      </c>
      <c r="C1305" s="280">
        <v>0</v>
      </c>
      <c r="D1305" s="276">
        <v>0</v>
      </c>
      <c r="E1305" s="276">
        <v>0</v>
      </c>
      <c r="F1305" s="276">
        <v>0</v>
      </c>
      <c r="G1305" s="277">
        <f t="shared" si="101"/>
        <v>0</v>
      </c>
      <c r="H1305" s="277">
        <f t="shared" si="102"/>
        <v>0</v>
      </c>
      <c r="I1305" s="277">
        <f t="shared" si="103"/>
        <v>0</v>
      </c>
      <c r="J1305" s="284">
        <f t="shared" si="105"/>
        <v>7</v>
      </c>
      <c r="K1305" s="267">
        <f t="shared" si="104"/>
        <v>0</v>
      </c>
    </row>
    <row r="1306" s="257" customFormat="1" ht="14" hidden="1" customHeight="1" spans="1:11">
      <c r="A1306" s="278">
        <v>2220504</v>
      </c>
      <c r="B1306" s="279" t="s">
        <v>1192</v>
      </c>
      <c r="C1306" s="280">
        <v>0</v>
      </c>
      <c r="D1306" s="276">
        <v>0</v>
      </c>
      <c r="E1306" s="276">
        <v>0</v>
      </c>
      <c r="F1306" s="276">
        <v>0</v>
      </c>
      <c r="G1306" s="277">
        <f t="shared" si="101"/>
        <v>0</v>
      </c>
      <c r="H1306" s="277">
        <f t="shared" si="102"/>
        <v>0</v>
      </c>
      <c r="I1306" s="277">
        <f t="shared" si="103"/>
        <v>0</v>
      </c>
      <c r="J1306" s="284">
        <f t="shared" si="105"/>
        <v>7</v>
      </c>
      <c r="K1306" s="267">
        <f t="shared" si="104"/>
        <v>0</v>
      </c>
    </row>
    <row r="1307" s="257" customFormat="1" ht="14" hidden="1" customHeight="1" spans="1:11">
      <c r="A1307" s="278">
        <v>2220505</v>
      </c>
      <c r="B1307" s="279" t="s">
        <v>1193</v>
      </c>
      <c r="C1307" s="280">
        <v>0</v>
      </c>
      <c r="D1307" s="276">
        <v>0</v>
      </c>
      <c r="E1307" s="276">
        <v>0</v>
      </c>
      <c r="F1307" s="276">
        <v>0</v>
      </c>
      <c r="G1307" s="277">
        <f t="shared" si="101"/>
        <v>0</v>
      </c>
      <c r="H1307" s="277">
        <f t="shared" si="102"/>
        <v>0</v>
      </c>
      <c r="I1307" s="277">
        <f t="shared" si="103"/>
        <v>0</v>
      </c>
      <c r="J1307" s="284">
        <f t="shared" si="105"/>
        <v>7</v>
      </c>
      <c r="K1307" s="267">
        <f t="shared" si="104"/>
        <v>0</v>
      </c>
    </row>
    <row r="1308" s="257" customFormat="1" ht="14" hidden="1" customHeight="1" spans="1:11">
      <c r="A1308" s="278">
        <v>2220506</v>
      </c>
      <c r="B1308" s="279" t="s">
        <v>1194</v>
      </c>
      <c r="C1308" s="280">
        <v>0</v>
      </c>
      <c r="D1308" s="276">
        <v>0</v>
      </c>
      <c r="E1308" s="276">
        <v>0</v>
      </c>
      <c r="F1308" s="276">
        <v>0</v>
      </c>
      <c r="G1308" s="277">
        <f t="shared" si="101"/>
        <v>0</v>
      </c>
      <c r="H1308" s="277">
        <f t="shared" si="102"/>
        <v>0</v>
      </c>
      <c r="I1308" s="277">
        <f t="shared" si="103"/>
        <v>0</v>
      </c>
      <c r="J1308" s="284">
        <f t="shared" si="105"/>
        <v>7</v>
      </c>
      <c r="K1308" s="267">
        <f t="shared" si="104"/>
        <v>0</v>
      </c>
    </row>
    <row r="1309" s="257" customFormat="1" ht="14" hidden="1" customHeight="1" spans="1:11">
      <c r="A1309" s="278">
        <v>2220507</v>
      </c>
      <c r="B1309" s="279" t="s">
        <v>1195</v>
      </c>
      <c r="C1309" s="280">
        <v>0</v>
      </c>
      <c r="D1309" s="276">
        <v>0</v>
      </c>
      <c r="E1309" s="276">
        <v>0</v>
      </c>
      <c r="F1309" s="276">
        <v>0</v>
      </c>
      <c r="G1309" s="277">
        <f t="shared" si="101"/>
        <v>0</v>
      </c>
      <c r="H1309" s="277">
        <f t="shared" si="102"/>
        <v>0</v>
      </c>
      <c r="I1309" s="277">
        <f t="shared" si="103"/>
        <v>0</v>
      </c>
      <c r="J1309" s="284">
        <f t="shared" si="105"/>
        <v>7</v>
      </c>
      <c r="K1309" s="267">
        <f t="shared" si="104"/>
        <v>0</v>
      </c>
    </row>
    <row r="1310" s="257" customFormat="1" ht="14" hidden="1" customHeight="1" spans="1:11">
      <c r="A1310" s="278">
        <v>2220508</v>
      </c>
      <c r="B1310" s="279" t="s">
        <v>1196</v>
      </c>
      <c r="C1310" s="280">
        <v>0</v>
      </c>
      <c r="D1310" s="276">
        <v>0</v>
      </c>
      <c r="E1310" s="276">
        <v>0</v>
      </c>
      <c r="F1310" s="276">
        <v>0</v>
      </c>
      <c r="G1310" s="277">
        <f t="shared" si="101"/>
        <v>0</v>
      </c>
      <c r="H1310" s="277">
        <f t="shared" si="102"/>
        <v>0</v>
      </c>
      <c r="I1310" s="277">
        <f t="shared" si="103"/>
        <v>0</v>
      </c>
      <c r="J1310" s="284">
        <f t="shared" si="105"/>
        <v>7</v>
      </c>
      <c r="K1310" s="267">
        <f t="shared" si="104"/>
        <v>0</v>
      </c>
    </row>
    <row r="1311" s="257" customFormat="1" ht="14" hidden="1" customHeight="1" spans="1:11">
      <c r="A1311" s="278">
        <v>2220509</v>
      </c>
      <c r="B1311" s="279" t="s">
        <v>1197</v>
      </c>
      <c r="C1311" s="280">
        <v>0</v>
      </c>
      <c r="D1311" s="276">
        <v>0</v>
      </c>
      <c r="E1311" s="276">
        <v>0</v>
      </c>
      <c r="F1311" s="276">
        <v>0</v>
      </c>
      <c r="G1311" s="277">
        <f t="shared" si="101"/>
        <v>0</v>
      </c>
      <c r="H1311" s="277">
        <f t="shared" si="102"/>
        <v>0</v>
      </c>
      <c r="I1311" s="277">
        <f t="shared" si="103"/>
        <v>0</v>
      </c>
      <c r="J1311" s="284">
        <f t="shared" si="105"/>
        <v>7</v>
      </c>
      <c r="K1311" s="267">
        <f t="shared" si="104"/>
        <v>0</v>
      </c>
    </row>
    <row r="1312" s="257" customFormat="1" ht="14" hidden="1" customHeight="1" spans="1:11">
      <c r="A1312" s="278">
        <v>2220510</v>
      </c>
      <c r="B1312" s="279" t="s">
        <v>1198</v>
      </c>
      <c r="C1312" s="280">
        <v>0</v>
      </c>
      <c r="D1312" s="276">
        <v>0</v>
      </c>
      <c r="E1312" s="276">
        <v>0</v>
      </c>
      <c r="F1312" s="276">
        <v>0</v>
      </c>
      <c r="G1312" s="277">
        <f t="shared" si="101"/>
        <v>0</v>
      </c>
      <c r="H1312" s="277">
        <f t="shared" si="102"/>
        <v>0</v>
      </c>
      <c r="I1312" s="277">
        <f t="shared" si="103"/>
        <v>0</v>
      </c>
      <c r="J1312" s="284">
        <f t="shared" si="105"/>
        <v>7</v>
      </c>
      <c r="K1312" s="267">
        <f t="shared" si="104"/>
        <v>0</v>
      </c>
    </row>
    <row r="1313" s="257" customFormat="1" ht="14" hidden="1" customHeight="1" spans="1:11">
      <c r="A1313" s="278">
        <v>2220599</v>
      </c>
      <c r="B1313" s="279" t="s">
        <v>1199</v>
      </c>
      <c r="C1313" s="280">
        <v>0</v>
      </c>
      <c r="D1313" s="276">
        <v>0</v>
      </c>
      <c r="E1313" s="276">
        <v>0</v>
      </c>
      <c r="F1313" s="276">
        <v>0</v>
      </c>
      <c r="G1313" s="277">
        <f t="shared" si="101"/>
        <v>0</v>
      </c>
      <c r="H1313" s="277">
        <f t="shared" si="102"/>
        <v>0</v>
      </c>
      <c r="I1313" s="277">
        <f t="shared" si="103"/>
        <v>0</v>
      </c>
      <c r="J1313" s="284">
        <f t="shared" si="105"/>
        <v>7</v>
      </c>
      <c r="K1313" s="267">
        <f t="shared" si="104"/>
        <v>0</v>
      </c>
    </row>
    <row r="1314" s="257" customFormat="1" ht="14" customHeight="1" spans="1:11">
      <c r="A1314" s="274">
        <v>224</v>
      </c>
      <c r="B1314" s="275" t="s">
        <v>1200</v>
      </c>
      <c r="C1314" s="276">
        <f>SUM(C1315,C1327,C1333,C1339,C1347,C1360,C1364,C1370)</f>
        <v>2484</v>
      </c>
      <c r="D1314" s="276">
        <f>SUM(D1315,D1327,D1333,D1339,D1347,D1360,D1364,D1370)</f>
        <v>1906</v>
      </c>
      <c r="E1314" s="276">
        <f>SUM(E1315,E1327,E1333,E1339,E1347,E1360,E1364,E1370)</f>
        <v>4190</v>
      </c>
      <c r="F1314" s="276">
        <f>SUM(F1315,F1327,F1333,F1339,F1347,F1360,F1364,F1370)</f>
        <v>6178</v>
      </c>
      <c r="G1314" s="277">
        <f t="shared" si="101"/>
        <v>1.48711755233494</v>
      </c>
      <c r="H1314" s="277">
        <f t="shared" si="102"/>
        <v>3.24134312696747</v>
      </c>
      <c r="I1314" s="277">
        <f t="shared" si="103"/>
        <v>1.4744630071599</v>
      </c>
      <c r="J1314" s="284">
        <f t="shared" si="105"/>
        <v>3</v>
      </c>
      <c r="K1314" s="267">
        <f t="shared" si="104"/>
        <v>14758</v>
      </c>
    </row>
    <row r="1315" s="257" customFormat="1" ht="14" customHeight="1" spans="1:11">
      <c r="A1315" s="278">
        <v>22401</v>
      </c>
      <c r="B1315" s="275" t="s">
        <v>1201</v>
      </c>
      <c r="C1315" s="276">
        <f>SUM(C1316:C1326)</f>
        <v>486</v>
      </c>
      <c r="D1315" s="276">
        <f>SUM(D1316:D1326)</f>
        <v>577</v>
      </c>
      <c r="E1315" s="276">
        <f>SUM(E1316:E1326)</f>
        <v>534</v>
      </c>
      <c r="F1315" s="276">
        <f>SUM(F1316:F1326)</f>
        <v>560</v>
      </c>
      <c r="G1315" s="277">
        <f t="shared" si="101"/>
        <v>0.152263374485597</v>
      </c>
      <c r="H1315" s="277">
        <f t="shared" si="102"/>
        <v>0.97053726169844</v>
      </c>
      <c r="I1315" s="277">
        <f t="shared" si="103"/>
        <v>1.04868913857678</v>
      </c>
      <c r="J1315" s="284">
        <f t="shared" si="105"/>
        <v>5</v>
      </c>
      <c r="K1315" s="267">
        <f t="shared" si="104"/>
        <v>2157</v>
      </c>
    </row>
    <row r="1316" s="257" customFormat="1" ht="14" customHeight="1" spans="1:11">
      <c r="A1316" s="278">
        <v>2240101</v>
      </c>
      <c r="B1316" s="279" t="s">
        <v>190</v>
      </c>
      <c r="C1316" s="276">
        <v>482</v>
      </c>
      <c r="D1316" s="276">
        <v>460</v>
      </c>
      <c r="E1316" s="276">
        <v>527</v>
      </c>
      <c r="F1316" s="276">
        <v>550</v>
      </c>
      <c r="G1316" s="277">
        <f t="shared" si="101"/>
        <v>0.141078838174274</v>
      </c>
      <c r="H1316" s="277">
        <f t="shared" si="102"/>
        <v>1.19565217391304</v>
      </c>
      <c r="I1316" s="277">
        <f t="shared" si="103"/>
        <v>1.04364326375712</v>
      </c>
      <c r="J1316" s="284">
        <f t="shared" si="105"/>
        <v>7</v>
      </c>
      <c r="K1316" s="267">
        <f t="shared" si="104"/>
        <v>2019</v>
      </c>
    </row>
    <row r="1317" s="257" customFormat="1" ht="14" customHeight="1" spans="1:11">
      <c r="A1317" s="278">
        <v>2240102</v>
      </c>
      <c r="B1317" s="279" t="s">
        <v>191</v>
      </c>
      <c r="C1317" s="276">
        <v>4</v>
      </c>
      <c r="D1317" s="276">
        <v>112</v>
      </c>
      <c r="E1317" s="276">
        <v>7</v>
      </c>
      <c r="F1317" s="276">
        <v>12</v>
      </c>
      <c r="G1317" s="277">
        <f t="shared" si="101"/>
        <v>2</v>
      </c>
      <c r="H1317" s="277">
        <f t="shared" si="102"/>
        <v>0.107142857142857</v>
      </c>
      <c r="I1317" s="277">
        <f t="shared" si="103"/>
        <v>1.71428571428571</v>
      </c>
      <c r="J1317" s="284">
        <f t="shared" si="105"/>
        <v>7</v>
      </c>
      <c r="K1317" s="267">
        <f t="shared" si="104"/>
        <v>135</v>
      </c>
    </row>
    <row r="1318" s="257" customFormat="1" ht="14" hidden="1" customHeight="1" spans="1:11">
      <c r="A1318" s="278">
        <v>2240103</v>
      </c>
      <c r="B1318" s="279" t="s">
        <v>192</v>
      </c>
      <c r="C1318" s="280">
        <v>0</v>
      </c>
      <c r="D1318" s="276">
        <v>0</v>
      </c>
      <c r="E1318" s="276">
        <v>0</v>
      </c>
      <c r="F1318" s="276">
        <v>0</v>
      </c>
      <c r="G1318" s="277">
        <f t="shared" si="101"/>
        <v>0</v>
      </c>
      <c r="H1318" s="277">
        <f t="shared" si="102"/>
        <v>0</v>
      </c>
      <c r="I1318" s="277">
        <f t="shared" si="103"/>
        <v>0</v>
      </c>
      <c r="J1318" s="284">
        <f t="shared" si="105"/>
        <v>7</v>
      </c>
      <c r="K1318" s="267">
        <f t="shared" si="104"/>
        <v>0</v>
      </c>
    </row>
    <row r="1319" s="257" customFormat="1" ht="14" hidden="1" customHeight="1" spans="1:11">
      <c r="A1319" s="278">
        <v>2240104</v>
      </c>
      <c r="B1319" s="279" t="s">
        <v>1202</v>
      </c>
      <c r="C1319" s="280">
        <v>0</v>
      </c>
      <c r="D1319" s="276">
        <v>0</v>
      </c>
      <c r="E1319" s="276">
        <v>0</v>
      </c>
      <c r="F1319" s="276">
        <v>0</v>
      </c>
      <c r="G1319" s="277">
        <f t="shared" si="101"/>
        <v>0</v>
      </c>
      <c r="H1319" s="277">
        <f t="shared" si="102"/>
        <v>0</v>
      </c>
      <c r="I1319" s="277">
        <f t="shared" si="103"/>
        <v>0</v>
      </c>
      <c r="J1319" s="284">
        <f t="shared" si="105"/>
        <v>7</v>
      </c>
      <c r="K1319" s="267">
        <f t="shared" si="104"/>
        <v>0</v>
      </c>
    </row>
    <row r="1320" s="257" customFormat="1" ht="14" hidden="1" customHeight="1" spans="1:11">
      <c r="A1320" s="278">
        <v>2240105</v>
      </c>
      <c r="B1320" s="279" t="s">
        <v>1203</v>
      </c>
      <c r="C1320" s="280">
        <v>0</v>
      </c>
      <c r="D1320" s="276">
        <v>0</v>
      </c>
      <c r="E1320" s="276">
        <v>0</v>
      </c>
      <c r="F1320" s="276">
        <v>0</v>
      </c>
      <c r="G1320" s="277">
        <f t="shared" si="101"/>
        <v>0</v>
      </c>
      <c r="H1320" s="277">
        <f t="shared" si="102"/>
        <v>0</v>
      </c>
      <c r="I1320" s="277">
        <f t="shared" si="103"/>
        <v>0</v>
      </c>
      <c r="J1320" s="284">
        <f t="shared" si="105"/>
        <v>7</v>
      </c>
      <c r="K1320" s="267">
        <f t="shared" si="104"/>
        <v>0</v>
      </c>
    </row>
    <row r="1321" s="257" customFormat="1" ht="14" customHeight="1" spans="1:11">
      <c r="A1321" s="278">
        <v>2240106</v>
      </c>
      <c r="B1321" s="279" t="s">
        <v>1204</v>
      </c>
      <c r="C1321" s="276">
        <v>0</v>
      </c>
      <c r="D1321" s="276">
        <v>0</v>
      </c>
      <c r="E1321" s="276">
        <v>0</v>
      </c>
      <c r="F1321" s="276">
        <v>-2</v>
      </c>
      <c r="G1321" s="277"/>
      <c r="H1321" s="277"/>
      <c r="I1321" s="277"/>
      <c r="J1321" s="284">
        <f t="shared" si="105"/>
        <v>7</v>
      </c>
      <c r="K1321" s="267">
        <f t="shared" si="104"/>
        <v>-2</v>
      </c>
    </row>
    <row r="1322" s="257" customFormat="1" ht="14" hidden="1" customHeight="1" spans="1:11">
      <c r="A1322" s="278">
        <v>2240107</v>
      </c>
      <c r="B1322" s="279" t="s">
        <v>1205</v>
      </c>
      <c r="C1322" s="280">
        <v>0</v>
      </c>
      <c r="D1322" s="276">
        <v>0</v>
      </c>
      <c r="E1322" s="276">
        <v>0</v>
      </c>
      <c r="F1322" s="276">
        <v>0</v>
      </c>
      <c r="G1322" s="277">
        <f t="shared" si="101"/>
        <v>0</v>
      </c>
      <c r="H1322" s="277">
        <f t="shared" si="102"/>
        <v>0</v>
      </c>
      <c r="I1322" s="277">
        <f t="shared" si="103"/>
        <v>0</v>
      </c>
      <c r="J1322" s="284">
        <f t="shared" si="105"/>
        <v>7</v>
      </c>
      <c r="K1322" s="267">
        <f t="shared" si="104"/>
        <v>0</v>
      </c>
    </row>
    <row r="1323" s="257" customFormat="1" ht="14" hidden="1" customHeight="1" spans="1:11">
      <c r="A1323" s="278">
        <v>2240108</v>
      </c>
      <c r="B1323" s="279" t="s">
        <v>1206</v>
      </c>
      <c r="C1323" s="280">
        <v>0</v>
      </c>
      <c r="D1323" s="276">
        <v>0</v>
      </c>
      <c r="E1323" s="276">
        <v>0</v>
      </c>
      <c r="F1323" s="276">
        <v>0</v>
      </c>
      <c r="G1323" s="277">
        <f t="shared" si="101"/>
        <v>0</v>
      </c>
      <c r="H1323" s="277">
        <f t="shared" si="102"/>
        <v>0</v>
      </c>
      <c r="I1323" s="277">
        <f t="shared" si="103"/>
        <v>0</v>
      </c>
      <c r="J1323" s="284">
        <f t="shared" si="105"/>
        <v>7</v>
      </c>
      <c r="K1323" s="267">
        <f t="shared" si="104"/>
        <v>0</v>
      </c>
    </row>
    <row r="1324" s="257" customFormat="1" ht="14" hidden="1" customHeight="1" spans="1:11">
      <c r="A1324" s="278">
        <v>2240109</v>
      </c>
      <c r="B1324" s="279" t="s">
        <v>1207</v>
      </c>
      <c r="C1324" s="280">
        <v>0</v>
      </c>
      <c r="D1324" s="276">
        <v>0</v>
      </c>
      <c r="E1324" s="276">
        <v>0</v>
      </c>
      <c r="F1324" s="276">
        <v>0</v>
      </c>
      <c r="G1324" s="277">
        <f t="shared" si="101"/>
        <v>0</v>
      </c>
      <c r="H1324" s="277">
        <f t="shared" si="102"/>
        <v>0</v>
      </c>
      <c r="I1324" s="277">
        <f t="shared" si="103"/>
        <v>0</v>
      </c>
      <c r="J1324" s="284">
        <f t="shared" si="105"/>
        <v>7</v>
      </c>
      <c r="K1324" s="267">
        <f t="shared" si="104"/>
        <v>0</v>
      </c>
    </row>
    <row r="1325" s="257" customFormat="1" ht="14" hidden="1" customHeight="1" spans="1:11">
      <c r="A1325" s="278">
        <v>2240150</v>
      </c>
      <c r="B1325" s="279" t="s">
        <v>199</v>
      </c>
      <c r="C1325" s="280">
        <v>0</v>
      </c>
      <c r="D1325" s="276">
        <v>0</v>
      </c>
      <c r="E1325" s="276">
        <v>0</v>
      </c>
      <c r="F1325" s="276">
        <v>0</v>
      </c>
      <c r="G1325" s="277">
        <f t="shared" si="101"/>
        <v>0</v>
      </c>
      <c r="H1325" s="277">
        <f t="shared" si="102"/>
        <v>0</v>
      </c>
      <c r="I1325" s="277">
        <f t="shared" si="103"/>
        <v>0</v>
      </c>
      <c r="J1325" s="284">
        <f t="shared" si="105"/>
        <v>7</v>
      </c>
      <c r="K1325" s="267">
        <f t="shared" si="104"/>
        <v>0</v>
      </c>
    </row>
    <row r="1326" s="257" customFormat="1" ht="14" customHeight="1" spans="1:11">
      <c r="A1326" s="278">
        <v>2240199</v>
      </c>
      <c r="B1326" s="279" t="s">
        <v>1208</v>
      </c>
      <c r="C1326" s="280">
        <v>0</v>
      </c>
      <c r="D1326" s="276">
        <v>5</v>
      </c>
      <c r="E1326" s="276">
        <v>0</v>
      </c>
      <c r="F1326" s="276">
        <v>0</v>
      </c>
      <c r="G1326" s="277">
        <f t="shared" si="101"/>
        <v>0</v>
      </c>
      <c r="H1326" s="277">
        <f t="shared" si="102"/>
        <v>0</v>
      </c>
      <c r="I1326" s="277">
        <f t="shared" si="103"/>
        <v>0</v>
      </c>
      <c r="J1326" s="284">
        <f t="shared" si="105"/>
        <v>7</v>
      </c>
      <c r="K1326" s="267">
        <f t="shared" si="104"/>
        <v>5</v>
      </c>
    </row>
    <row r="1327" s="257" customFormat="1" ht="14" customHeight="1" spans="1:11">
      <c r="A1327" s="278">
        <v>22402</v>
      </c>
      <c r="B1327" s="275" t="s">
        <v>1209</v>
      </c>
      <c r="C1327" s="276">
        <f>SUM(C1328:C1332)</f>
        <v>775</v>
      </c>
      <c r="D1327" s="276">
        <f>SUM(D1328:D1332)</f>
        <v>743</v>
      </c>
      <c r="E1327" s="276">
        <f>SUM(E1328:E1332)</f>
        <v>1721</v>
      </c>
      <c r="F1327" s="276">
        <f>SUM(F1328:F1332)</f>
        <v>1731</v>
      </c>
      <c r="G1327" s="277">
        <f t="shared" si="101"/>
        <v>1.23354838709677</v>
      </c>
      <c r="H1327" s="277">
        <f t="shared" si="102"/>
        <v>2.32974427994616</v>
      </c>
      <c r="I1327" s="277">
        <f t="shared" si="103"/>
        <v>1.00581057524695</v>
      </c>
      <c r="J1327" s="284">
        <f t="shared" si="105"/>
        <v>5</v>
      </c>
      <c r="K1327" s="267">
        <f t="shared" si="104"/>
        <v>4970</v>
      </c>
    </row>
    <row r="1328" s="257" customFormat="1" ht="14" customHeight="1" spans="1:11">
      <c r="A1328" s="278">
        <v>2240201</v>
      </c>
      <c r="B1328" s="279" t="s">
        <v>190</v>
      </c>
      <c r="C1328" s="276">
        <v>426</v>
      </c>
      <c r="D1328" s="276">
        <v>0</v>
      </c>
      <c r="E1328" s="276">
        <v>0</v>
      </c>
      <c r="F1328" s="276">
        <v>0</v>
      </c>
      <c r="G1328" s="277">
        <f t="shared" si="101"/>
        <v>0</v>
      </c>
      <c r="H1328" s="277">
        <f t="shared" si="102"/>
        <v>0</v>
      </c>
      <c r="I1328" s="277">
        <f t="shared" si="103"/>
        <v>0</v>
      </c>
      <c r="J1328" s="284">
        <f t="shared" si="105"/>
        <v>7</v>
      </c>
      <c r="K1328" s="267">
        <f t="shared" si="104"/>
        <v>426</v>
      </c>
    </row>
    <row r="1329" s="257" customFormat="1" ht="14" customHeight="1" spans="1:11">
      <c r="A1329" s="278">
        <v>2240202</v>
      </c>
      <c r="B1329" s="279" t="s">
        <v>191</v>
      </c>
      <c r="C1329" s="276">
        <v>16</v>
      </c>
      <c r="D1329" s="276">
        <v>0</v>
      </c>
      <c r="E1329" s="276">
        <v>0</v>
      </c>
      <c r="F1329" s="276">
        <v>0</v>
      </c>
      <c r="G1329" s="277">
        <f t="shared" si="101"/>
        <v>0</v>
      </c>
      <c r="H1329" s="277">
        <f t="shared" si="102"/>
        <v>0</v>
      </c>
      <c r="I1329" s="277">
        <f t="shared" si="103"/>
        <v>0</v>
      </c>
      <c r="J1329" s="284">
        <f t="shared" si="105"/>
        <v>7</v>
      </c>
      <c r="K1329" s="267">
        <f t="shared" si="104"/>
        <v>16</v>
      </c>
    </row>
    <row r="1330" s="257" customFormat="1" ht="14" customHeight="1" spans="1:11">
      <c r="A1330" s="278">
        <v>2240203</v>
      </c>
      <c r="B1330" s="279" t="s">
        <v>192</v>
      </c>
      <c r="C1330" s="276">
        <v>151</v>
      </c>
      <c r="D1330" s="276">
        <v>0</v>
      </c>
      <c r="E1330" s="276">
        <v>0</v>
      </c>
      <c r="F1330" s="276">
        <v>0</v>
      </c>
      <c r="G1330" s="277">
        <f t="shared" si="101"/>
        <v>0</v>
      </c>
      <c r="H1330" s="277">
        <f t="shared" si="102"/>
        <v>0</v>
      </c>
      <c r="I1330" s="277">
        <f t="shared" si="103"/>
        <v>0</v>
      </c>
      <c r="J1330" s="284">
        <f t="shared" si="105"/>
        <v>7</v>
      </c>
      <c r="K1330" s="267">
        <f t="shared" si="104"/>
        <v>151</v>
      </c>
    </row>
    <row r="1331" s="257" customFormat="1" ht="14" customHeight="1" spans="1:11">
      <c r="A1331" s="278">
        <v>2240204</v>
      </c>
      <c r="B1331" s="279" t="s">
        <v>1210</v>
      </c>
      <c r="C1331" s="276">
        <v>179</v>
      </c>
      <c r="D1331" s="276">
        <v>743</v>
      </c>
      <c r="E1331" s="276">
        <v>1621</v>
      </c>
      <c r="F1331" s="276">
        <v>1631</v>
      </c>
      <c r="G1331" s="277">
        <f t="shared" si="101"/>
        <v>8.11173184357542</v>
      </c>
      <c r="H1331" s="277">
        <f t="shared" si="102"/>
        <v>2.19515477792732</v>
      </c>
      <c r="I1331" s="277">
        <f t="shared" si="103"/>
        <v>1.00616903146206</v>
      </c>
      <c r="J1331" s="284">
        <f t="shared" si="105"/>
        <v>7</v>
      </c>
      <c r="K1331" s="267">
        <f t="shared" si="104"/>
        <v>4174</v>
      </c>
    </row>
    <row r="1332" s="257" customFormat="1" ht="14" customHeight="1" spans="1:11">
      <c r="A1332" s="278">
        <v>2240299</v>
      </c>
      <c r="B1332" s="279" t="s">
        <v>1211</v>
      </c>
      <c r="C1332" s="276">
        <v>3</v>
      </c>
      <c r="D1332" s="276">
        <v>0</v>
      </c>
      <c r="E1332" s="276">
        <v>100</v>
      </c>
      <c r="F1332" s="276">
        <v>100</v>
      </c>
      <c r="G1332" s="277">
        <f t="shared" si="101"/>
        <v>32.3333333333333</v>
      </c>
      <c r="H1332" s="277"/>
      <c r="I1332" s="277">
        <f t="shared" si="103"/>
        <v>1</v>
      </c>
      <c r="J1332" s="284">
        <f t="shared" si="105"/>
        <v>7</v>
      </c>
      <c r="K1332" s="267">
        <f t="shared" si="104"/>
        <v>203</v>
      </c>
    </row>
    <row r="1333" s="257" customFormat="1" ht="14" hidden="1" customHeight="1" spans="1:11">
      <c r="A1333" s="278">
        <v>22403</v>
      </c>
      <c r="B1333" s="275" t="s">
        <v>1212</v>
      </c>
      <c r="C1333" s="280">
        <f>SUM(C1334:C1338)</f>
        <v>0</v>
      </c>
      <c r="D1333" s="280">
        <f>SUM(D1334:D1338)</f>
        <v>0</v>
      </c>
      <c r="E1333" s="280">
        <f>SUM(E1334:E1338)</f>
        <v>0</v>
      </c>
      <c r="F1333" s="280">
        <f>SUM(F1334:F1338)</f>
        <v>0</v>
      </c>
      <c r="G1333" s="277">
        <f t="shared" si="101"/>
        <v>0</v>
      </c>
      <c r="H1333" s="277">
        <f t="shared" si="102"/>
        <v>0</v>
      </c>
      <c r="I1333" s="277">
        <f t="shared" si="103"/>
        <v>0</v>
      </c>
      <c r="J1333" s="284">
        <f t="shared" si="105"/>
        <v>5</v>
      </c>
      <c r="K1333" s="267">
        <f t="shared" si="104"/>
        <v>0</v>
      </c>
    </row>
    <row r="1334" s="257" customFormat="1" ht="14" hidden="1" customHeight="1" spans="1:11">
      <c r="A1334" s="278">
        <v>2240301</v>
      </c>
      <c r="B1334" s="279" t="s">
        <v>190</v>
      </c>
      <c r="C1334" s="280">
        <v>0</v>
      </c>
      <c r="D1334" s="276">
        <v>0</v>
      </c>
      <c r="E1334" s="276">
        <v>0</v>
      </c>
      <c r="F1334" s="276">
        <v>0</v>
      </c>
      <c r="G1334" s="277">
        <f t="shared" si="101"/>
        <v>0</v>
      </c>
      <c r="H1334" s="277">
        <f t="shared" si="102"/>
        <v>0</v>
      </c>
      <c r="I1334" s="277">
        <f t="shared" si="103"/>
        <v>0</v>
      </c>
      <c r="J1334" s="284">
        <f t="shared" si="105"/>
        <v>7</v>
      </c>
      <c r="K1334" s="267">
        <f t="shared" si="104"/>
        <v>0</v>
      </c>
    </row>
    <row r="1335" s="257" customFormat="1" ht="14" hidden="1" customHeight="1" spans="1:11">
      <c r="A1335" s="278">
        <v>2240302</v>
      </c>
      <c r="B1335" s="279" t="s">
        <v>191</v>
      </c>
      <c r="C1335" s="280">
        <v>0</v>
      </c>
      <c r="D1335" s="276">
        <v>0</v>
      </c>
      <c r="E1335" s="276">
        <v>0</v>
      </c>
      <c r="F1335" s="276">
        <v>0</v>
      </c>
      <c r="G1335" s="277">
        <f t="shared" si="101"/>
        <v>0</v>
      </c>
      <c r="H1335" s="277">
        <f t="shared" si="102"/>
        <v>0</v>
      </c>
      <c r="I1335" s="277">
        <f t="shared" si="103"/>
        <v>0</v>
      </c>
      <c r="J1335" s="284">
        <f t="shared" si="105"/>
        <v>7</v>
      </c>
      <c r="K1335" s="267">
        <f t="shared" si="104"/>
        <v>0</v>
      </c>
    </row>
    <row r="1336" s="257" customFormat="1" ht="14" hidden="1" customHeight="1" spans="1:11">
      <c r="A1336" s="278">
        <v>2240303</v>
      </c>
      <c r="B1336" s="279" t="s">
        <v>192</v>
      </c>
      <c r="C1336" s="280">
        <v>0</v>
      </c>
      <c r="D1336" s="276">
        <v>0</v>
      </c>
      <c r="E1336" s="276">
        <v>0</v>
      </c>
      <c r="F1336" s="276">
        <v>0</v>
      </c>
      <c r="G1336" s="277">
        <f t="shared" si="101"/>
        <v>0</v>
      </c>
      <c r="H1336" s="277">
        <f t="shared" si="102"/>
        <v>0</v>
      </c>
      <c r="I1336" s="277">
        <f t="shared" si="103"/>
        <v>0</v>
      </c>
      <c r="J1336" s="284">
        <f t="shared" si="105"/>
        <v>7</v>
      </c>
      <c r="K1336" s="267">
        <f t="shared" si="104"/>
        <v>0</v>
      </c>
    </row>
    <row r="1337" s="257" customFormat="1" ht="14" hidden="1" customHeight="1" spans="1:11">
      <c r="A1337" s="278">
        <v>2240304</v>
      </c>
      <c r="B1337" s="279" t="s">
        <v>1213</v>
      </c>
      <c r="C1337" s="280">
        <v>0</v>
      </c>
      <c r="D1337" s="276">
        <v>0</v>
      </c>
      <c r="E1337" s="276">
        <v>0</v>
      </c>
      <c r="F1337" s="276">
        <v>0</v>
      </c>
      <c r="G1337" s="277">
        <f t="shared" si="101"/>
        <v>0</v>
      </c>
      <c r="H1337" s="277">
        <f t="shared" si="102"/>
        <v>0</v>
      </c>
      <c r="I1337" s="277">
        <f t="shared" si="103"/>
        <v>0</v>
      </c>
      <c r="J1337" s="284">
        <f t="shared" si="105"/>
        <v>7</v>
      </c>
      <c r="K1337" s="267">
        <f t="shared" si="104"/>
        <v>0</v>
      </c>
    </row>
    <row r="1338" s="257" customFormat="1" ht="14" hidden="1" customHeight="1" spans="1:11">
      <c r="A1338" s="278">
        <v>2240399</v>
      </c>
      <c r="B1338" s="279" t="s">
        <v>1214</v>
      </c>
      <c r="C1338" s="280">
        <v>0</v>
      </c>
      <c r="D1338" s="276">
        <v>0</v>
      </c>
      <c r="E1338" s="276">
        <v>0</v>
      </c>
      <c r="F1338" s="276">
        <v>0</v>
      </c>
      <c r="G1338" s="277">
        <f t="shared" si="101"/>
        <v>0</v>
      </c>
      <c r="H1338" s="277">
        <f t="shared" si="102"/>
        <v>0</v>
      </c>
      <c r="I1338" s="277">
        <f t="shared" si="103"/>
        <v>0</v>
      </c>
      <c r="J1338" s="284">
        <f t="shared" si="105"/>
        <v>7</v>
      </c>
      <c r="K1338" s="267">
        <f t="shared" si="104"/>
        <v>0</v>
      </c>
    </row>
    <row r="1339" s="257" customFormat="1" ht="14" hidden="1" customHeight="1" spans="1:11">
      <c r="A1339" s="278">
        <v>22404</v>
      </c>
      <c r="B1339" s="275" t="s">
        <v>1215</v>
      </c>
      <c r="C1339" s="280">
        <f>SUM(C1340:C1346)</f>
        <v>0</v>
      </c>
      <c r="D1339" s="280">
        <f>SUM(D1340:D1346)</f>
        <v>0</v>
      </c>
      <c r="E1339" s="280">
        <f>SUM(E1340:E1346)</f>
        <v>0</v>
      </c>
      <c r="F1339" s="280">
        <f>SUM(F1340:F1346)</f>
        <v>0</v>
      </c>
      <c r="G1339" s="277">
        <f t="shared" si="101"/>
        <v>0</v>
      </c>
      <c r="H1339" s="277">
        <f t="shared" si="102"/>
        <v>0</v>
      </c>
      <c r="I1339" s="277">
        <f t="shared" si="103"/>
        <v>0</v>
      </c>
      <c r="J1339" s="284">
        <f t="shared" si="105"/>
        <v>5</v>
      </c>
      <c r="K1339" s="267">
        <f t="shared" si="104"/>
        <v>0</v>
      </c>
    </row>
    <row r="1340" s="257" customFormat="1" ht="14" hidden="1" customHeight="1" spans="1:11">
      <c r="A1340" s="278">
        <v>2240401</v>
      </c>
      <c r="B1340" s="279" t="s">
        <v>190</v>
      </c>
      <c r="C1340" s="280">
        <v>0</v>
      </c>
      <c r="D1340" s="276">
        <v>0</v>
      </c>
      <c r="E1340" s="276">
        <v>0</v>
      </c>
      <c r="F1340" s="276">
        <v>0</v>
      </c>
      <c r="G1340" s="277">
        <f t="shared" si="101"/>
        <v>0</v>
      </c>
      <c r="H1340" s="277">
        <f t="shared" si="102"/>
        <v>0</v>
      </c>
      <c r="I1340" s="277">
        <f t="shared" si="103"/>
        <v>0</v>
      </c>
      <c r="J1340" s="284">
        <f t="shared" si="105"/>
        <v>7</v>
      </c>
      <c r="K1340" s="267">
        <f t="shared" si="104"/>
        <v>0</v>
      </c>
    </row>
    <row r="1341" s="257" customFormat="1" ht="14" hidden="1" customHeight="1" spans="1:11">
      <c r="A1341" s="278">
        <v>2240402</v>
      </c>
      <c r="B1341" s="279" t="s">
        <v>191</v>
      </c>
      <c r="C1341" s="280">
        <v>0</v>
      </c>
      <c r="D1341" s="276">
        <v>0</v>
      </c>
      <c r="E1341" s="276">
        <v>0</v>
      </c>
      <c r="F1341" s="276">
        <v>0</v>
      </c>
      <c r="G1341" s="277">
        <f t="shared" si="101"/>
        <v>0</v>
      </c>
      <c r="H1341" s="277">
        <f t="shared" si="102"/>
        <v>0</v>
      </c>
      <c r="I1341" s="277">
        <f t="shared" si="103"/>
        <v>0</v>
      </c>
      <c r="J1341" s="284">
        <f t="shared" si="105"/>
        <v>7</v>
      </c>
      <c r="K1341" s="267">
        <f t="shared" si="104"/>
        <v>0</v>
      </c>
    </row>
    <row r="1342" s="257" customFormat="1" ht="14" hidden="1" customHeight="1" spans="1:11">
      <c r="A1342" s="278">
        <v>2240403</v>
      </c>
      <c r="B1342" s="279" t="s">
        <v>192</v>
      </c>
      <c r="C1342" s="280">
        <v>0</v>
      </c>
      <c r="D1342" s="276">
        <v>0</v>
      </c>
      <c r="E1342" s="276">
        <v>0</v>
      </c>
      <c r="F1342" s="276">
        <v>0</v>
      </c>
      <c r="G1342" s="277">
        <f t="shared" si="101"/>
        <v>0</v>
      </c>
      <c r="H1342" s="277">
        <f t="shared" si="102"/>
        <v>0</v>
      </c>
      <c r="I1342" s="277">
        <f t="shared" si="103"/>
        <v>0</v>
      </c>
      <c r="J1342" s="284">
        <f t="shared" si="105"/>
        <v>7</v>
      </c>
      <c r="K1342" s="267">
        <f t="shared" si="104"/>
        <v>0</v>
      </c>
    </row>
    <row r="1343" s="257" customFormat="1" ht="14" hidden="1" customHeight="1" spans="1:11">
      <c r="A1343" s="278">
        <v>2240404</v>
      </c>
      <c r="B1343" s="279" t="s">
        <v>1216</v>
      </c>
      <c r="C1343" s="280">
        <v>0</v>
      </c>
      <c r="D1343" s="276">
        <v>0</v>
      </c>
      <c r="E1343" s="276">
        <v>0</v>
      </c>
      <c r="F1343" s="276">
        <v>0</v>
      </c>
      <c r="G1343" s="277">
        <f t="shared" si="101"/>
        <v>0</v>
      </c>
      <c r="H1343" s="277">
        <f t="shared" si="102"/>
        <v>0</v>
      </c>
      <c r="I1343" s="277">
        <f t="shared" si="103"/>
        <v>0</v>
      </c>
      <c r="J1343" s="284">
        <f t="shared" si="105"/>
        <v>7</v>
      </c>
      <c r="K1343" s="267">
        <f t="shared" si="104"/>
        <v>0</v>
      </c>
    </row>
    <row r="1344" s="257" customFormat="1" ht="14" hidden="1" customHeight="1" spans="1:11">
      <c r="A1344" s="278">
        <v>2240405</v>
      </c>
      <c r="B1344" s="279" t="s">
        <v>1217</v>
      </c>
      <c r="C1344" s="280">
        <v>0</v>
      </c>
      <c r="D1344" s="276">
        <v>0</v>
      </c>
      <c r="E1344" s="276">
        <v>0</v>
      </c>
      <c r="F1344" s="276">
        <v>0</v>
      </c>
      <c r="G1344" s="277">
        <f t="shared" si="101"/>
        <v>0</v>
      </c>
      <c r="H1344" s="277">
        <f t="shared" si="102"/>
        <v>0</v>
      </c>
      <c r="I1344" s="277">
        <f t="shared" si="103"/>
        <v>0</v>
      </c>
      <c r="J1344" s="284">
        <f t="shared" si="105"/>
        <v>7</v>
      </c>
      <c r="K1344" s="267">
        <f t="shared" si="104"/>
        <v>0</v>
      </c>
    </row>
    <row r="1345" s="257" customFormat="1" ht="14" hidden="1" customHeight="1" spans="1:11">
      <c r="A1345" s="278">
        <v>2240450</v>
      </c>
      <c r="B1345" s="279" t="s">
        <v>199</v>
      </c>
      <c r="C1345" s="280">
        <v>0</v>
      </c>
      <c r="D1345" s="276">
        <v>0</v>
      </c>
      <c r="E1345" s="276">
        <v>0</v>
      </c>
      <c r="F1345" s="276">
        <v>0</v>
      </c>
      <c r="G1345" s="277">
        <f t="shared" si="101"/>
        <v>0</v>
      </c>
      <c r="H1345" s="277">
        <f t="shared" si="102"/>
        <v>0</v>
      </c>
      <c r="I1345" s="277">
        <f t="shared" si="103"/>
        <v>0</v>
      </c>
      <c r="J1345" s="284">
        <f t="shared" si="105"/>
        <v>7</v>
      </c>
      <c r="K1345" s="267">
        <f t="shared" si="104"/>
        <v>0</v>
      </c>
    </row>
    <row r="1346" s="257" customFormat="1" ht="14" hidden="1" customHeight="1" spans="1:11">
      <c r="A1346" s="278">
        <v>2240499</v>
      </c>
      <c r="B1346" s="279" t="s">
        <v>1218</v>
      </c>
      <c r="C1346" s="280">
        <v>0</v>
      </c>
      <c r="D1346" s="276">
        <v>0</v>
      </c>
      <c r="E1346" s="276">
        <v>0</v>
      </c>
      <c r="F1346" s="276">
        <v>0</v>
      </c>
      <c r="G1346" s="277">
        <f t="shared" si="101"/>
        <v>0</v>
      </c>
      <c r="H1346" s="277">
        <f t="shared" si="102"/>
        <v>0</v>
      </c>
      <c r="I1346" s="277">
        <f t="shared" si="103"/>
        <v>0</v>
      </c>
      <c r="J1346" s="284">
        <f t="shared" si="105"/>
        <v>7</v>
      </c>
      <c r="K1346" s="267">
        <f t="shared" si="104"/>
        <v>0</v>
      </c>
    </row>
    <row r="1347" s="257" customFormat="1" ht="14" customHeight="1" spans="1:11">
      <c r="A1347" s="278">
        <v>22405</v>
      </c>
      <c r="B1347" s="275" t="s">
        <v>1219</v>
      </c>
      <c r="C1347" s="276">
        <f>SUM(C1348:C1359)</f>
        <v>69</v>
      </c>
      <c r="D1347" s="276">
        <f>SUM(D1348:D1359)</f>
        <v>64</v>
      </c>
      <c r="E1347" s="276">
        <f>SUM(E1348:E1359)</f>
        <v>65</v>
      </c>
      <c r="F1347" s="276">
        <f>SUM(F1348:F1359)</f>
        <v>62</v>
      </c>
      <c r="G1347" s="277">
        <f t="shared" si="101"/>
        <v>-0.101449275362319</v>
      </c>
      <c r="H1347" s="277">
        <f t="shared" si="102"/>
        <v>0.96875</v>
      </c>
      <c r="I1347" s="277">
        <f t="shared" si="103"/>
        <v>0.953846153846154</v>
      </c>
      <c r="J1347" s="284">
        <f t="shared" si="105"/>
        <v>5</v>
      </c>
      <c r="K1347" s="267">
        <f t="shared" si="104"/>
        <v>260</v>
      </c>
    </row>
    <row r="1348" s="257" customFormat="1" ht="14" customHeight="1" spans="1:11">
      <c r="A1348" s="278">
        <v>2240501</v>
      </c>
      <c r="B1348" s="279" t="s">
        <v>190</v>
      </c>
      <c r="C1348" s="276">
        <v>74</v>
      </c>
      <c r="D1348" s="276">
        <v>58</v>
      </c>
      <c r="E1348" s="276">
        <v>65</v>
      </c>
      <c r="F1348" s="276">
        <v>62</v>
      </c>
      <c r="G1348" s="277">
        <f t="shared" si="101"/>
        <v>-0.162162162162162</v>
      </c>
      <c r="H1348" s="277">
        <f t="shared" si="102"/>
        <v>1.06896551724138</v>
      </c>
      <c r="I1348" s="277">
        <f t="shared" si="103"/>
        <v>0.953846153846154</v>
      </c>
      <c r="J1348" s="284">
        <f t="shared" si="105"/>
        <v>7</v>
      </c>
      <c r="K1348" s="267">
        <f t="shared" si="104"/>
        <v>259</v>
      </c>
    </row>
    <row r="1349" s="257" customFormat="1" ht="14" customHeight="1" spans="1:11">
      <c r="A1349" s="278">
        <v>2240502</v>
      </c>
      <c r="B1349" s="279" t="s">
        <v>191</v>
      </c>
      <c r="C1349" s="276">
        <v>6</v>
      </c>
      <c r="D1349" s="276">
        <v>5</v>
      </c>
      <c r="E1349" s="276">
        <v>0</v>
      </c>
      <c r="F1349" s="276">
        <v>0</v>
      </c>
      <c r="G1349" s="277">
        <f t="shared" ref="G1349:G1408" si="106">IF(F1349&lt;&gt;0,F1349/C1349-1,)</f>
        <v>0</v>
      </c>
      <c r="H1349" s="277">
        <f t="shared" ref="H1349:H1408" si="107">IF(F1349&lt;&gt;0,F1349/D1349,)</f>
        <v>0</v>
      </c>
      <c r="I1349" s="277">
        <f t="shared" ref="I1349:I1408" si="108">IF(F1349&lt;&gt;0,F1349/E1349,)</f>
        <v>0</v>
      </c>
      <c r="J1349" s="284">
        <f t="shared" si="105"/>
        <v>7</v>
      </c>
      <c r="K1349" s="267">
        <f t="shared" ref="K1349:K1408" si="109">SUM(C1349:F1349)</f>
        <v>11</v>
      </c>
    </row>
    <row r="1350" s="257" customFormat="1" ht="14" hidden="1" customHeight="1" spans="1:11">
      <c r="A1350" s="278">
        <v>2240503</v>
      </c>
      <c r="B1350" s="279" t="s">
        <v>192</v>
      </c>
      <c r="C1350" s="280">
        <v>0</v>
      </c>
      <c r="D1350" s="276">
        <v>0</v>
      </c>
      <c r="E1350" s="276">
        <v>0</v>
      </c>
      <c r="F1350" s="276">
        <v>0</v>
      </c>
      <c r="G1350" s="277">
        <f t="shared" si="106"/>
        <v>0</v>
      </c>
      <c r="H1350" s="277">
        <f t="shared" si="107"/>
        <v>0</v>
      </c>
      <c r="I1350" s="277">
        <f t="shared" si="108"/>
        <v>0</v>
      </c>
      <c r="J1350" s="284">
        <f t="shared" si="105"/>
        <v>7</v>
      </c>
      <c r="K1350" s="267">
        <f t="shared" si="109"/>
        <v>0</v>
      </c>
    </row>
    <row r="1351" s="257" customFormat="1" ht="14" hidden="1" customHeight="1" spans="1:11">
      <c r="A1351" s="278">
        <v>2240504</v>
      </c>
      <c r="B1351" s="279" t="s">
        <v>1220</v>
      </c>
      <c r="C1351" s="280">
        <v>0</v>
      </c>
      <c r="D1351" s="276">
        <v>0</v>
      </c>
      <c r="E1351" s="276">
        <v>0</v>
      </c>
      <c r="F1351" s="276">
        <v>0</v>
      </c>
      <c r="G1351" s="277">
        <f t="shared" si="106"/>
        <v>0</v>
      </c>
      <c r="H1351" s="277">
        <f t="shared" si="107"/>
        <v>0</v>
      </c>
      <c r="I1351" s="277">
        <f t="shared" si="108"/>
        <v>0</v>
      </c>
      <c r="J1351" s="284">
        <f t="shared" ref="J1351:J1408" si="110">LEN(A1351)</f>
        <v>7</v>
      </c>
      <c r="K1351" s="267">
        <f t="shared" si="109"/>
        <v>0</v>
      </c>
    </row>
    <row r="1352" s="257" customFormat="1" ht="14" customHeight="1" spans="1:11">
      <c r="A1352" s="278">
        <v>2240505</v>
      </c>
      <c r="B1352" s="279" t="s">
        <v>1221</v>
      </c>
      <c r="C1352" s="276">
        <v>2</v>
      </c>
      <c r="D1352" s="276">
        <v>1</v>
      </c>
      <c r="E1352" s="276">
        <v>0</v>
      </c>
      <c r="F1352" s="276">
        <v>0</v>
      </c>
      <c r="G1352" s="277">
        <f t="shared" si="106"/>
        <v>0</v>
      </c>
      <c r="H1352" s="277">
        <f t="shared" si="107"/>
        <v>0</v>
      </c>
      <c r="I1352" s="277">
        <f t="shared" si="108"/>
        <v>0</v>
      </c>
      <c r="J1352" s="284">
        <f t="shared" si="110"/>
        <v>7</v>
      </c>
      <c r="K1352" s="267">
        <f t="shared" si="109"/>
        <v>3</v>
      </c>
    </row>
    <row r="1353" s="257" customFormat="1" ht="14" hidden="1" customHeight="1" spans="1:11">
      <c r="A1353" s="278">
        <v>2240506</v>
      </c>
      <c r="B1353" s="279" t="s">
        <v>1222</v>
      </c>
      <c r="C1353" s="280">
        <v>0</v>
      </c>
      <c r="D1353" s="276">
        <v>0</v>
      </c>
      <c r="E1353" s="276">
        <v>0</v>
      </c>
      <c r="F1353" s="276">
        <v>0</v>
      </c>
      <c r="G1353" s="277">
        <f t="shared" si="106"/>
        <v>0</v>
      </c>
      <c r="H1353" s="277">
        <f t="shared" si="107"/>
        <v>0</v>
      </c>
      <c r="I1353" s="277">
        <f t="shared" si="108"/>
        <v>0</v>
      </c>
      <c r="J1353" s="284">
        <f t="shared" si="110"/>
        <v>7</v>
      </c>
      <c r="K1353" s="267">
        <f t="shared" si="109"/>
        <v>0</v>
      </c>
    </row>
    <row r="1354" s="257" customFormat="1" ht="14" customHeight="1" spans="1:11">
      <c r="A1354" s="278">
        <v>2240507</v>
      </c>
      <c r="B1354" s="279" t="s">
        <v>1223</v>
      </c>
      <c r="C1354" s="276">
        <v>-13</v>
      </c>
      <c r="D1354" s="276">
        <v>0</v>
      </c>
      <c r="E1354" s="276">
        <v>0</v>
      </c>
      <c r="F1354" s="276">
        <v>0</v>
      </c>
      <c r="G1354" s="277">
        <f t="shared" si="106"/>
        <v>0</v>
      </c>
      <c r="H1354" s="277">
        <f t="shared" si="107"/>
        <v>0</v>
      </c>
      <c r="I1354" s="277">
        <f t="shared" si="108"/>
        <v>0</v>
      </c>
      <c r="J1354" s="284">
        <f t="shared" si="110"/>
        <v>7</v>
      </c>
      <c r="K1354" s="267">
        <f t="shared" si="109"/>
        <v>-13</v>
      </c>
    </row>
    <row r="1355" s="257" customFormat="1" ht="14" hidden="1" customHeight="1" spans="1:11">
      <c r="A1355" s="278">
        <v>2240508</v>
      </c>
      <c r="B1355" s="279" t="s">
        <v>1224</v>
      </c>
      <c r="C1355" s="280">
        <v>0</v>
      </c>
      <c r="D1355" s="276">
        <v>0</v>
      </c>
      <c r="E1355" s="276">
        <v>0</v>
      </c>
      <c r="F1355" s="276">
        <v>0</v>
      </c>
      <c r="G1355" s="277">
        <f t="shared" si="106"/>
        <v>0</v>
      </c>
      <c r="H1355" s="277">
        <f t="shared" si="107"/>
        <v>0</v>
      </c>
      <c r="I1355" s="277">
        <f t="shared" si="108"/>
        <v>0</v>
      </c>
      <c r="J1355" s="284">
        <f t="shared" si="110"/>
        <v>7</v>
      </c>
      <c r="K1355" s="267">
        <f t="shared" si="109"/>
        <v>0</v>
      </c>
    </row>
    <row r="1356" s="257" customFormat="1" ht="14" hidden="1" customHeight="1" spans="1:11">
      <c r="A1356" s="278">
        <v>2240509</v>
      </c>
      <c r="B1356" s="279" t="s">
        <v>1225</v>
      </c>
      <c r="C1356" s="280">
        <v>0</v>
      </c>
      <c r="D1356" s="276">
        <v>0</v>
      </c>
      <c r="E1356" s="276">
        <v>0</v>
      </c>
      <c r="F1356" s="276">
        <v>0</v>
      </c>
      <c r="G1356" s="277">
        <f t="shared" si="106"/>
        <v>0</v>
      </c>
      <c r="H1356" s="277">
        <f t="shared" si="107"/>
        <v>0</v>
      </c>
      <c r="I1356" s="277">
        <f t="shared" si="108"/>
        <v>0</v>
      </c>
      <c r="J1356" s="284">
        <f t="shared" si="110"/>
        <v>7</v>
      </c>
      <c r="K1356" s="267">
        <f t="shared" si="109"/>
        <v>0</v>
      </c>
    </row>
    <row r="1357" s="257" customFormat="1" ht="14" hidden="1" customHeight="1" spans="1:11">
      <c r="A1357" s="278">
        <v>2240510</v>
      </c>
      <c r="B1357" s="279" t="s">
        <v>1226</v>
      </c>
      <c r="C1357" s="280">
        <v>0</v>
      </c>
      <c r="D1357" s="276">
        <v>0</v>
      </c>
      <c r="E1357" s="276">
        <v>0</v>
      </c>
      <c r="F1357" s="276">
        <v>0</v>
      </c>
      <c r="G1357" s="277">
        <f t="shared" si="106"/>
        <v>0</v>
      </c>
      <c r="H1357" s="277">
        <f t="shared" si="107"/>
        <v>0</v>
      </c>
      <c r="I1357" s="277">
        <f t="shared" si="108"/>
        <v>0</v>
      </c>
      <c r="J1357" s="284">
        <f t="shared" si="110"/>
        <v>7</v>
      </c>
      <c r="K1357" s="267">
        <f t="shared" si="109"/>
        <v>0</v>
      </c>
    </row>
    <row r="1358" s="257" customFormat="1" ht="14" hidden="1" customHeight="1" spans="1:11">
      <c r="A1358" s="278">
        <v>2240550</v>
      </c>
      <c r="B1358" s="279" t="s">
        <v>1227</v>
      </c>
      <c r="C1358" s="280">
        <v>0</v>
      </c>
      <c r="D1358" s="276">
        <v>0</v>
      </c>
      <c r="E1358" s="276">
        <v>0</v>
      </c>
      <c r="F1358" s="276">
        <v>0</v>
      </c>
      <c r="G1358" s="277">
        <f t="shared" si="106"/>
        <v>0</v>
      </c>
      <c r="H1358" s="277">
        <f t="shared" si="107"/>
        <v>0</v>
      </c>
      <c r="I1358" s="277">
        <f t="shared" si="108"/>
        <v>0</v>
      </c>
      <c r="J1358" s="284">
        <f t="shared" si="110"/>
        <v>7</v>
      </c>
      <c r="K1358" s="267">
        <f t="shared" si="109"/>
        <v>0</v>
      </c>
    </row>
    <row r="1359" s="257" customFormat="1" ht="14" hidden="1" customHeight="1" spans="1:11">
      <c r="A1359" s="278">
        <v>2240599</v>
      </c>
      <c r="B1359" s="279" t="s">
        <v>1228</v>
      </c>
      <c r="C1359" s="280">
        <v>0</v>
      </c>
      <c r="D1359" s="276">
        <v>0</v>
      </c>
      <c r="E1359" s="276">
        <v>0</v>
      </c>
      <c r="F1359" s="276">
        <v>0</v>
      </c>
      <c r="G1359" s="277">
        <f t="shared" si="106"/>
        <v>0</v>
      </c>
      <c r="H1359" s="277">
        <f t="shared" si="107"/>
        <v>0</v>
      </c>
      <c r="I1359" s="277">
        <f t="shared" si="108"/>
        <v>0</v>
      </c>
      <c r="J1359" s="284">
        <f t="shared" si="110"/>
        <v>7</v>
      </c>
      <c r="K1359" s="267">
        <f t="shared" si="109"/>
        <v>0</v>
      </c>
    </row>
    <row r="1360" s="257" customFormat="1" ht="14" customHeight="1" spans="1:11">
      <c r="A1360" s="278">
        <v>22406</v>
      </c>
      <c r="B1360" s="275" t="s">
        <v>1229</v>
      </c>
      <c r="C1360" s="276">
        <f>SUM(C1361:C1363)</f>
        <v>1017</v>
      </c>
      <c r="D1360" s="276">
        <f>SUM(D1361:D1363)</f>
        <v>448</v>
      </c>
      <c r="E1360" s="276">
        <f>SUM(E1361:E1363)</f>
        <v>1870</v>
      </c>
      <c r="F1360" s="276">
        <f>SUM(F1361:F1363)</f>
        <v>3856</v>
      </c>
      <c r="G1360" s="277">
        <f t="shared" si="106"/>
        <v>2.79154375614553</v>
      </c>
      <c r="H1360" s="277">
        <f t="shared" si="107"/>
        <v>8.60714285714286</v>
      </c>
      <c r="I1360" s="277">
        <f t="shared" si="108"/>
        <v>2.0620320855615</v>
      </c>
      <c r="J1360" s="284">
        <f t="shared" si="110"/>
        <v>5</v>
      </c>
      <c r="K1360" s="267">
        <f t="shared" si="109"/>
        <v>7191</v>
      </c>
    </row>
    <row r="1361" s="257" customFormat="1" ht="14" customHeight="1" spans="1:11">
      <c r="A1361" s="278">
        <v>2240601</v>
      </c>
      <c r="B1361" s="279" t="s">
        <v>1230</v>
      </c>
      <c r="C1361" s="276">
        <v>1017</v>
      </c>
      <c r="D1361" s="276">
        <v>448</v>
      </c>
      <c r="E1361" s="287">
        <f>1880-14</f>
        <v>1866</v>
      </c>
      <c r="F1361" s="276">
        <v>3852</v>
      </c>
      <c r="G1361" s="277">
        <f t="shared" si="106"/>
        <v>2.78761061946903</v>
      </c>
      <c r="H1361" s="277">
        <f t="shared" si="107"/>
        <v>8.59821428571429</v>
      </c>
      <c r="I1361" s="277">
        <f t="shared" si="108"/>
        <v>2.06430868167203</v>
      </c>
      <c r="J1361" s="284">
        <f t="shared" si="110"/>
        <v>7</v>
      </c>
      <c r="K1361" s="267">
        <f t="shared" si="109"/>
        <v>7183</v>
      </c>
    </row>
    <row r="1362" s="257" customFormat="1" ht="14" customHeight="1" spans="1:11">
      <c r="A1362" s="278">
        <v>2240602</v>
      </c>
      <c r="B1362" s="279" t="s">
        <v>1231</v>
      </c>
      <c r="C1362" s="280">
        <v>0</v>
      </c>
      <c r="D1362" s="276">
        <v>0</v>
      </c>
      <c r="E1362" s="276">
        <v>4</v>
      </c>
      <c r="F1362" s="276">
        <v>4</v>
      </c>
      <c r="G1362" s="277"/>
      <c r="H1362" s="277"/>
      <c r="I1362" s="277">
        <f t="shared" si="108"/>
        <v>1</v>
      </c>
      <c r="J1362" s="284">
        <f t="shared" si="110"/>
        <v>7</v>
      </c>
      <c r="K1362" s="267">
        <f t="shared" si="109"/>
        <v>8</v>
      </c>
    </row>
    <row r="1363" s="257" customFormat="1" ht="14" hidden="1" customHeight="1" spans="1:11">
      <c r="A1363" s="278">
        <v>2240699</v>
      </c>
      <c r="B1363" s="279" t="s">
        <v>1232</v>
      </c>
      <c r="C1363" s="280">
        <v>0</v>
      </c>
      <c r="D1363" s="276">
        <v>0</v>
      </c>
      <c r="E1363" s="276">
        <v>0</v>
      </c>
      <c r="F1363" s="276">
        <v>0</v>
      </c>
      <c r="G1363" s="277">
        <f t="shared" si="106"/>
        <v>0</v>
      </c>
      <c r="H1363" s="277">
        <f t="shared" si="107"/>
        <v>0</v>
      </c>
      <c r="I1363" s="277">
        <f t="shared" si="108"/>
        <v>0</v>
      </c>
      <c r="J1363" s="284">
        <f t="shared" si="110"/>
        <v>7</v>
      </c>
      <c r="K1363" s="267">
        <f t="shared" si="109"/>
        <v>0</v>
      </c>
    </row>
    <row r="1364" s="257" customFormat="1" ht="14" customHeight="1" spans="1:11">
      <c r="A1364" s="278">
        <v>22407</v>
      </c>
      <c r="B1364" s="275" t="s">
        <v>1233</v>
      </c>
      <c r="C1364" s="276">
        <f>SUM(C1365:C1369)</f>
        <v>137</v>
      </c>
      <c r="D1364" s="276">
        <f>SUM(D1365:D1369)</f>
        <v>49</v>
      </c>
      <c r="E1364" s="276">
        <f>SUM(E1365:E1369)</f>
        <v>-35</v>
      </c>
      <c r="F1364" s="276">
        <f>SUM(F1365:F1369)</f>
        <v>-66</v>
      </c>
      <c r="G1364" s="277">
        <f t="shared" si="106"/>
        <v>-1.48175182481752</v>
      </c>
      <c r="H1364" s="277">
        <f t="shared" si="107"/>
        <v>-1.3469387755102</v>
      </c>
      <c r="I1364" s="277">
        <f t="shared" si="108"/>
        <v>1.88571428571429</v>
      </c>
      <c r="J1364" s="284">
        <f t="shared" si="110"/>
        <v>5</v>
      </c>
      <c r="K1364" s="267">
        <f t="shared" si="109"/>
        <v>85</v>
      </c>
    </row>
    <row r="1365" s="257" customFormat="1" ht="14" customHeight="1" spans="1:11">
      <c r="A1365" s="278">
        <v>2240701</v>
      </c>
      <c r="B1365" s="279" t="s">
        <v>1234</v>
      </c>
      <c r="C1365" s="276">
        <v>100</v>
      </c>
      <c r="D1365" s="276">
        <v>28</v>
      </c>
      <c r="E1365" s="276">
        <v>237</v>
      </c>
      <c r="F1365" s="276">
        <v>236</v>
      </c>
      <c r="G1365" s="277">
        <f t="shared" si="106"/>
        <v>1.36</v>
      </c>
      <c r="H1365" s="277">
        <f t="shared" si="107"/>
        <v>8.42857142857143</v>
      </c>
      <c r="I1365" s="277">
        <f t="shared" si="108"/>
        <v>0.9957805907173</v>
      </c>
      <c r="J1365" s="284">
        <f t="shared" si="110"/>
        <v>7</v>
      </c>
      <c r="K1365" s="267">
        <f t="shared" si="109"/>
        <v>601</v>
      </c>
    </row>
    <row r="1366" s="257" customFormat="1" ht="14" customHeight="1" spans="1:11">
      <c r="A1366" s="278">
        <v>2240702</v>
      </c>
      <c r="B1366" s="279" t="s">
        <v>1235</v>
      </c>
      <c r="C1366" s="276">
        <v>6</v>
      </c>
      <c r="D1366" s="276">
        <v>2</v>
      </c>
      <c r="E1366" s="276">
        <v>10</v>
      </c>
      <c r="F1366" s="276">
        <v>10</v>
      </c>
      <c r="G1366" s="277">
        <f t="shared" si="106"/>
        <v>0.666666666666667</v>
      </c>
      <c r="H1366" s="277">
        <f t="shared" si="107"/>
        <v>5</v>
      </c>
      <c r="I1366" s="277">
        <f t="shared" si="108"/>
        <v>1</v>
      </c>
      <c r="J1366" s="284">
        <f t="shared" si="110"/>
        <v>7</v>
      </c>
      <c r="K1366" s="267">
        <f t="shared" si="109"/>
        <v>28</v>
      </c>
    </row>
    <row r="1367" s="257" customFormat="1" ht="14" hidden="1" customHeight="1" spans="1:11">
      <c r="A1367" s="278">
        <v>2240703</v>
      </c>
      <c r="B1367" s="279" t="s">
        <v>1236</v>
      </c>
      <c r="C1367" s="276">
        <v>0</v>
      </c>
      <c r="D1367" s="276">
        <v>0</v>
      </c>
      <c r="E1367" s="276">
        <v>0</v>
      </c>
      <c r="F1367" s="276">
        <v>0</v>
      </c>
      <c r="G1367" s="277">
        <f t="shared" si="106"/>
        <v>0</v>
      </c>
      <c r="H1367" s="277">
        <f t="shared" si="107"/>
        <v>0</v>
      </c>
      <c r="I1367" s="277">
        <f t="shared" si="108"/>
        <v>0</v>
      </c>
      <c r="J1367" s="284">
        <f t="shared" si="110"/>
        <v>7</v>
      </c>
      <c r="K1367" s="267">
        <f t="shared" si="109"/>
        <v>0</v>
      </c>
    </row>
    <row r="1368" s="257" customFormat="1" ht="14" hidden="1" customHeight="1" spans="1:11">
      <c r="A1368" s="278">
        <v>2240704</v>
      </c>
      <c r="B1368" s="279" t="s">
        <v>1237</v>
      </c>
      <c r="C1368" s="280">
        <v>0</v>
      </c>
      <c r="D1368" s="276">
        <v>0</v>
      </c>
      <c r="E1368" s="276">
        <v>0</v>
      </c>
      <c r="F1368" s="276">
        <v>0</v>
      </c>
      <c r="G1368" s="277">
        <f t="shared" si="106"/>
        <v>0</v>
      </c>
      <c r="H1368" s="277">
        <f t="shared" si="107"/>
        <v>0</v>
      </c>
      <c r="I1368" s="277">
        <f t="shared" si="108"/>
        <v>0</v>
      </c>
      <c r="J1368" s="284">
        <f t="shared" si="110"/>
        <v>7</v>
      </c>
      <c r="K1368" s="267">
        <f t="shared" si="109"/>
        <v>0</v>
      </c>
    </row>
    <row r="1369" s="257" customFormat="1" ht="14" customHeight="1" spans="1:11">
      <c r="A1369" s="278">
        <v>2240799</v>
      </c>
      <c r="B1369" s="279" t="s">
        <v>1238</v>
      </c>
      <c r="C1369" s="276">
        <v>31</v>
      </c>
      <c r="D1369" s="276">
        <v>19</v>
      </c>
      <c r="E1369" s="276">
        <v>-282</v>
      </c>
      <c r="F1369" s="276">
        <v>-312</v>
      </c>
      <c r="G1369" s="277">
        <f t="shared" si="106"/>
        <v>-11.0645161290323</v>
      </c>
      <c r="H1369" s="277">
        <f t="shared" si="107"/>
        <v>-16.4210526315789</v>
      </c>
      <c r="I1369" s="277">
        <f t="shared" si="108"/>
        <v>1.1063829787234</v>
      </c>
      <c r="J1369" s="284">
        <f t="shared" si="110"/>
        <v>7</v>
      </c>
      <c r="K1369" s="267">
        <f t="shared" si="109"/>
        <v>-544</v>
      </c>
    </row>
    <row r="1370" s="257" customFormat="1" ht="14" customHeight="1" spans="1:11">
      <c r="A1370" s="278">
        <v>22499</v>
      </c>
      <c r="B1370" s="275" t="s">
        <v>1239</v>
      </c>
      <c r="C1370" s="280">
        <v>0</v>
      </c>
      <c r="D1370" s="280">
        <v>25</v>
      </c>
      <c r="E1370" s="280">
        <v>35</v>
      </c>
      <c r="F1370" s="280">
        <v>35</v>
      </c>
      <c r="G1370" s="277"/>
      <c r="H1370" s="277">
        <f t="shared" si="107"/>
        <v>1.4</v>
      </c>
      <c r="I1370" s="277">
        <f t="shared" si="108"/>
        <v>1</v>
      </c>
      <c r="J1370" s="284">
        <f t="shared" si="110"/>
        <v>5</v>
      </c>
      <c r="K1370" s="267">
        <f t="shared" si="109"/>
        <v>95</v>
      </c>
    </row>
    <row r="1371" s="257" customFormat="1" ht="14" customHeight="1" spans="1:11">
      <c r="A1371" s="274">
        <v>227</v>
      </c>
      <c r="B1371" s="275" t="s">
        <v>1240</v>
      </c>
      <c r="C1371" s="276"/>
      <c r="D1371" s="276">
        <v>3100</v>
      </c>
      <c r="E1371" s="276">
        <v>-1390</v>
      </c>
      <c r="F1371" s="276"/>
      <c r="G1371" s="277">
        <f t="shared" si="106"/>
        <v>0</v>
      </c>
      <c r="H1371" s="277">
        <f t="shared" si="107"/>
        <v>0</v>
      </c>
      <c r="I1371" s="277">
        <f t="shared" si="108"/>
        <v>0</v>
      </c>
      <c r="J1371" s="284">
        <f t="shared" si="110"/>
        <v>3</v>
      </c>
      <c r="K1371" s="267">
        <f t="shared" si="109"/>
        <v>1710</v>
      </c>
    </row>
    <row r="1372" s="257" customFormat="1" ht="14" customHeight="1" spans="1:11">
      <c r="A1372" s="274">
        <v>229</v>
      </c>
      <c r="B1372" s="275" t="s">
        <v>1241</v>
      </c>
      <c r="C1372" s="276">
        <f>SUM(C1373:C1374)</f>
        <v>10612</v>
      </c>
      <c r="D1372" s="276">
        <f>SUM(D1373:D1374)</f>
        <v>22043</v>
      </c>
      <c r="E1372" s="276">
        <f>SUM(E1373:E1374)</f>
        <v>7521</v>
      </c>
      <c r="F1372" s="276">
        <f>SUM(F1373:F1374)</f>
        <v>3950</v>
      </c>
      <c r="G1372" s="277">
        <f t="shared" si="106"/>
        <v>-0.627779871843196</v>
      </c>
      <c r="H1372" s="277">
        <f t="shared" si="107"/>
        <v>0.179195209363517</v>
      </c>
      <c r="I1372" s="277">
        <f t="shared" si="108"/>
        <v>0.525196117537561</v>
      </c>
      <c r="J1372" s="284">
        <f t="shared" si="110"/>
        <v>3</v>
      </c>
      <c r="K1372" s="267">
        <f t="shared" si="109"/>
        <v>44126</v>
      </c>
    </row>
    <row r="1373" s="257" customFormat="1" ht="14" customHeight="1" spans="1:11">
      <c r="A1373" s="278">
        <v>22902</v>
      </c>
      <c r="B1373" s="279" t="s">
        <v>1242</v>
      </c>
      <c r="C1373" s="276"/>
      <c r="D1373" s="276">
        <v>20000</v>
      </c>
      <c r="E1373" s="276">
        <v>110</v>
      </c>
      <c r="F1373" s="276"/>
      <c r="G1373" s="277">
        <f t="shared" si="106"/>
        <v>0</v>
      </c>
      <c r="H1373" s="277">
        <f t="shared" si="107"/>
        <v>0</v>
      </c>
      <c r="I1373" s="277">
        <f t="shared" si="108"/>
        <v>0</v>
      </c>
      <c r="J1373" s="284">
        <f t="shared" si="110"/>
        <v>5</v>
      </c>
      <c r="K1373" s="267">
        <f t="shared" si="109"/>
        <v>20110</v>
      </c>
    </row>
    <row r="1374" s="257" customFormat="1" ht="14" customHeight="1" spans="1:11">
      <c r="A1374" s="278">
        <v>22999</v>
      </c>
      <c r="B1374" s="279" t="s">
        <v>1243</v>
      </c>
      <c r="C1374" s="276">
        <f>C1375</f>
        <v>10612</v>
      </c>
      <c r="D1374" s="276">
        <f>D1375</f>
        <v>2043</v>
      </c>
      <c r="E1374" s="276">
        <f>E1375</f>
        <v>7411</v>
      </c>
      <c r="F1374" s="276">
        <f>F1375</f>
        <v>3950</v>
      </c>
      <c r="G1374" s="277">
        <f t="shared" si="106"/>
        <v>-0.627779871843196</v>
      </c>
      <c r="H1374" s="277">
        <f t="shared" si="107"/>
        <v>1.93343122858541</v>
      </c>
      <c r="I1374" s="277">
        <f t="shared" si="108"/>
        <v>0.532991499122925</v>
      </c>
      <c r="J1374" s="284">
        <f t="shared" si="110"/>
        <v>5</v>
      </c>
      <c r="K1374" s="267">
        <f t="shared" si="109"/>
        <v>24016</v>
      </c>
    </row>
    <row r="1375" s="257" customFormat="1" ht="14" customHeight="1" spans="1:11">
      <c r="A1375" s="278">
        <v>2299901</v>
      </c>
      <c r="B1375" s="279" t="s">
        <v>1244</v>
      </c>
      <c r="C1375" s="276">
        <v>10612</v>
      </c>
      <c r="D1375" s="276">
        <v>2043</v>
      </c>
      <c r="E1375" s="276">
        <v>7411</v>
      </c>
      <c r="F1375" s="276">
        <v>3950</v>
      </c>
      <c r="G1375" s="277">
        <f t="shared" si="106"/>
        <v>-0.627779871843196</v>
      </c>
      <c r="H1375" s="277">
        <f t="shared" si="107"/>
        <v>1.93343122858541</v>
      </c>
      <c r="I1375" s="277">
        <f t="shared" si="108"/>
        <v>0.532991499122925</v>
      </c>
      <c r="J1375" s="284">
        <f t="shared" si="110"/>
        <v>7</v>
      </c>
      <c r="K1375" s="267">
        <f t="shared" si="109"/>
        <v>24016</v>
      </c>
    </row>
    <row r="1376" s="257" customFormat="1" ht="14" customHeight="1" spans="1:11">
      <c r="A1376" s="274">
        <v>232</v>
      </c>
      <c r="B1376" s="275" t="s">
        <v>1245</v>
      </c>
      <c r="C1376" s="276">
        <f>SUM(C1377,C1378,C1379)</f>
        <v>4062</v>
      </c>
      <c r="D1376" s="276">
        <f>SUM(D1377,D1378,D1379)</f>
        <v>4063</v>
      </c>
      <c r="E1376" s="276">
        <f>SUM(E1377,E1378,E1379)</f>
        <v>3990</v>
      </c>
      <c r="F1376" s="276">
        <f>SUM(F1377,F1378,F1379)</f>
        <v>4068</v>
      </c>
      <c r="G1376" s="277">
        <f t="shared" si="106"/>
        <v>0.00147710487444619</v>
      </c>
      <c r="H1376" s="277">
        <f t="shared" si="107"/>
        <v>1.00123061777012</v>
      </c>
      <c r="I1376" s="277">
        <f t="shared" si="108"/>
        <v>1.01954887218045</v>
      </c>
      <c r="J1376" s="284">
        <f t="shared" si="110"/>
        <v>3</v>
      </c>
      <c r="K1376" s="267">
        <f t="shared" si="109"/>
        <v>16183</v>
      </c>
    </row>
    <row r="1377" s="257" customFormat="1" ht="14" hidden="1" customHeight="1" spans="1:11">
      <c r="A1377" s="278">
        <v>23201</v>
      </c>
      <c r="B1377" s="275" t="s">
        <v>1246</v>
      </c>
      <c r="C1377" s="280">
        <v>0</v>
      </c>
      <c r="D1377" s="280">
        <v>0</v>
      </c>
      <c r="E1377" s="280">
        <v>0</v>
      </c>
      <c r="F1377" s="280">
        <v>0</v>
      </c>
      <c r="G1377" s="277">
        <f t="shared" si="106"/>
        <v>0</v>
      </c>
      <c r="H1377" s="277">
        <f t="shared" si="107"/>
        <v>0</v>
      </c>
      <c r="I1377" s="277">
        <f t="shared" si="108"/>
        <v>0</v>
      </c>
      <c r="J1377" s="284">
        <f t="shared" si="110"/>
        <v>5</v>
      </c>
      <c r="K1377" s="267">
        <f t="shared" si="109"/>
        <v>0</v>
      </c>
    </row>
    <row r="1378" s="257" customFormat="1" ht="14" hidden="1" customHeight="1" spans="1:11">
      <c r="A1378" s="278">
        <v>23202</v>
      </c>
      <c r="B1378" s="275" t="s">
        <v>1247</v>
      </c>
      <c r="C1378" s="280">
        <v>0</v>
      </c>
      <c r="D1378" s="280">
        <v>0</v>
      </c>
      <c r="E1378" s="280">
        <v>0</v>
      </c>
      <c r="F1378" s="280">
        <v>0</v>
      </c>
      <c r="G1378" s="277">
        <f t="shared" si="106"/>
        <v>0</v>
      </c>
      <c r="H1378" s="277">
        <f t="shared" si="107"/>
        <v>0</v>
      </c>
      <c r="I1378" s="277">
        <f t="shared" si="108"/>
        <v>0</v>
      </c>
      <c r="J1378" s="284">
        <f t="shared" si="110"/>
        <v>5</v>
      </c>
      <c r="K1378" s="267">
        <f t="shared" si="109"/>
        <v>0</v>
      </c>
    </row>
    <row r="1379" s="257" customFormat="1" ht="14" customHeight="1" spans="1:11">
      <c r="A1379" s="278">
        <v>23203</v>
      </c>
      <c r="B1379" s="275" t="s">
        <v>1248</v>
      </c>
      <c r="C1379" s="276">
        <f>SUM(C1380:C1383)</f>
        <v>4062</v>
      </c>
      <c r="D1379" s="276">
        <f>SUM(D1380:D1383)</f>
        <v>4063</v>
      </c>
      <c r="E1379" s="276">
        <f>SUM(E1380:E1383)</f>
        <v>3990</v>
      </c>
      <c r="F1379" s="276">
        <f>SUM(F1380:F1383)</f>
        <v>4068</v>
      </c>
      <c r="G1379" s="277">
        <f t="shared" si="106"/>
        <v>0.00147710487444619</v>
      </c>
      <c r="H1379" s="277">
        <f t="shared" si="107"/>
        <v>1.00123061777012</v>
      </c>
      <c r="I1379" s="277">
        <f t="shared" si="108"/>
        <v>1.01954887218045</v>
      </c>
      <c r="J1379" s="284">
        <f t="shared" si="110"/>
        <v>5</v>
      </c>
      <c r="K1379" s="267">
        <f t="shared" si="109"/>
        <v>16183</v>
      </c>
    </row>
    <row r="1380" s="257" customFormat="1" ht="14" customHeight="1" spans="1:11">
      <c r="A1380" s="278">
        <v>2320301</v>
      </c>
      <c r="B1380" s="279" t="s">
        <v>1249</v>
      </c>
      <c r="C1380" s="276">
        <v>4062</v>
      </c>
      <c r="D1380" s="276">
        <v>4063</v>
      </c>
      <c r="E1380" s="276">
        <v>3990</v>
      </c>
      <c r="F1380" s="276">
        <v>4068</v>
      </c>
      <c r="G1380" s="277">
        <f t="shared" si="106"/>
        <v>0.00147710487444619</v>
      </c>
      <c r="H1380" s="277">
        <f t="shared" si="107"/>
        <v>1.00123061777012</v>
      </c>
      <c r="I1380" s="277">
        <f t="shared" si="108"/>
        <v>1.01954887218045</v>
      </c>
      <c r="J1380" s="284">
        <f t="shared" si="110"/>
        <v>7</v>
      </c>
      <c r="K1380" s="267">
        <f t="shared" si="109"/>
        <v>16183</v>
      </c>
    </row>
    <row r="1381" s="257" customFormat="1" ht="14" hidden="1" customHeight="1" spans="1:11">
      <c r="A1381" s="278">
        <v>2320302</v>
      </c>
      <c r="B1381" s="279" t="s">
        <v>1250</v>
      </c>
      <c r="C1381" s="280">
        <v>0</v>
      </c>
      <c r="D1381" s="276">
        <v>0</v>
      </c>
      <c r="E1381" s="276">
        <v>0</v>
      </c>
      <c r="F1381" s="276">
        <v>0</v>
      </c>
      <c r="G1381" s="277">
        <f t="shared" si="106"/>
        <v>0</v>
      </c>
      <c r="H1381" s="277">
        <f t="shared" si="107"/>
        <v>0</v>
      </c>
      <c r="I1381" s="277">
        <f t="shared" si="108"/>
        <v>0</v>
      </c>
      <c r="J1381" s="284">
        <f t="shared" si="110"/>
        <v>7</v>
      </c>
      <c r="K1381" s="267">
        <f t="shared" si="109"/>
        <v>0</v>
      </c>
    </row>
    <row r="1382" s="257" customFormat="1" ht="14" hidden="1" customHeight="1" spans="1:11">
      <c r="A1382" s="278">
        <v>2320303</v>
      </c>
      <c r="B1382" s="279" t="s">
        <v>1251</v>
      </c>
      <c r="C1382" s="280">
        <v>0</v>
      </c>
      <c r="D1382" s="276">
        <v>0</v>
      </c>
      <c r="E1382" s="276">
        <v>0</v>
      </c>
      <c r="F1382" s="276">
        <v>0</v>
      </c>
      <c r="G1382" s="277">
        <f t="shared" si="106"/>
        <v>0</v>
      </c>
      <c r="H1382" s="277">
        <f t="shared" si="107"/>
        <v>0</v>
      </c>
      <c r="I1382" s="277">
        <f t="shared" si="108"/>
        <v>0</v>
      </c>
      <c r="J1382" s="284">
        <f t="shared" si="110"/>
        <v>7</v>
      </c>
      <c r="K1382" s="267">
        <f t="shared" si="109"/>
        <v>0</v>
      </c>
    </row>
    <row r="1383" s="257" customFormat="1" ht="14" hidden="1" customHeight="1" spans="1:11">
      <c r="A1383" s="278">
        <v>2320304</v>
      </c>
      <c r="B1383" s="279" t="s">
        <v>1252</v>
      </c>
      <c r="C1383" s="280">
        <v>0</v>
      </c>
      <c r="D1383" s="276">
        <v>0</v>
      </c>
      <c r="E1383" s="276">
        <v>0</v>
      </c>
      <c r="F1383" s="276">
        <v>0</v>
      </c>
      <c r="G1383" s="277">
        <f t="shared" si="106"/>
        <v>0</v>
      </c>
      <c r="H1383" s="277">
        <f t="shared" si="107"/>
        <v>0</v>
      </c>
      <c r="I1383" s="277">
        <f t="shared" si="108"/>
        <v>0</v>
      </c>
      <c r="J1383" s="284">
        <f t="shared" si="110"/>
        <v>7</v>
      </c>
      <c r="K1383" s="267">
        <f t="shared" si="109"/>
        <v>0</v>
      </c>
    </row>
    <row r="1384" s="257" customFormat="1" ht="14" customHeight="1" spans="1:11">
      <c r="A1384" s="274">
        <v>233</v>
      </c>
      <c r="B1384" s="275" t="s">
        <v>1253</v>
      </c>
      <c r="C1384" s="276">
        <f>C1385+C1386+C1387</f>
        <v>1</v>
      </c>
      <c r="D1384" s="276">
        <f>D1385+D1386+D1387</f>
        <v>101</v>
      </c>
      <c r="E1384" s="276">
        <f>E1385+E1386+E1387</f>
        <v>15</v>
      </c>
      <c r="F1384" s="276">
        <f>F1385+F1386+F1387</f>
        <v>10</v>
      </c>
      <c r="G1384" s="277">
        <f t="shared" si="106"/>
        <v>9</v>
      </c>
      <c r="H1384" s="277">
        <f t="shared" si="107"/>
        <v>0.099009900990099</v>
      </c>
      <c r="I1384" s="277">
        <f t="shared" si="108"/>
        <v>0.666666666666667</v>
      </c>
      <c r="J1384" s="284">
        <f t="shared" si="110"/>
        <v>3</v>
      </c>
      <c r="K1384" s="267">
        <f t="shared" si="109"/>
        <v>127</v>
      </c>
    </row>
    <row r="1385" s="257" customFormat="1" ht="14" hidden="1" customHeight="1" spans="1:11">
      <c r="A1385" s="278">
        <v>23301</v>
      </c>
      <c r="B1385" s="279" t="s">
        <v>1254</v>
      </c>
      <c r="C1385" s="280">
        <v>0</v>
      </c>
      <c r="D1385" s="280">
        <v>0</v>
      </c>
      <c r="E1385" s="280">
        <v>0</v>
      </c>
      <c r="F1385" s="280">
        <v>0</v>
      </c>
      <c r="G1385" s="277">
        <f t="shared" si="106"/>
        <v>0</v>
      </c>
      <c r="H1385" s="277">
        <f t="shared" si="107"/>
        <v>0</v>
      </c>
      <c r="I1385" s="277">
        <f t="shared" si="108"/>
        <v>0</v>
      </c>
      <c r="J1385" s="284">
        <f t="shared" si="110"/>
        <v>5</v>
      </c>
      <c r="K1385" s="267">
        <f t="shared" si="109"/>
        <v>0</v>
      </c>
    </row>
    <row r="1386" s="257" customFormat="1" ht="14" hidden="1" customHeight="1" spans="1:11">
      <c r="A1386" s="278">
        <v>23302</v>
      </c>
      <c r="B1386" s="279" t="s">
        <v>1255</v>
      </c>
      <c r="C1386" s="280">
        <v>0</v>
      </c>
      <c r="D1386" s="280">
        <v>0</v>
      </c>
      <c r="E1386" s="280">
        <v>0</v>
      </c>
      <c r="F1386" s="280">
        <v>0</v>
      </c>
      <c r="G1386" s="277">
        <f t="shared" si="106"/>
        <v>0</v>
      </c>
      <c r="H1386" s="277">
        <f t="shared" si="107"/>
        <v>0</v>
      </c>
      <c r="I1386" s="277">
        <f t="shared" si="108"/>
        <v>0</v>
      </c>
      <c r="J1386" s="284">
        <f t="shared" si="110"/>
        <v>5</v>
      </c>
      <c r="K1386" s="267">
        <f t="shared" si="109"/>
        <v>0</v>
      </c>
    </row>
    <row r="1387" s="257" customFormat="1" ht="14" customHeight="1" spans="1:11">
      <c r="A1387" s="278">
        <v>23303</v>
      </c>
      <c r="B1387" s="279" t="s">
        <v>1256</v>
      </c>
      <c r="C1387" s="276">
        <v>1</v>
      </c>
      <c r="D1387" s="276">
        <v>101</v>
      </c>
      <c r="E1387" s="287">
        <v>15</v>
      </c>
      <c r="F1387" s="276">
        <v>10</v>
      </c>
      <c r="G1387" s="277">
        <f t="shared" si="106"/>
        <v>9</v>
      </c>
      <c r="H1387" s="277">
        <f t="shared" si="107"/>
        <v>0.099009900990099</v>
      </c>
      <c r="I1387" s="277">
        <f t="shared" si="108"/>
        <v>0.666666666666667</v>
      </c>
      <c r="J1387" s="284">
        <f t="shared" si="110"/>
        <v>5</v>
      </c>
      <c r="K1387" s="267">
        <f t="shared" si="109"/>
        <v>127</v>
      </c>
    </row>
    <row r="1388" s="257" customFormat="1" ht="14" customHeight="1" spans="1:11">
      <c r="A1388" s="289" t="s">
        <v>1257</v>
      </c>
      <c r="B1388" s="290"/>
      <c r="C1388" s="223">
        <f>C5+C253+C292+C311+C400+C455+C511+C567+C688+C759+C838+C861+C987+C1051+C1117+C1137+C1166+C1176+C1242+C1261+C1314+C1372+C1376+C1384+C1371</f>
        <v>298987</v>
      </c>
      <c r="D1388" s="223">
        <f>D5+D253+D292+D311+D400+D455+D511+D567+D688+D759+D838+D861+D987+D1051+D1117+D1137+D1166+D1176+D1242+D1261+D1314+D1372+D1376+D1384+D1371</f>
        <v>304761</v>
      </c>
      <c r="E1388" s="223">
        <f>E5+E253+E292+E311+E400+E455+E511+E567+E688+E759+E838+E861+E987+E1051+E1117+E1137+E1166+E1176+E1242+E1261+E1314+E1372+E1376+E1384+E1371</f>
        <v>344251</v>
      </c>
      <c r="F1388" s="223">
        <f>F5+F253+F292+F311+F400+F455+F511+F567+F688+F759+F838+F861+F987+F1051+F1117+F1137+F1166+F1176+F1242+F1261+F1314+F1372+F1376+F1384+F1371</f>
        <v>387522</v>
      </c>
      <c r="G1388" s="277">
        <f t="shared" si="106"/>
        <v>0.296116553562529</v>
      </c>
      <c r="H1388" s="277">
        <f t="shared" si="107"/>
        <v>1.27156033744475</v>
      </c>
      <c r="I1388" s="277">
        <f t="shared" si="108"/>
        <v>1.12569607640936</v>
      </c>
      <c r="J1388" s="284">
        <f t="shared" si="110"/>
        <v>8</v>
      </c>
      <c r="K1388" s="267">
        <f t="shared" si="109"/>
        <v>1335521</v>
      </c>
    </row>
    <row r="1389" s="257" customFormat="1" hidden="1" spans="2:9">
      <c r="B1389" s="259"/>
      <c r="C1389" s="260"/>
      <c r="D1389" s="261"/>
      <c r="E1389" s="260"/>
      <c r="F1389" s="260"/>
      <c r="G1389" s="260"/>
      <c r="H1389" s="260"/>
      <c r="I1389" s="260"/>
    </row>
  </sheetData>
  <autoFilter xmlns:etc="http://www.wps.cn/officeDocument/2017/etCustomData" ref="A4:K1389" etc:filterBottomFollowUsedRange="0">
    <filterColumn colId="10">
      <filters>
        <filter val="-100"/>
        <filter val="1"/>
        <filter val="501"/>
        <filter val="1101"/>
        <filter val="2"/>
        <filter val="102"/>
        <filter val="3"/>
        <filter val="103"/>
        <filter val="4"/>
        <filter val="5"/>
        <filter val="2105"/>
        <filter val="9905"/>
        <filter val="11505"/>
        <filter val="6"/>
        <filter val="7"/>
        <filter val="507"/>
        <filter val="-107"/>
        <filter val="3907"/>
        <filter val="8"/>
        <filter val="1508"/>
        <filter val="9"/>
        <filter val="109"/>
        <filter val="-10"/>
        <filter val="910"/>
        <filter val="20110"/>
        <filter val="-11"/>
        <filter val="1912"/>
        <filter val="2112"/>
        <filter val="5112"/>
        <filter val="10912"/>
        <filter val="-13"/>
        <filter val="113"/>
        <filter val="513"/>
        <filter val="4513"/>
        <filter val="-14"/>
        <filter val="114"/>
        <filter val="914"/>
        <filter val="117"/>
        <filter val="119"/>
        <filter val="1519"/>
        <filter val="120"/>
        <filter val="121"/>
        <filter val="122"/>
        <filter val="15922"/>
        <filter val="28122"/>
        <filter val="12923"/>
        <filter val="-124"/>
        <filter val="1124"/>
        <filter val="62124"/>
        <filter val="125"/>
        <filter val="525"/>
        <filter val="4125"/>
        <filter val="126"/>
        <filter val="1526"/>
        <filter val="3126"/>
        <filter val="7926"/>
        <filter val="44126"/>
        <filter val="127"/>
        <filter val="128"/>
        <filter val="2128"/>
        <filter val="129"/>
        <filter val="4931"/>
        <filter val="1335521"/>
        <filter val="132"/>
        <filter val="533"/>
        <filter val="933"/>
        <filter val="135"/>
        <filter val="535"/>
        <filter val="1136"/>
        <filter val="137"/>
        <filter val="537"/>
        <filter val="6138"/>
        <filter val="1139"/>
        <filter val="8539"/>
        <filter val="9140"/>
        <filter val="4541"/>
        <filter val="142"/>
        <filter val="143"/>
        <filter val="144"/>
        <filter val="-544"/>
        <filter val="2144"/>
        <filter val="1545"/>
        <filter val="173946"/>
        <filter val="148"/>
        <filter val="949"/>
        <filter val="1149"/>
        <filter val="-50"/>
        <filter val="550"/>
        <filter val="151"/>
        <filter val="2951"/>
        <filter val="152"/>
        <filter val="3153"/>
        <filter val="155"/>
        <filter val="556"/>
        <filter val="557"/>
        <filter val="2157"/>
        <filter val="158"/>
        <filter val="558"/>
        <filter val="7558"/>
        <filter val="3159"/>
        <filter val="7159"/>
        <filter val="160"/>
        <filter val="960"/>
        <filter val="1160"/>
        <filter val="961"/>
        <filter val="-62"/>
        <filter val="164"/>
        <filter val="565"/>
        <filter val="-66"/>
        <filter val="1167"/>
        <filter val="169"/>
        <filter val="170"/>
        <filter val="4970"/>
        <filter val="173"/>
        <filter val="3173"/>
        <filter val="174"/>
        <filter val="4174"/>
        <filter val="1575"/>
        <filter val="4975"/>
        <filter val="61175"/>
        <filter val="1976"/>
        <filter val="177"/>
        <filter val="3977"/>
        <filter val="179"/>
        <filter val="3979"/>
        <filter val="9979"/>
        <filter val="156579"/>
        <filter val="4981"/>
        <filter val="2183"/>
        <filter val="4583"/>
        <filter val="7183"/>
        <filter val="16183"/>
        <filter val="2984"/>
        <filter val="187"/>
        <filter val="587"/>
        <filter val="2587"/>
        <filter val="5187"/>
        <filter val="188"/>
        <filter val="-188"/>
        <filter val="189"/>
        <filter val="2989"/>
        <filter val="3589"/>
        <filter val="6589"/>
        <filter val="10189"/>
        <filter val="15189"/>
        <filter val="-90"/>
        <filter val="190"/>
        <filter val="8990"/>
        <filter val="191"/>
        <filter val="3191"/>
        <filter val="7191"/>
        <filter val="19591"/>
        <filter val="992"/>
        <filter val="593"/>
        <filter val="2993"/>
        <filter val="-194"/>
        <filter val="5194"/>
        <filter val="86995"/>
        <filter val="18196"/>
        <filter val="32197"/>
        <filter val="198"/>
        <filter val="999"/>
        <filter val="1600"/>
        <filter val="6600"/>
        <filter val="601"/>
        <filter val="2201"/>
        <filter val="13601"/>
        <filter val="127201"/>
        <filter val="2202"/>
        <filter val="4602"/>
        <filter val="203"/>
        <filter val="2203"/>
        <filter val="205"/>
        <filter val="1606"/>
        <filter val="4207"/>
        <filter val="208"/>
        <filter val="209"/>
        <filter val="610"/>
        <filter val="2210"/>
        <filter val="611"/>
        <filter val="213"/>
        <filter val="10216"/>
        <filter val="221"/>
        <filter val="3224"/>
        <filter val="627"/>
        <filter val="228"/>
        <filter val="1628"/>
        <filter val="1229"/>
        <filter val="230"/>
        <filter val="232"/>
        <filter val="632"/>
        <filter val="233"/>
        <filter val="4634"/>
        <filter val="3235"/>
        <filter val="1637"/>
        <filter val="1238"/>
        <filter val="240"/>
        <filter val="10240"/>
        <filter val="243"/>
        <filter val="3246"/>
        <filter val="249"/>
        <filter val="1250"/>
        <filter val="251"/>
        <filter val="253"/>
        <filter val="11655"/>
        <filter val="256"/>
        <filter val="257"/>
        <filter val="259"/>
        <filter val="659"/>
        <filter val="260"/>
        <filter val="261"/>
        <filter val="2261"/>
        <filter val="3661"/>
        <filter val="662"/>
        <filter val="263"/>
        <filter val="663"/>
        <filter val="265"/>
        <filter val="666"/>
        <filter val="2266"/>
        <filter val="267"/>
        <filter val="268"/>
        <filter val="3268"/>
        <filter val="1269"/>
        <filter val="270"/>
        <filter val="3270"/>
        <filter val="10270"/>
        <filter val="671"/>
        <filter val="672"/>
        <filter val="273"/>
        <filter val="48675"/>
        <filter val="3282"/>
        <filter val="5283"/>
        <filter val="691"/>
        <filter val="1691"/>
        <filter val="4691"/>
        <filter val="29292"/>
        <filter val="694"/>
        <filter val="1698"/>
        <filter val="299"/>
        <filter val="300"/>
        <filter val="5700"/>
        <filter val="16700"/>
        <filter val="7301"/>
        <filter val="3702"/>
        <filter val="1304"/>
        <filter val="305"/>
        <filter val="95305"/>
        <filter val="2307"/>
        <filter val="1308"/>
        <filter val="1710"/>
        <filter val="30310"/>
        <filter val="311"/>
        <filter val="3316"/>
        <filter val="3716"/>
        <filter val="717"/>
        <filter val="318"/>
        <filter val="319"/>
        <filter val="320"/>
        <filter val="8320"/>
        <filter val="44720"/>
        <filter val="721"/>
        <filter val="723"/>
        <filter val="12724"/>
        <filter val="726"/>
        <filter val="1331"/>
        <filter val="2731"/>
        <filter val="334"/>
        <filter val="1335"/>
        <filter val="19336"/>
        <filter val="337"/>
        <filter val="1337"/>
        <filter val="739"/>
        <filter val="30740"/>
        <filter val="342"/>
        <filter val="345"/>
        <filter val="745"/>
        <filter val="347"/>
        <filter val="348"/>
        <filter val="1349"/>
        <filter val="351"/>
        <filter val="353"/>
        <filter val="753"/>
        <filter val="1357"/>
        <filter val="1758"/>
        <filter val="14758"/>
        <filter val="78759"/>
        <filter val="1361"/>
        <filter val="12762"/>
        <filter val="764"/>
        <filter val="2364"/>
        <filter val="-4364"/>
        <filter val="9766"/>
        <filter val="55766"/>
        <filter val="768"/>
        <filter val="9372"/>
        <filter val="14372"/>
        <filter val="3773"/>
        <filter val="1774"/>
        <filter val="3376"/>
        <filter val="4776"/>
        <filter val="379"/>
        <filter val="3780"/>
        <filter val="381"/>
        <filter val="1383"/>
        <filter val="3384"/>
        <filter val="385"/>
        <filter val="386"/>
        <filter val="6787"/>
        <filter val="788"/>
        <filter val="333392"/>
        <filter val="393"/>
        <filter val="396"/>
        <filter val="797"/>
        <filter val="1797"/>
        <filter val="5799"/>
        <filter val="-1"/>
        <filter val="-2"/>
        <filter val="-3"/>
        <filter val="-4"/>
        <filter val="-5"/>
        <filter val="-7"/>
        <filter val="400"/>
        <filter val="1400"/>
        <filter val="23001"/>
        <filter val="39802"/>
        <filter val="1003"/>
        <filter val="4004"/>
        <filter val="805"/>
        <filter val="1406"/>
        <filter val="2807"/>
        <filter val="810"/>
        <filter val="1810"/>
        <filter val="11"/>
        <filter val="12"/>
        <filter val="1812"/>
        <filter val="13"/>
        <filter val="14"/>
        <filter val="1014"/>
        <filter val="48814"/>
        <filter val="15"/>
        <filter val="65015"/>
        <filter val="142815"/>
        <filter val="16"/>
        <filter val="24016"/>
        <filter val="17"/>
        <filter val="6817"/>
        <filter val="25417"/>
        <filter val="18"/>
        <filter val="19"/>
        <filter val="2019"/>
        <filter val="20"/>
        <filter val="7020"/>
        <filter val="21"/>
        <filter val="11421"/>
        <filter val="13421"/>
        <filter val="22"/>
        <filter val="32823"/>
        <filter val="1424"/>
        <filter val="25"/>
        <filter val="26"/>
        <filter val="426"/>
        <filter val="1027"/>
        <filter val="28"/>
        <filter val="29"/>
        <filter val="4029"/>
        <filter val="9029"/>
        <filter val="30"/>
        <filter val="8030"/>
        <filter val="15430"/>
        <filter val="17430"/>
        <filter val="31"/>
        <filter val="831"/>
        <filter val="32"/>
        <filter val="2032"/>
        <filter val="1033"/>
        <filter val="2033"/>
        <filter val="34"/>
        <filter val="435"/>
        <filter val="36"/>
        <filter val="37"/>
        <filter val="-437"/>
        <filter val="4037"/>
        <filter val="38"/>
        <filter val="39"/>
        <filter val="1439"/>
        <filter val="40"/>
        <filter val="440"/>
        <filter val="23040"/>
        <filter val="41"/>
        <filter val="42"/>
        <filter val="6042"/>
        <filter val="43"/>
        <filter val="6443"/>
        <filter val="44"/>
        <filter val="1044"/>
        <filter val="5844"/>
        <filter val="45"/>
        <filter val="92447"/>
        <filter val="848"/>
        <filter val="5848"/>
        <filter val="49"/>
        <filter val="5049"/>
        <filter val="24849"/>
        <filter val="450"/>
        <filter val="4050"/>
        <filter val="451"/>
        <filter val="2051"/>
        <filter val="14053"/>
        <filter val="34853"/>
        <filter val="7054"/>
        <filter val="55"/>
        <filter val="455"/>
        <filter val="6456"/>
        <filter val="457"/>
        <filter val="58"/>
        <filter val="59"/>
        <filter val="62459"/>
        <filter val="60"/>
        <filter val="460"/>
        <filter val="1060"/>
        <filter val="18460"/>
        <filter val="24460"/>
        <filter val="462"/>
        <filter val="3062"/>
        <filter val="65"/>
        <filter val="66"/>
        <filter val="67"/>
        <filter val="1867"/>
        <filter val="69"/>
        <filter val="70"/>
        <filter val="72"/>
        <filter val="3872"/>
        <filter val="874"/>
        <filter val="3874"/>
        <filter val="6874"/>
        <filter val="75"/>
        <filter val="2875"/>
        <filter val="76"/>
        <filter val="876"/>
        <filter val="162876"/>
        <filter val="77"/>
        <filter val="1879"/>
        <filter val="104479"/>
        <filter val="80"/>
        <filter val="1081"/>
        <filter val="84"/>
        <filter val="12084"/>
        <filter val="85"/>
        <filter val="485"/>
        <filter val="4485"/>
        <filter val="1486"/>
        <filter val="87"/>
        <filter val="90"/>
        <filter val="91"/>
        <filter val="1493"/>
        <filter val="6893"/>
        <filter val="128493"/>
        <filter val="3494"/>
        <filter val="95"/>
        <filter val="495"/>
        <filter val="1897"/>
        <filter val="98"/>
        <filter val="899"/>
        <filter val="35499"/>
      </filters>
    </filterColumn>
    <extLst/>
  </autoFilter>
  <mergeCells count="11">
    <mergeCell ref="A1:I1"/>
    <mergeCell ref="H2:I2"/>
    <mergeCell ref="A3:B3"/>
    <mergeCell ref="A1388:B1388"/>
    <mergeCell ref="C3:C4"/>
    <mergeCell ref="D3:D4"/>
    <mergeCell ref="E3:E4"/>
    <mergeCell ref="F3:F4"/>
    <mergeCell ref="G3:G4"/>
    <mergeCell ref="H3:H4"/>
    <mergeCell ref="I3:I4"/>
  </mergeCells>
  <pageMargins left="0.511805555555556" right="0.354166666666667" top="0.826388888888889" bottom="0.984027777777778" header="0.511805555555556" footer="0.511805555555556"/>
  <pageSetup paperSize="9" scale="75" orientation="portrait"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theme="0" tint="-0.25"/>
  </sheetPr>
  <dimension ref="A1:U45"/>
  <sheetViews>
    <sheetView showZeros="0" topLeftCell="E1" workbookViewId="0">
      <pane ySplit="4" topLeftCell="A20" activePane="bottomLeft" state="frozen"/>
      <selection/>
      <selection pane="bottomLeft" activeCell="F5" sqref="F5"/>
    </sheetView>
  </sheetViews>
  <sheetFormatPr defaultColWidth="9" defaultRowHeight="14.25"/>
  <cols>
    <col min="1" max="1" width="43.7" style="226" customWidth="1"/>
    <col min="2" max="2" width="8.4" customWidth="1"/>
    <col min="3" max="3" width="8.6" customWidth="1"/>
    <col min="4" max="4" width="8.625" customWidth="1"/>
    <col min="5" max="5" width="8.375" customWidth="1"/>
    <col min="6" max="6" width="8.6" customWidth="1"/>
    <col min="7" max="10" width="8.5" customWidth="1"/>
    <col min="11" max="11" width="35.7" style="226" customWidth="1"/>
    <col min="12" max="12" width="8.5" customWidth="1"/>
    <col min="13" max="13" width="9.1" customWidth="1"/>
    <col min="14" max="14" width="8.8" customWidth="1"/>
    <col min="15" max="15" width="8.625" customWidth="1"/>
    <col min="16" max="16" width="9.1" customWidth="1"/>
    <col min="17" max="17" width="8" customWidth="1"/>
    <col min="18" max="18" width="8.625" customWidth="1"/>
    <col min="19" max="19" width="7.8" customWidth="1"/>
    <col min="20" max="20" width="7.2" customWidth="1"/>
  </cols>
  <sheetData>
    <row r="1" ht="27" spans="1:20">
      <c r="A1" s="227" t="s">
        <v>13</v>
      </c>
      <c r="B1" s="57"/>
      <c r="C1" s="57"/>
      <c r="D1" s="57"/>
      <c r="E1" s="57"/>
      <c r="F1" s="57"/>
      <c r="G1" s="57"/>
      <c r="H1" s="57"/>
      <c r="I1" s="57"/>
      <c r="J1" s="57"/>
      <c r="K1" s="227"/>
      <c r="L1" s="57"/>
      <c r="M1" s="57"/>
      <c r="N1" s="57"/>
      <c r="O1" s="57"/>
      <c r="P1" s="57"/>
      <c r="Q1" s="57"/>
      <c r="R1" s="57"/>
      <c r="S1" s="57"/>
      <c r="T1" s="57"/>
    </row>
    <row r="2" spans="1:20">
      <c r="A2" s="118" t="s">
        <v>1258</v>
      </c>
      <c r="B2" s="59"/>
      <c r="C2" s="59"/>
      <c r="D2" s="59"/>
      <c r="E2" s="59"/>
      <c r="F2" s="59"/>
      <c r="G2" s="59"/>
      <c r="H2" s="59"/>
      <c r="I2" s="59"/>
      <c r="J2" s="59"/>
      <c r="K2" s="118"/>
      <c r="L2" s="59"/>
      <c r="M2" s="59"/>
      <c r="N2" s="59"/>
      <c r="O2" s="59"/>
      <c r="P2" s="59"/>
      <c r="Q2" s="254" t="s">
        <v>31</v>
      </c>
      <c r="R2" s="254"/>
      <c r="S2" s="254"/>
      <c r="T2" s="254"/>
    </row>
    <row r="3" spans="1:20">
      <c r="A3" s="228" t="s">
        <v>1259</v>
      </c>
      <c r="B3" s="229"/>
      <c r="C3" s="229"/>
      <c r="D3" s="229"/>
      <c r="E3" s="229"/>
      <c r="F3" s="229"/>
      <c r="G3" s="229"/>
      <c r="H3" s="229"/>
      <c r="I3" s="229"/>
      <c r="J3" s="229"/>
      <c r="K3" s="228" t="s">
        <v>1260</v>
      </c>
      <c r="L3" s="229"/>
      <c r="M3" s="229"/>
      <c r="N3" s="229"/>
      <c r="O3" s="229"/>
      <c r="P3" s="229"/>
      <c r="Q3" s="229"/>
      <c r="R3" s="229"/>
      <c r="S3" s="229"/>
      <c r="T3" s="229"/>
    </row>
    <row r="4" s="59" customFormat="1" ht="36" spans="1:20">
      <c r="A4" s="230" t="s">
        <v>1</v>
      </c>
      <c r="B4" s="231" t="s">
        <v>1261</v>
      </c>
      <c r="C4" s="231" t="s">
        <v>34</v>
      </c>
      <c r="D4" s="231" t="s">
        <v>35</v>
      </c>
      <c r="E4" s="231" t="s">
        <v>36</v>
      </c>
      <c r="F4" s="231" t="s">
        <v>1262</v>
      </c>
      <c r="G4" s="231" t="s">
        <v>38</v>
      </c>
      <c r="H4" s="231" t="s">
        <v>39</v>
      </c>
      <c r="I4" s="231" t="s">
        <v>186</v>
      </c>
      <c r="J4" s="231" t="s">
        <v>185</v>
      </c>
      <c r="K4" s="231" t="s">
        <v>184</v>
      </c>
      <c r="L4" s="231" t="s">
        <v>1261</v>
      </c>
      <c r="M4" s="231" t="s">
        <v>34</v>
      </c>
      <c r="N4" s="231" t="s">
        <v>35</v>
      </c>
      <c r="O4" s="231" t="s">
        <v>36</v>
      </c>
      <c r="P4" s="231" t="s">
        <v>1262</v>
      </c>
      <c r="Q4" s="231" t="s">
        <v>38</v>
      </c>
      <c r="R4" s="231" t="s">
        <v>39</v>
      </c>
      <c r="S4" s="231" t="s">
        <v>186</v>
      </c>
      <c r="T4" s="231" t="s">
        <v>185</v>
      </c>
    </row>
    <row r="5" s="159" customFormat="1" spans="1:20">
      <c r="A5" s="232" t="s">
        <v>1263</v>
      </c>
      <c r="B5" s="233"/>
      <c r="C5" s="233"/>
      <c r="D5" s="233"/>
      <c r="E5" s="195"/>
      <c r="F5" s="195"/>
      <c r="G5" s="234">
        <f>IF(C5&gt;0,E5/C5,)</f>
        <v>0</v>
      </c>
      <c r="H5" s="234"/>
      <c r="I5" s="234">
        <f>IF(E5&gt;0,E5/B5,)</f>
        <v>0</v>
      </c>
      <c r="J5" s="234">
        <f>IF(F5&gt;0,E5/F5-1,)</f>
        <v>0</v>
      </c>
      <c r="K5" s="232" t="s">
        <v>1264</v>
      </c>
      <c r="L5" s="235"/>
      <c r="M5" s="249"/>
      <c r="N5" s="249"/>
      <c r="O5" s="236"/>
      <c r="P5" s="236"/>
      <c r="Q5" s="234">
        <f>IF(M5&gt;0,O5/M5,)</f>
        <v>0</v>
      </c>
      <c r="R5" s="234"/>
      <c r="S5" s="234">
        <f>IF(O5&gt;0,O5/L5,)</f>
        <v>0</v>
      </c>
      <c r="T5" s="234">
        <f>IF(P5&gt;0,O5/P5-1,)</f>
        <v>0</v>
      </c>
    </row>
    <row r="6" s="159" customFormat="1" spans="1:20">
      <c r="A6" s="232" t="s">
        <v>1265</v>
      </c>
      <c r="B6" s="233"/>
      <c r="C6" s="233"/>
      <c r="D6" s="233"/>
      <c r="E6" s="195"/>
      <c r="F6" s="195"/>
      <c r="G6" s="234">
        <f t="shared" ref="G6:G22" si="0">IF(C6&gt;0,E6/C6,)</f>
        <v>0</v>
      </c>
      <c r="H6" s="234"/>
      <c r="I6" s="234">
        <f t="shared" ref="I6:I20" si="1">IF(E6&gt;0,E6/B6,)</f>
        <v>0</v>
      </c>
      <c r="J6" s="234">
        <f t="shared" ref="J6:J22" si="2">IF(F6&gt;0,E6/F6-1,)</f>
        <v>0</v>
      </c>
      <c r="K6" s="232" t="s">
        <v>1266</v>
      </c>
      <c r="L6" s="235"/>
      <c r="M6" s="249"/>
      <c r="N6" s="249"/>
      <c r="O6" s="236"/>
      <c r="P6" s="236"/>
      <c r="Q6" s="234">
        <f t="shared" ref="Q6:Q22" si="3">IF(M6&gt;0,O6/M6,)</f>
        <v>0</v>
      </c>
      <c r="R6" s="234"/>
      <c r="S6" s="234">
        <f t="shared" ref="S6:S23" si="4">IF(O6&gt;0,O6/L6,)</f>
        <v>0</v>
      </c>
      <c r="T6" s="234">
        <f t="shared" ref="T6:T22" si="5">IF(P6&gt;0,O6/P6-1,)</f>
        <v>0</v>
      </c>
    </row>
    <row r="7" s="159" customFormat="1" spans="1:20">
      <c r="A7" s="232" t="s">
        <v>1267</v>
      </c>
      <c r="B7" s="233"/>
      <c r="C7" s="233"/>
      <c r="D7" s="233"/>
      <c r="E7" s="195"/>
      <c r="F7" s="195"/>
      <c r="G7" s="234">
        <f t="shared" si="0"/>
        <v>0</v>
      </c>
      <c r="H7" s="234"/>
      <c r="I7" s="234">
        <f t="shared" si="1"/>
        <v>0</v>
      </c>
      <c r="J7" s="234">
        <f t="shared" si="2"/>
        <v>0</v>
      </c>
      <c r="K7" s="232" t="s">
        <v>1268</v>
      </c>
      <c r="L7" s="235"/>
      <c r="M7" s="249"/>
      <c r="N7" s="249"/>
      <c r="O7" s="236"/>
      <c r="P7" s="236"/>
      <c r="Q7" s="234">
        <f t="shared" si="3"/>
        <v>0</v>
      </c>
      <c r="R7" s="234"/>
      <c r="S7" s="234">
        <f t="shared" si="4"/>
        <v>0</v>
      </c>
      <c r="T7" s="234">
        <f t="shared" si="5"/>
        <v>0</v>
      </c>
    </row>
    <row r="8" s="159" customFormat="1" spans="1:20">
      <c r="A8" s="232" t="s">
        <v>1269</v>
      </c>
      <c r="B8" s="233"/>
      <c r="C8" s="233"/>
      <c r="D8" s="233"/>
      <c r="E8" s="195"/>
      <c r="F8" s="195"/>
      <c r="G8" s="234">
        <f t="shared" si="0"/>
        <v>0</v>
      </c>
      <c r="H8" s="234"/>
      <c r="I8" s="234">
        <f t="shared" si="1"/>
        <v>0</v>
      </c>
      <c r="J8" s="234">
        <f t="shared" si="2"/>
        <v>0</v>
      </c>
      <c r="K8" s="232" t="s">
        <v>1270</v>
      </c>
      <c r="L8" s="235">
        <v>119</v>
      </c>
      <c r="M8" s="235">
        <v>113</v>
      </c>
      <c r="N8" s="235">
        <v>-1</v>
      </c>
      <c r="O8" s="250">
        <v>-1</v>
      </c>
      <c r="P8" s="250">
        <v>27</v>
      </c>
      <c r="Q8" s="234">
        <f t="shared" si="3"/>
        <v>-0.00884955752212389</v>
      </c>
      <c r="R8" s="234">
        <f t="shared" ref="R6:R22" si="6">O8/N8</f>
        <v>1</v>
      </c>
      <c r="S8" s="234">
        <f t="shared" si="4"/>
        <v>0</v>
      </c>
      <c r="T8" s="234">
        <f t="shared" si="5"/>
        <v>-1.03703703703704</v>
      </c>
    </row>
    <row r="9" s="159" customFormat="1" spans="1:20">
      <c r="A9" s="232" t="s">
        <v>1271</v>
      </c>
      <c r="B9" s="235"/>
      <c r="C9" s="235"/>
      <c r="D9" s="235"/>
      <c r="E9" s="236"/>
      <c r="F9" s="236"/>
      <c r="G9" s="234">
        <f t="shared" si="0"/>
        <v>0</v>
      </c>
      <c r="H9" s="234"/>
      <c r="I9" s="234">
        <f t="shared" si="1"/>
        <v>0</v>
      </c>
      <c r="J9" s="234">
        <f t="shared" si="2"/>
        <v>0</v>
      </c>
      <c r="K9" s="232" t="s">
        <v>1272</v>
      </c>
      <c r="L9" s="235">
        <v>124</v>
      </c>
      <c r="M9" s="235">
        <v>396</v>
      </c>
      <c r="N9" s="235">
        <v>389</v>
      </c>
      <c r="O9" s="250">
        <v>389</v>
      </c>
      <c r="P9" s="250">
        <v>-78</v>
      </c>
      <c r="Q9" s="234">
        <f t="shared" si="3"/>
        <v>0.982323232323232</v>
      </c>
      <c r="R9" s="234">
        <f t="shared" si="6"/>
        <v>1</v>
      </c>
      <c r="S9" s="234">
        <f t="shared" si="4"/>
        <v>3.13709677419355</v>
      </c>
      <c r="T9" s="234">
        <f t="shared" si="5"/>
        <v>0</v>
      </c>
    </row>
    <row r="10" s="159" customFormat="1" spans="1:20">
      <c r="A10" s="232" t="s">
        <v>1273</v>
      </c>
      <c r="B10" s="235"/>
      <c r="C10" s="235"/>
      <c r="D10" s="235"/>
      <c r="E10" s="236"/>
      <c r="F10" s="236"/>
      <c r="G10" s="234">
        <f t="shared" si="0"/>
        <v>0</v>
      </c>
      <c r="H10" s="234"/>
      <c r="I10" s="234">
        <f t="shared" si="1"/>
        <v>0</v>
      </c>
      <c r="J10" s="234">
        <f t="shared" si="2"/>
        <v>0</v>
      </c>
      <c r="K10" s="232" t="s">
        <v>1274</v>
      </c>
      <c r="L10" s="235">
        <v>107025</v>
      </c>
      <c r="M10" s="235">
        <v>85402</v>
      </c>
      <c r="N10" s="235">
        <v>90822</v>
      </c>
      <c r="O10" s="250">
        <v>90822</v>
      </c>
      <c r="P10" s="250">
        <v>80424</v>
      </c>
      <c r="Q10" s="234">
        <f t="shared" si="3"/>
        <v>1.0634645558652</v>
      </c>
      <c r="R10" s="234">
        <f t="shared" si="6"/>
        <v>1</v>
      </c>
      <c r="S10" s="234">
        <f t="shared" si="4"/>
        <v>0.848605466012614</v>
      </c>
      <c r="T10" s="234">
        <f t="shared" si="5"/>
        <v>0.129289764249478</v>
      </c>
    </row>
    <row r="11" s="159" customFormat="1" spans="1:20">
      <c r="A11" s="232" t="s">
        <v>1275</v>
      </c>
      <c r="B11" s="235">
        <v>142236</v>
      </c>
      <c r="C11" s="235">
        <v>140258</v>
      </c>
      <c r="D11" s="235">
        <v>182216</v>
      </c>
      <c r="E11" s="236">
        <v>182216</v>
      </c>
      <c r="F11" s="236">
        <v>57496</v>
      </c>
      <c r="G11" s="234">
        <f t="shared" si="0"/>
        <v>1.29914871165994</v>
      </c>
      <c r="H11" s="234">
        <f>E11/D11</f>
        <v>1</v>
      </c>
      <c r="I11" s="234">
        <f t="shared" si="1"/>
        <v>1.28108214516719</v>
      </c>
      <c r="J11" s="234">
        <f t="shared" si="2"/>
        <v>2.16919437873939</v>
      </c>
      <c r="K11" s="232" t="s">
        <v>1276</v>
      </c>
      <c r="L11" s="235">
        <v>1596</v>
      </c>
      <c r="M11" s="235">
        <v>503</v>
      </c>
      <c r="N11" s="235">
        <v>-247</v>
      </c>
      <c r="O11" s="250">
        <v>-247</v>
      </c>
      <c r="P11" s="250">
        <v>1643</v>
      </c>
      <c r="Q11" s="234">
        <f t="shared" si="3"/>
        <v>-0.491053677932406</v>
      </c>
      <c r="R11" s="234">
        <f t="shared" si="6"/>
        <v>1</v>
      </c>
      <c r="S11" s="234">
        <f t="shared" si="4"/>
        <v>0</v>
      </c>
      <c r="T11" s="234">
        <f t="shared" si="5"/>
        <v>-1.1503347534997</v>
      </c>
    </row>
    <row r="12" s="159" customFormat="1" spans="1:20">
      <c r="A12" s="232" t="s">
        <v>1277</v>
      </c>
      <c r="B12" s="235"/>
      <c r="C12" s="235"/>
      <c r="D12" s="235"/>
      <c r="E12" s="236"/>
      <c r="F12" s="236">
        <v>145</v>
      </c>
      <c r="G12" s="234">
        <f t="shared" si="0"/>
        <v>0</v>
      </c>
      <c r="H12" s="234"/>
      <c r="I12" s="234">
        <f t="shared" si="1"/>
        <v>0</v>
      </c>
      <c r="J12" s="234">
        <f t="shared" si="2"/>
        <v>-1</v>
      </c>
      <c r="K12" s="232" t="s">
        <v>1278</v>
      </c>
      <c r="L12" s="235"/>
      <c r="M12" s="235">
        <v>5</v>
      </c>
      <c r="N12" s="235"/>
      <c r="O12" s="250"/>
      <c r="P12" s="250"/>
      <c r="Q12" s="234">
        <f t="shared" si="3"/>
        <v>0</v>
      </c>
      <c r="R12" s="234"/>
      <c r="S12" s="234">
        <f t="shared" si="4"/>
        <v>0</v>
      </c>
      <c r="T12" s="234">
        <f t="shared" si="5"/>
        <v>0</v>
      </c>
    </row>
    <row r="13" s="159" customFormat="1" spans="1:20">
      <c r="A13" s="232" t="s">
        <v>1279</v>
      </c>
      <c r="B13" s="235"/>
      <c r="C13" s="235"/>
      <c r="D13" s="235"/>
      <c r="E13" s="236"/>
      <c r="F13" s="236"/>
      <c r="G13" s="234">
        <f t="shared" si="0"/>
        <v>0</v>
      </c>
      <c r="H13" s="234"/>
      <c r="I13" s="234">
        <f t="shared" si="1"/>
        <v>0</v>
      </c>
      <c r="J13" s="234">
        <f t="shared" si="2"/>
        <v>0</v>
      </c>
      <c r="K13" s="232" t="s">
        <v>1280</v>
      </c>
      <c r="L13" s="235"/>
      <c r="M13" s="235"/>
      <c r="N13" s="235"/>
      <c r="O13" s="250"/>
      <c r="P13" s="250"/>
      <c r="Q13" s="234">
        <f t="shared" si="3"/>
        <v>0</v>
      </c>
      <c r="R13" s="234"/>
      <c r="S13" s="234">
        <f t="shared" si="4"/>
        <v>0</v>
      </c>
      <c r="T13" s="234">
        <f t="shared" si="5"/>
        <v>0</v>
      </c>
    </row>
    <row r="14" s="159" customFormat="1" spans="1:20">
      <c r="A14" s="232" t="s">
        <v>1281</v>
      </c>
      <c r="B14" s="235"/>
      <c r="C14" s="235"/>
      <c r="D14" s="235"/>
      <c r="E14" s="236"/>
      <c r="F14" s="236"/>
      <c r="G14" s="234">
        <f t="shared" si="0"/>
        <v>0</v>
      </c>
      <c r="H14" s="234"/>
      <c r="I14" s="234">
        <f t="shared" si="1"/>
        <v>0</v>
      </c>
      <c r="J14" s="234">
        <f t="shared" si="2"/>
        <v>0</v>
      </c>
      <c r="K14" s="232" t="s">
        <v>1282</v>
      </c>
      <c r="L14" s="235"/>
      <c r="M14" s="235"/>
      <c r="N14" s="235"/>
      <c r="O14" s="250"/>
      <c r="P14" s="250"/>
      <c r="Q14" s="234">
        <f t="shared" si="3"/>
        <v>0</v>
      </c>
      <c r="R14" s="234"/>
      <c r="S14" s="234">
        <f t="shared" si="4"/>
        <v>0</v>
      </c>
      <c r="T14" s="234">
        <f t="shared" si="5"/>
        <v>0</v>
      </c>
    </row>
    <row r="15" s="159" customFormat="1" spans="1:20">
      <c r="A15" s="232" t="s">
        <v>1283</v>
      </c>
      <c r="B15" s="235"/>
      <c r="C15" s="235"/>
      <c r="D15" s="235"/>
      <c r="E15" s="236"/>
      <c r="F15" s="236">
        <v>1083</v>
      </c>
      <c r="G15" s="234">
        <f t="shared" si="0"/>
        <v>0</v>
      </c>
      <c r="H15" s="234"/>
      <c r="I15" s="234">
        <f t="shared" si="1"/>
        <v>0</v>
      </c>
      <c r="J15" s="234">
        <f t="shared" si="2"/>
        <v>-1</v>
      </c>
      <c r="K15" s="232" t="s">
        <v>1284</v>
      </c>
      <c r="L15" s="235"/>
      <c r="M15" s="235"/>
      <c r="N15" s="235"/>
      <c r="O15" s="250"/>
      <c r="P15" s="250"/>
      <c r="Q15" s="234">
        <f t="shared" si="3"/>
        <v>0</v>
      </c>
      <c r="R15" s="234"/>
      <c r="S15" s="234">
        <f t="shared" si="4"/>
        <v>0</v>
      </c>
      <c r="T15" s="234">
        <f t="shared" si="5"/>
        <v>0</v>
      </c>
    </row>
    <row r="16" s="159" customFormat="1" spans="1:20">
      <c r="A16" s="232" t="s">
        <v>1285</v>
      </c>
      <c r="B16" s="235"/>
      <c r="C16" s="235"/>
      <c r="D16" s="235"/>
      <c r="E16" s="236"/>
      <c r="F16" s="236"/>
      <c r="G16" s="234">
        <f t="shared" si="0"/>
        <v>0</v>
      </c>
      <c r="H16" s="234"/>
      <c r="I16" s="234">
        <f t="shared" si="1"/>
        <v>0</v>
      </c>
      <c r="J16" s="234">
        <f t="shared" si="2"/>
        <v>0</v>
      </c>
      <c r="K16" s="232" t="s">
        <v>1286</v>
      </c>
      <c r="L16" s="235">
        <v>1035</v>
      </c>
      <c r="M16" s="235">
        <v>25844</v>
      </c>
      <c r="N16" s="235">
        <v>24868</v>
      </c>
      <c r="O16" s="250">
        <v>24868</v>
      </c>
      <c r="P16" s="250">
        <v>9553</v>
      </c>
      <c r="Q16" s="234">
        <f t="shared" si="3"/>
        <v>0.962234948150441</v>
      </c>
      <c r="R16" s="234">
        <f t="shared" si="6"/>
        <v>1</v>
      </c>
      <c r="S16" s="234">
        <f t="shared" si="4"/>
        <v>24.0270531400966</v>
      </c>
      <c r="T16" s="234">
        <f t="shared" si="5"/>
        <v>1.60316131058306</v>
      </c>
    </row>
    <row r="17" s="159" customFormat="1" spans="1:20">
      <c r="A17" s="232" t="s">
        <v>1287</v>
      </c>
      <c r="B17" s="235"/>
      <c r="C17" s="235">
        <v>1352</v>
      </c>
      <c r="D17" s="235">
        <v>123</v>
      </c>
      <c r="E17" s="236">
        <v>123</v>
      </c>
      <c r="F17" s="236"/>
      <c r="G17" s="234">
        <f t="shared" si="0"/>
        <v>0.0909763313609468</v>
      </c>
      <c r="H17" s="234">
        <f>E17/D17</f>
        <v>1</v>
      </c>
      <c r="I17" s="234"/>
      <c r="J17" s="234">
        <f t="shared" si="2"/>
        <v>0</v>
      </c>
      <c r="K17" s="232" t="s">
        <v>1288</v>
      </c>
      <c r="L17" s="235">
        <v>10147</v>
      </c>
      <c r="M17" s="235">
        <v>10786</v>
      </c>
      <c r="N17" s="235">
        <v>10759</v>
      </c>
      <c r="O17" s="250">
        <v>10759</v>
      </c>
      <c r="P17" s="250">
        <v>8955</v>
      </c>
      <c r="Q17" s="234">
        <f t="shared" si="3"/>
        <v>0.997496755052846</v>
      </c>
      <c r="R17" s="234">
        <f t="shared" si="6"/>
        <v>1</v>
      </c>
      <c r="S17" s="234">
        <f t="shared" si="4"/>
        <v>1.06031339312112</v>
      </c>
      <c r="T17" s="234">
        <f t="shared" si="5"/>
        <v>0.201451702959241</v>
      </c>
    </row>
    <row r="18" s="159" customFormat="1" spans="1:20">
      <c r="A18" s="237" t="s">
        <v>1289</v>
      </c>
      <c r="B18" s="235"/>
      <c r="C18" s="235"/>
      <c r="D18" s="235"/>
      <c r="E18" s="236"/>
      <c r="F18" s="236"/>
      <c r="G18" s="234">
        <f t="shared" si="0"/>
        <v>0</v>
      </c>
      <c r="H18" s="234"/>
      <c r="I18" s="234">
        <f t="shared" si="1"/>
        <v>0</v>
      </c>
      <c r="J18" s="234">
        <f t="shared" si="2"/>
        <v>0</v>
      </c>
      <c r="K18" s="232" t="s">
        <v>1290</v>
      </c>
      <c r="L18" s="235">
        <v>303</v>
      </c>
      <c r="M18" s="235">
        <v>33</v>
      </c>
      <c r="N18" s="235">
        <v>58</v>
      </c>
      <c r="O18" s="250">
        <v>58</v>
      </c>
      <c r="P18" s="250">
        <v>68</v>
      </c>
      <c r="Q18" s="234">
        <f t="shared" si="3"/>
        <v>1.75757575757576</v>
      </c>
      <c r="R18" s="234">
        <f t="shared" si="6"/>
        <v>1</v>
      </c>
      <c r="S18" s="234">
        <f t="shared" si="4"/>
        <v>0.191419141914191</v>
      </c>
      <c r="T18" s="234">
        <f t="shared" si="5"/>
        <v>-0.147058823529412</v>
      </c>
    </row>
    <row r="19" s="159" customFormat="1" spans="1:20">
      <c r="A19" s="237" t="s">
        <v>1291</v>
      </c>
      <c r="B19" s="235">
        <f>SUM(B20)</f>
        <v>0</v>
      </c>
      <c r="C19" s="235">
        <f>SUM(C20)</f>
        <v>0</v>
      </c>
      <c r="D19" s="235">
        <f>SUM(D20)</f>
        <v>562</v>
      </c>
      <c r="E19" s="235">
        <f>SUM(E20)</f>
        <v>562</v>
      </c>
      <c r="F19" s="235">
        <f>SUM(F20)</f>
        <v>220</v>
      </c>
      <c r="G19" s="234">
        <f t="shared" si="0"/>
        <v>0</v>
      </c>
      <c r="H19" s="234">
        <f>E19/D19</f>
        <v>1</v>
      </c>
      <c r="I19" s="234"/>
      <c r="J19" s="234">
        <f t="shared" si="2"/>
        <v>1.55454545454545</v>
      </c>
      <c r="K19" s="245" t="s">
        <v>1292</v>
      </c>
      <c r="L19" s="235"/>
      <c r="M19" s="235">
        <v>13202</v>
      </c>
      <c r="N19" s="235">
        <v>13202</v>
      </c>
      <c r="O19" s="250">
        <v>13202</v>
      </c>
      <c r="P19" s="250"/>
      <c r="Q19" s="234">
        <f t="shared" si="3"/>
        <v>1</v>
      </c>
      <c r="R19" s="234">
        <f t="shared" si="6"/>
        <v>1</v>
      </c>
      <c r="S19" s="234"/>
      <c r="T19" s="234">
        <f t="shared" si="5"/>
        <v>0</v>
      </c>
    </row>
    <row r="20" s="159" customFormat="1" ht="14" customHeight="1" spans="1:20">
      <c r="A20" s="238" t="s">
        <v>1293</v>
      </c>
      <c r="B20" s="235"/>
      <c r="C20" s="235"/>
      <c r="D20" s="235">
        <v>562</v>
      </c>
      <c r="E20" s="236">
        <v>562</v>
      </c>
      <c r="F20" s="236">
        <v>220</v>
      </c>
      <c r="G20" s="234">
        <f t="shared" si="0"/>
        <v>0</v>
      </c>
      <c r="H20" s="234">
        <f>E20/D20</f>
        <v>1</v>
      </c>
      <c r="I20" s="234"/>
      <c r="J20" s="234">
        <f t="shared" si="2"/>
        <v>1.55454545454545</v>
      </c>
      <c r="K20" s="232" t="s">
        <v>1294</v>
      </c>
      <c r="L20" s="236"/>
      <c r="M20" s="236"/>
      <c r="N20" s="236"/>
      <c r="O20" s="250"/>
      <c r="P20" s="236"/>
      <c r="Q20" s="234">
        <f t="shared" si="3"/>
        <v>0</v>
      </c>
      <c r="R20" s="234"/>
      <c r="S20" s="234">
        <f t="shared" si="4"/>
        <v>0</v>
      </c>
      <c r="T20" s="234">
        <f t="shared" si="5"/>
        <v>0</v>
      </c>
    </row>
    <row r="21" s="159" customFormat="1" spans="1:20">
      <c r="A21" s="232" t="s">
        <v>1294</v>
      </c>
      <c r="B21" s="235"/>
      <c r="C21" s="236"/>
      <c r="D21" s="236"/>
      <c r="E21" s="236"/>
      <c r="F21" s="236"/>
      <c r="G21" s="234">
        <f t="shared" si="0"/>
        <v>0</v>
      </c>
      <c r="H21" s="234"/>
      <c r="I21" s="234">
        <f>IF(E21&gt;0,E21/B21,)</f>
        <v>0</v>
      </c>
      <c r="J21" s="234">
        <f t="shared" si="2"/>
        <v>0</v>
      </c>
      <c r="K21" s="232" t="s">
        <v>1294</v>
      </c>
      <c r="L21" s="236"/>
      <c r="M21" s="236"/>
      <c r="N21" s="236"/>
      <c r="O21" s="236"/>
      <c r="P21" s="236"/>
      <c r="Q21" s="234">
        <f t="shared" si="3"/>
        <v>0</v>
      </c>
      <c r="R21" s="234"/>
      <c r="S21" s="234">
        <f t="shared" si="4"/>
        <v>0</v>
      </c>
      <c r="T21" s="234">
        <f t="shared" si="5"/>
        <v>0</v>
      </c>
    </row>
    <row r="22" s="225" customFormat="1" ht="20.25" customHeight="1" spans="1:21">
      <c r="A22" s="239" t="s">
        <v>69</v>
      </c>
      <c r="B22" s="240">
        <f>SUM(B5:B19)</f>
        <v>142236</v>
      </c>
      <c r="C22" s="240">
        <f>SUM(C5:C19)</f>
        <v>141610</v>
      </c>
      <c r="D22" s="240">
        <f>SUM(D5:D19)</f>
        <v>182901</v>
      </c>
      <c r="E22" s="240">
        <f>SUM(E5:E19)</f>
        <v>182901</v>
      </c>
      <c r="F22" s="240">
        <f>SUM(F5:F19)</f>
        <v>58944</v>
      </c>
      <c r="G22" s="241">
        <f t="shared" si="0"/>
        <v>1.29158251535908</v>
      </c>
      <c r="H22" s="241">
        <f>E22/D22</f>
        <v>1</v>
      </c>
      <c r="I22" s="241">
        <f>IF(E22&gt;0,E22/B22,)</f>
        <v>1.28589808487303</v>
      </c>
      <c r="J22" s="241">
        <f t="shared" si="2"/>
        <v>2.10296213355049</v>
      </c>
      <c r="K22" s="239" t="s">
        <v>166</v>
      </c>
      <c r="L22" s="240">
        <f>SUM(L5:L20)</f>
        <v>120349</v>
      </c>
      <c r="M22" s="240">
        <f>SUM(M5:M20)</f>
        <v>136284</v>
      </c>
      <c r="N22" s="240">
        <f>SUM(N5:N20)</f>
        <v>139850</v>
      </c>
      <c r="O22" s="240">
        <f>SUM(O5:O20)</f>
        <v>139850</v>
      </c>
      <c r="P22" s="240">
        <f>SUM(P5:P20)</f>
        <v>100592</v>
      </c>
      <c r="Q22" s="241">
        <f t="shared" si="3"/>
        <v>1.02616594758005</v>
      </c>
      <c r="R22" s="241">
        <f t="shared" si="6"/>
        <v>1</v>
      </c>
      <c r="S22" s="241">
        <f t="shared" si="4"/>
        <v>1.16203707550541</v>
      </c>
      <c r="T22" s="241">
        <f t="shared" si="5"/>
        <v>0.390269603944648</v>
      </c>
      <c r="U22" s="159"/>
    </row>
    <row r="23" s="159" customFormat="1" spans="1:20">
      <c r="A23" s="232" t="s">
        <v>1294</v>
      </c>
      <c r="B23" s="236"/>
      <c r="C23" s="236"/>
      <c r="D23" s="236"/>
      <c r="E23" s="236"/>
      <c r="F23" s="236"/>
      <c r="G23" s="234">
        <f t="shared" ref="G23:G28" si="7">IF(C23&gt;0,E23/C23,)</f>
        <v>0</v>
      </c>
      <c r="H23" s="234"/>
      <c r="I23" s="234">
        <f t="shared" ref="I23:I28" si="8">IF(E23&gt;0,E23/B23,)</f>
        <v>0</v>
      </c>
      <c r="J23" s="234">
        <f t="shared" ref="J23:J28" si="9">IF(F23&gt;0,E23/F23-1,)</f>
        <v>0</v>
      </c>
      <c r="K23" s="232" t="s">
        <v>1294</v>
      </c>
      <c r="L23" s="236"/>
      <c r="M23" s="236"/>
      <c r="N23" s="236"/>
      <c r="O23" s="236"/>
      <c r="P23" s="236"/>
      <c r="Q23" s="241">
        <f t="shared" ref="Q23:Q25" si="10">IF(M23&gt;0,O23/M23,)</f>
        <v>0</v>
      </c>
      <c r="R23" s="241"/>
      <c r="S23" s="241">
        <f t="shared" si="4"/>
        <v>0</v>
      </c>
      <c r="T23" s="241">
        <f t="shared" ref="T23:T25" si="11">IF(P23&gt;0,O23/P23-1,)</f>
        <v>0</v>
      </c>
    </row>
    <row r="24" s="159" customFormat="1" spans="1:20">
      <c r="A24" s="242" t="s">
        <v>1295</v>
      </c>
      <c r="B24" s="240">
        <f>SUM(B25,B28,B30)</f>
        <v>40185</v>
      </c>
      <c r="C24" s="240">
        <f>SUM(C25,C28,C30)</f>
        <v>79104</v>
      </c>
      <c r="D24" s="240">
        <f>SUM(D25,D28,D30)</f>
        <v>79355</v>
      </c>
      <c r="E24" s="240">
        <f>SUM(E25,E28,E30)</f>
        <v>79355</v>
      </c>
      <c r="F24" s="240">
        <f>SUM(F25,F28,F30)</f>
        <v>78751</v>
      </c>
      <c r="G24" s="241">
        <f t="shared" si="7"/>
        <v>1.00317303802589</v>
      </c>
      <c r="H24" s="241">
        <f t="shared" ref="H22:H25" si="12">E24/D24</f>
        <v>1</v>
      </c>
      <c r="I24" s="241">
        <f t="shared" si="8"/>
        <v>1.97474181908672</v>
      </c>
      <c r="J24" s="241">
        <f t="shared" si="9"/>
        <v>0.00766974387626829</v>
      </c>
      <c r="K24" s="251" t="s">
        <v>1296</v>
      </c>
      <c r="L24" s="240">
        <f>SUM(L25,L28,L30,L31)</f>
        <v>30000</v>
      </c>
      <c r="M24" s="240">
        <f>SUM(M25,M28,M30,M31)</f>
        <v>52358</v>
      </c>
      <c r="N24" s="240">
        <f>SUM(N25,N28,N30,N31)</f>
        <v>90334</v>
      </c>
      <c r="O24" s="240">
        <f>SUM(O25,O28,O30,O31)</f>
        <v>90334</v>
      </c>
      <c r="P24" s="240">
        <f>SUM(P25,P28,P30,P31)</f>
        <v>17703</v>
      </c>
      <c r="Q24" s="241">
        <f t="shared" si="10"/>
        <v>1.72531418312388</v>
      </c>
      <c r="R24" s="241">
        <f>O24/N24</f>
        <v>1</v>
      </c>
      <c r="S24" s="241"/>
      <c r="T24" s="241">
        <f t="shared" si="11"/>
        <v>4.10275094616732</v>
      </c>
    </row>
    <row r="25" s="159" customFormat="1" ht="18" customHeight="1" spans="1:20">
      <c r="A25" s="232" t="s">
        <v>1297</v>
      </c>
      <c r="B25" s="243">
        <v>2873</v>
      </c>
      <c r="C25" s="243">
        <v>16109</v>
      </c>
      <c r="D25" s="244">
        <v>16360</v>
      </c>
      <c r="E25" s="244">
        <v>16360</v>
      </c>
      <c r="F25" s="244">
        <v>3703</v>
      </c>
      <c r="G25" s="234">
        <f t="shared" si="7"/>
        <v>1.01558135203923</v>
      </c>
      <c r="H25" s="234">
        <f t="shared" si="12"/>
        <v>1</v>
      </c>
      <c r="I25" s="234">
        <f t="shared" si="8"/>
        <v>5.69439610163592</v>
      </c>
      <c r="J25" s="234">
        <f t="shared" si="9"/>
        <v>3.41803942749122</v>
      </c>
      <c r="K25" s="252" t="s">
        <v>1298</v>
      </c>
      <c r="L25" s="236">
        <f>SUM(L26:L27)</f>
        <v>0</v>
      </c>
      <c r="M25" s="236">
        <f>SUM(M26:M27)</f>
        <v>0</v>
      </c>
      <c r="N25" s="236">
        <f>SUM(N26:N27)</f>
        <v>1217</v>
      </c>
      <c r="O25" s="236">
        <f>SUM(O26:O27)</f>
        <v>1217</v>
      </c>
      <c r="P25" s="236">
        <f>SUM(P26:P27)</f>
        <v>-683</v>
      </c>
      <c r="Q25" s="234">
        <f t="shared" si="10"/>
        <v>0</v>
      </c>
      <c r="R25" s="234">
        <f>O25/N25</f>
        <v>1</v>
      </c>
      <c r="S25" s="234"/>
      <c r="T25" s="234">
        <f t="shared" si="11"/>
        <v>0</v>
      </c>
    </row>
    <row r="26" s="159" customFormat="1" ht="16" customHeight="1" spans="1:20">
      <c r="A26" s="245" t="s">
        <v>1299</v>
      </c>
      <c r="B26" s="243"/>
      <c r="C26" s="246"/>
      <c r="D26" s="246">
        <v>13202</v>
      </c>
      <c r="E26" s="246">
        <v>13202</v>
      </c>
      <c r="F26" s="236"/>
      <c r="G26" s="234"/>
      <c r="H26" s="234"/>
      <c r="I26" s="234"/>
      <c r="J26" s="234"/>
      <c r="K26" s="252" t="s">
        <v>1300</v>
      </c>
      <c r="L26" s="236"/>
      <c r="M26" s="236"/>
      <c r="N26" s="236"/>
      <c r="O26" s="236"/>
      <c r="P26" s="236"/>
      <c r="Q26" s="234">
        <f t="shared" ref="Q26:Q38" si="13">IF(M26&gt;0,O26/M26,)</f>
        <v>0</v>
      </c>
      <c r="R26" s="234"/>
      <c r="S26" s="234">
        <f t="shared" ref="S26:S38" si="14">IF(O26&gt;0,O26/L26,)</f>
        <v>0</v>
      </c>
      <c r="T26" s="234">
        <f t="shared" ref="T26:T38" si="15">IF(P26&gt;0,O26/P26-1,)</f>
        <v>0</v>
      </c>
    </row>
    <row r="27" s="159" customFormat="1" ht="16" customHeight="1" spans="1:20">
      <c r="A27" s="232"/>
      <c r="B27" s="243"/>
      <c r="C27" s="246"/>
      <c r="D27" s="246"/>
      <c r="E27" s="244"/>
      <c r="F27" s="236"/>
      <c r="G27" s="234"/>
      <c r="H27" s="234"/>
      <c r="I27" s="234"/>
      <c r="J27" s="234"/>
      <c r="K27" s="252" t="s">
        <v>1301</v>
      </c>
      <c r="L27" s="236"/>
      <c r="M27" s="236"/>
      <c r="N27" s="236">
        <v>1217</v>
      </c>
      <c r="O27" s="236">
        <v>1217</v>
      </c>
      <c r="P27" s="236">
        <v>-683</v>
      </c>
      <c r="Q27" s="234">
        <f t="shared" si="13"/>
        <v>0</v>
      </c>
      <c r="R27" s="234"/>
      <c r="S27" s="234"/>
      <c r="T27" s="234">
        <f t="shared" si="15"/>
        <v>0</v>
      </c>
    </row>
    <row r="28" s="159" customFormat="1" spans="1:20">
      <c r="A28" s="232" t="s">
        <v>1302</v>
      </c>
      <c r="B28" s="235">
        <v>5240</v>
      </c>
      <c r="C28" s="235">
        <v>5923</v>
      </c>
      <c r="D28" s="235">
        <v>5923</v>
      </c>
      <c r="E28" s="244">
        <v>5923</v>
      </c>
      <c r="F28" s="244">
        <v>5648</v>
      </c>
      <c r="G28" s="234">
        <f t="shared" si="7"/>
        <v>1</v>
      </c>
      <c r="H28" s="234">
        <f t="shared" ref="H28:H32" si="16">E28/D28</f>
        <v>1</v>
      </c>
      <c r="I28" s="234">
        <f t="shared" si="8"/>
        <v>1.13034351145038</v>
      </c>
      <c r="J28" s="234">
        <f t="shared" si="9"/>
        <v>0.0486898016997168</v>
      </c>
      <c r="K28" s="232" t="s">
        <v>1303</v>
      </c>
      <c r="L28" s="236">
        <v>30000</v>
      </c>
      <c r="M28" s="236">
        <v>52358</v>
      </c>
      <c r="N28" s="236">
        <f>N29</f>
        <v>83936</v>
      </c>
      <c r="O28" s="236">
        <f>O29</f>
        <v>83936</v>
      </c>
      <c r="P28" s="236">
        <f>P29</f>
        <v>12463</v>
      </c>
      <c r="Q28" s="234">
        <f t="shared" si="13"/>
        <v>1.60311700217732</v>
      </c>
      <c r="R28" s="234">
        <f t="shared" ref="R26:R34" si="17">O28/N28</f>
        <v>1</v>
      </c>
      <c r="S28" s="234">
        <f t="shared" si="14"/>
        <v>2.79786666666667</v>
      </c>
      <c r="T28" s="234">
        <f t="shared" si="15"/>
        <v>5.73481505255556</v>
      </c>
    </row>
    <row r="29" s="159" customFormat="1" ht="16" customHeight="1" spans="1:20">
      <c r="A29" s="232" t="s">
        <v>1304</v>
      </c>
      <c r="B29" s="235"/>
      <c r="C29" s="235"/>
      <c r="D29" s="235"/>
      <c r="E29" s="244"/>
      <c r="F29" s="236"/>
      <c r="G29" s="234"/>
      <c r="H29" s="234"/>
      <c r="I29" s="234">
        <f t="shared" ref="I28:I32" si="18">IF(E29&gt;0,E29/B29,)</f>
        <v>0</v>
      </c>
      <c r="J29" s="234"/>
      <c r="K29" s="232" t="s">
        <v>1305</v>
      </c>
      <c r="L29" s="236"/>
      <c r="M29" s="236"/>
      <c r="N29" s="236">
        <v>83936</v>
      </c>
      <c r="O29" s="236">
        <v>83936</v>
      </c>
      <c r="P29" s="236">
        <v>12463</v>
      </c>
      <c r="Q29" s="234">
        <f t="shared" si="13"/>
        <v>0</v>
      </c>
      <c r="R29" s="234">
        <f t="shared" si="17"/>
        <v>1</v>
      </c>
      <c r="S29" s="234"/>
      <c r="T29" s="234">
        <f t="shared" si="15"/>
        <v>5.73481505255556</v>
      </c>
    </row>
    <row r="30" s="159" customFormat="1" spans="1:20">
      <c r="A30" s="232" t="s">
        <v>1306</v>
      </c>
      <c r="B30" s="236">
        <f>B31</f>
        <v>32072</v>
      </c>
      <c r="C30" s="236">
        <f t="shared" ref="B30:F30" si="19">C31</f>
        <v>57072</v>
      </c>
      <c r="D30" s="236">
        <f t="shared" si="19"/>
        <v>57072</v>
      </c>
      <c r="E30" s="236">
        <f t="shared" si="19"/>
        <v>57072</v>
      </c>
      <c r="F30" s="236">
        <f t="shared" si="19"/>
        <v>69400</v>
      </c>
      <c r="G30" s="234">
        <f t="shared" ref="G30:G32" si="20">IF(C30&gt;0,E30/C30,)</f>
        <v>1</v>
      </c>
      <c r="H30" s="234">
        <f t="shared" si="16"/>
        <v>1</v>
      </c>
      <c r="I30" s="234">
        <f t="shared" si="18"/>
        <v>1.77949613369918</v>
      </c>
      <c r="J30" s="234">
        <f t="shared" ref="J30:J32" si="21">IF(F30&gt;0,E30/F30-1,)</f>
        <v>-0.177636887608069</v>
      </c>
      <c r="K30" s="232" t="s">
        <v>170</v>
      </c>
      <c r="L30" s="236"/>
      <c r="M30" s="236"/>
      <c r="N30" s="236">
        <v>5181</v>
      </c>
      <c r="O30" s="236">
        <v>5181</v>
      </c>
      <c r="P30" s="236">
        <v>5923</v>
      </c>
      <c r="Q30" s="234">
        <f t="shared" si="13"/>
        <v>0</v>
      </c>
      <c r="R30" s="234">
        <f t="shared" si="17"/>
        <v>1</v>
      </c>
      <c r="S30" s="234"/>
      <c r="T30" s="234">
        <f t="shared" si="15"/>
        <v>-0.125274354212392</v>
      </c>
    </row>
    <row r="31" s="159" customFormat="1" spans="1:20">
      <c r="A31" s="232" t="s">
        <v>1307</v>
      </c>
      <c r="B31" s="236">
        <f>B32+B35+B36+B37</f>
        <v>32072</v>
      </c>
      <c r="C31" s="236">
        <f t="shared" ref="B31:F31" si="22">C32+C35+C36+C37</f>
        <v>57072</v>
      </c>
      <c r="D31" s="236">
        <f t="shared" si="22"/>
        <v>57072</v>
      </c>
      <c r="E31" s="236">
        <f t="shared" si="22"/>
        <v>57072</v>
      </c>
      <c r="F31" s="236">
        <f t="shared" si="22"/>
        <v>69400</v>
      </c>
      <c r="G31" s="234">
        <f t="shared" si="20"/>
        <v>1</v>
      </c>
      <c r="H31" s="234">
        <f t="shared" si="16"/>
        <v>1</v>
      </c>
      <c r="I31" s="234">
        <f t="shared" si="18"/>
        <v>1.77949613369918</v>
      </c>
      <c r="J31" s="234">
        <f t="shared" si="21"/>
        <v>-0.177636887608069</v>
      </c>
      <c r="K31" s="253" t="s">
        <v>1308</v>
      </c>
      <c r="L31" s="236"/>
      <c r="M31" s="236"/>
      <c r="N31" s="236"/>
      <c r="O31" s="236"/>
      <c r="P31" s="236"/>
      <c r="Q31" s="234">
        <f t="shared" si="13"/>
        <v>0</v>
      </c>
      <c r="R31" s="234"/>
      <c r="S31" s="234">
        <f t="shared" si="14"/>
        <v>0</v>
      </c>
      <c r="T31" s="234">
        <f t="shared" si="15"/>
        <v>0</v>
      </c>
    </row>
    <row r="32" s="159" customFormat="1" ht="16" customHeight="1" spans="1:20">
      <c r="A32" s="247" t="s">
        <v>1309</v>
      </c>
      <c r="B32" s="236">
        <f t="shared" ref="B32:F32" si="23">SUM(B33:B34)</f>
        <v>32072</v>
      </c>
      <c r="C32" s="236">
        <f t="shared" si="23"/>
        <v>57072</v>
      </c>
      <c r="D32" s="236">
        <f t="shared" si="23"/>
        <v>32072</v>
      </c>
      <c r="E32" s="236">
        <f t="shared" si="23"/>
        <v>57072</v>
      </c>
      <c r="F32" s="236">
        <f t="shared" si="23"/>
        <v>19400</v>
      </c>
      <c r="G32" s="234">
        <f t="shared" si="20"/>
        <v>1</v>
      </c>
      <c r="H32" s="234">
        <f t="shared" si="16"/>
        <v>1.77949613369918</v>
      </c>
      <c r="I32" s="234">
        <f t="shared" si="18"/>
        <v>1.77949613369918</v>
      </c>
      <c r="J32" s="234">
        <f t="shared" si="21"/>
        <v>1.94185567010309</v>
      </c>
      <c r="K32" s="251" t="s">
        <v>1310</v>
      </c>
      <c r="L32" s="236">
        <f>L33</f>
        <v>32072</v>
      </c>
      <c r="M32" s="236">
        <f t="shared" ref="L32:P32" si="24">M33</f>
        <v>32072</v>
      </c>
      <c r="N32" s="236">
        <f t="shared" si="24"/>
        <v>32072</v>
      </c>
      <c r="O32" s="236">
        <f t="shared" si="24"/>
        <v>32072</v>
      </c>
      <c r="P32" s="236">
        <f t="shared" si="24"/>
        <v>19400</v>
      </c>
      <c r="Q32" s="241">
        <f t="shared" si="13"/>
        <v>1</v>
      </c>
      <c r="R32" s="241">
        <f t="shared" si="17"/>
        <v>1</v>
      </c>
      <c r="S32" s="241">
        <f t="shared" si="14"/>
        <v>1</v>
      </c>
      <c r="T32" s="241">
        <f t="shared" si="15"/>
        <v>0.65319587628866</v>
      </c>
    </row>
    <row r="33" s="159" customFormat="1" ht="15" customHeight="1" spans="1:20">
      <c r="A33" s="232" t="s">
        <v>1311</v>
      </c>
      <c r="B33" s="236"/>
      <c r="C33" s="236"/>
      <c r="D33" s="236"/>
      <c r="E33" s="236"/>
      <c r="F33" s="236"/>
      <c r="G33" s="234">
        <f t="shared" ref="G33:G38" si="25">IF(C33&gt;0,E33/C33,)</f>
        <v>0</v>
      </c>
      <c r="H33" s="234"/>
      <c r="I33" s="234">
        <f t="shared" ref="I33:I38" si="26">IF(E33&gt;0,E33/B33,)</f>
        <v>0</v>
      </c>
      <c r="J33" s="234">
        <f t="shared" ref="J33:J38" si="27">IF(F33&gt;0,E33/F33-1,)</f>
        <v>0</v>
      </c>
      <c r="K33" s="247" t="s">
        <v>1312</v>
      </c>
      <c r="L33" s="236">
        <f>SUM(L34:L36)</f>
        <v>32072</v>
      </c>
      <c r="M33" s="236">
        <f t="shared" ref="L33:P33" si="28">SUM(M34:M36)</f>
        <v>32072</v>
      </c>
      <c r="N33" s="236">
        <f t="shared" si="28"/>
        <v>32072</v>
      </c>
      <c r="O33" s="236">
        <f t="shared" si="28"/>
        <v>32072</v>
      </c>
      <c r="P33" s="236">
        <f t="shared" si="28"/>
        <v>19400</v>
      </c>
      <c r="Q33" s="234">
        <f t="shared" si="13"/>
        <v>1</v>
      </c>
      <c r="R33" s="234">
        <f t="shared" si="17"/>
        <v>1</v>
      </c>
      <c r="S33" s="234">
        <f t="shared" si="14"/>
        <v>1</v>
      </c>
      <c r="T33" s="234">
        <f t="shared" si="15"/>
        <v>0.65319587628866</v>
      </c>
    </row>
    <row r="34" s="159" customFormat="1" spans="1:20">
      <c r="A34" s="232" t="s">
        <v>1313</v>
      </c>
      <c r="B34" s="236">
        <v>32072</v>
      </c>
      <c r="C34" s="236">
        <v>57072</v>
      </c>
      <c r="D34" s="236">
        <v>32072</v>
      </c>
      <c r="E34" s="236">
        <v>57072</v>
      </c>
      <c r="F34" s="236">
        <v>19400</v>
      </c>
      <c r="G34" s="234">
        <f t="shared" si="25"/>
        <v>1</v>
      </c>
      <c r="H34" s="234">
        <f>E34/D34</f>
        <v>1.77949613369918</v>
      </c>
      <c r="I34" s="234">
        <f t="shared" si="26"/>
        <v>1.77949613369918</v>
      </c>
      <c r="J34" s="234">
        <f t="shared" si="27"/>
        <v>1.94185567010309</v>
      </c>
      <c r="K34" s="232" t="s">
        <v>1314</v>
      </c>
      <c r="L34" s="236">
        <v>32072</v>
      </c>
      <c r="M34" s="236">
        <v>32072</v>
      </c>
      <c r="N34" s="236">
        <v>32072</v>
      </c>
      <c r="O34" s="236">
        <v>32072</v>
      </c>
      <c r="P34" s="236">
        <v>19400</v>
      </c>
      <c r="Q34" s="234">
        <f t="shared" si="13"/>
        <v>1</v>
      </c>
      <c r="R34" s="234">
        <f t="shared" si="17"/>
        <v>1</v>
      </c>
      <c r="S34" s="234">
        <f t="shared" si="14"/>
        <v>1</v>
      </c>
      <c r="T34" s="234">
        <f t="shared" si="15"/>
        <v>0.65319587628866</v>
      </c>
    </row>
    <row r="35" s="159" customFormat="1" ht="15" customHeight="1" spans="1:20">
      <c r="A35" s="232" t="s">
        <v>1315</v>
      </c>
      <c r="B35" s="236"/>
      <c r="C35" s="236"/>
      <c r="D35" s="236"/>
      <c r="E35" s="236"/>
      <c r="F35" s="236">
        <v>40000</v>
      </c>
      <c r="G35" s="234">
        <f t="shared" si="25"/>
        <v>0</v>
      </c>
      <c r="H35" s="234"/>
      <c r="I35" s="234">
        <f t="shared" si="26"/>
        <v>0</v>
      </c>
      <c r="J35" s="234">
        <f t="shared" si="27"/>
        <v>-1</v>
      </c>
      <c r="K35" s="232" t="s">
        <v>1316</v>
      </c>
      <c r="L35" s="236"/>
      <c r="M35" s="236"/>
      <c r="N35" s="236"/>
      <c r="O35" s="236"/>
      <c r="P35" s="236"/>
      <c r="Q35" s="234">
        <f t="shared" si="13"/>
        <v>0</v>
      </c>
      <c r="R35" s="234"/>
      <c r="S35" s="234">
        <f t="shared" si="14"/>
        <v>0</v>
      </c>
      <c r="T35" s="234">
        <f t="shared" si="15"/>
        <v>0</v>
      </c>
    </row>
    <row r="36" s="159" customFormat="1" ht="15" customHeight="1" spans="1:20">
      <c r="A36" s="232" t="s">
        <v>1317</v>
      </c>
      <c r="B36" s="236"/>
      <c r="C36" s="236"/>
      <c r="D36" s="236"/>
      <c r="E36" s="236"/>
      <c r="F36" s="236"/>
      <c r="G36" s="234">
        <f t="shared" si="25"/>
        <v>0</v>
      </c>
      <c r="H36" s="234"/>
      <c r="I36" s="234">
        <f t="shared" si="26"/>
        <v>0</v>
      </c>
      <c r="J36" s="234">
        <f t="shared" si="27"/>
        <v>0</v>
      </c>
      <c r="K36" s="253" t="s">
        <v>1318</v>
      </c>
      <c r="L36" s="236"/>
      <c r="M36" s="236"/>
      <c r="N36" s="236"/>
      <c r="O36" s="236"/>
      <c r="P36" s="236"/>
      <c r="Q36" s="234">
        <f t="shared" si="13"/>
        <v>0</v>
      </c>
      <c r="R36" s="234"/>
      <c r="S36" s="234">
        <f t="shared" si="14"/>
        <v>0</v>
      </c>
      <c r="T36" s="234">
        <f t="shared" si="15"/>
        <v>0</v>
      </c>
    </row>
    <row r="37" s="159" customFormat="1" ht="15" customHeight="1" spans="1:20">
      <c r="A37" s="247" t="s">
        <v>1319</v>
      </c>
      <c r="B37" s="236"/>
      <c r="C37" s="236"/>
      <c r="D37" s="236">
        <v>25000</v>
      </c>
      <c r="E37" s="236"/>
      <c r="F37" s="236">
        <v>10000</v>
      </c>
      <c r="G37" s="234">
        <f t="shared" si="25"/>
        <v>0</v>
      </c>
      <c r="H37" s="234">
        <f>E37/D37</f>
        <v>0</v>
      </c>
      <c r="I37" s="234">
        <f t="shared" si="26"/>
        <v>0</v>
      </c>
      <c r="J37" s="234">
        <f t="shared" si="27"/>
        <v>-1</v>
      </c>
      <c r="K37" s="232" t="s">
        <v>1294</v>
      </c>
      <c r="L37" s="236"/>
      <c r="M37" s="236"/>
      <c r="N37" s="236"/>
      <c r="O37" s="236"/>
      <c r="P37" s="236"/>
      <c r="Q37" s="234">
        <f t="shared" si="13"/>
        <v>0</v>
      </c>
      <c r="R37" s="234"/>
      <c r="S37" s="234">
        <f t="shared" si="14"/>
        <v>0</v>
      </c>
      <c r="T37" s="234">
        <f t="shared" si="15"/>
        <v>0</v>
      </c>
    </row>
    <row r="38" s="159" customFormat="1" ht="18" customHeight="1" spans="1:20">
      <c r="A38" s="239" t="s">
        <v>140</v>
      </c>
      <c r="B38" s="240">
        <f t="shared" ref="B38:F38" si="29">B22+B24</f>
        <v>182421</v>
      </c>
      <c r="C38" s="240">
        <f t="shared" si="29"/>
        <v>220714</v>
      </c>
      <c r="D38" s="240">
        <f t="shared" si="29"/>
        <v>262256</v>
      </c>
      <c r="E38" s="240">
        <f t="shared" si="29"/>
        <v>262256</v>
      </c>
      <c r="F38" s="240">
        <f t="shared" si="29"/>
        <v>137695</v>
      </c>
      <c r="G38" s="241">
        <f t="shared" si="25"/>
        <v>1.18821642487563</v>
      </c>
      <c r="H38" s="241">
        <f>E38/D38</f>
        <v>1</v>
      </c>
      <c r="I38" s="241">
        <f t="shared" si="26"/>
        <v>1.43764149960805</v>
      </c>
      <c r="J38" s="241">
        <f t="shared" si="27"/>
        <v>0.904615272885726</v>
      </c>
      <c r="K38" s="239" t="s">
        <v>180</v>
      </c>
      <c r="L38" s="240">
        <f t="shared" ref="L38:P38" si="30">L22+L24++L32</f>
        <v>182421</v>
      </c>
      <c r="M38" s="240">
        <f t="shared" si="30"/>
        <v>220714</v>
      </c>
      <c r="N38" s="240">
        <f t="shared" si="30"/>
        <v>262256</v>
      </c>
      <c r="O38" s="240">
        <f t="shared" si="30"/>
        <v>262256</v>
      </c>
      <c r="P38" s="240">
        <f t="shared" si="30"/>
        <v>137695</v>
      </c>
      <c r="Q38" s="241">
        <f t="shared" si="13"/>
        <v>1.18821642487563</v>
      </c>
      <c r="R38" s="241">
        <f>O38/N38</f>
        <v>1</v>
      </c>
      <c r="S38" s="241">
        <f t="shared" si="14"/>
        <v>1.43764149960805</v>
      </c>
      <c r="T38" s="241">
        <f t="shared" si="15"/>
        <v>0.904615272885726</v>
      </c>
    </row>
    <row r="39" spans="19:20">
      <c r="S39" s="255"/>
      <c r="T39" s="256"/>
    </row>
    <row r="40" spans="19:20">
      <c r="S40" s="256"/>
      <c r="T40" s="256"/>
    </row>
    <row r="41" spans="16:20">
      <c r="P41" s="248"/>
      <c r="S41" s="256"/>
      <c r="T41" s="256"/>
    </row>
    <row r="42" spans="5:20">
      <c r="E42" s="248"/>
      <c r="F42" s="248"/>
      <c r="P42" s="248"/>
      <c r="S42" s="256"/>
      <c r="T42" s="256"/>
    </row>
    <row r="43" spans="16:16">
      <c r="P43" s="248"/>
    </row>
    <row r="45" spans="18:18">
      <c r="R45" s="248"/>
    </row>
  </sheetData>
  <autoFilter xmlns:etc="http://www.wps.cn/officeDocument/2017/etCustomData" ref="A4:U38" etc:filterBottomFollowUsedRange="0">
    <extLst/>
  </autoFilter>
  <mergeCells count="4">
    <mergeCell ref="A1:T1"/>
    <mergeCell ref="Q2:T2"/>
    <mergeCell ref="A3:J3"/>
    <mergeCell ref="K3:T3"/>
  </mergeCells>
  <conditionalFormatting sqref="A20">
    <cfRule type="expression" dxfId="0" priority="2" stopIfTrue="1">
      <formula>"len($A:$A)=3"</formula>
    </cfRule>
  </conditionalFormatting>
  <conditionalFormatting sqref="A29:A30">
    <cfRule type="expression" dxfId="0" priority="5" stopIfTrue="1">
      <formula>"len($A:$A)=3"</formula>
    </cfRule>
  </conditionalFormatting>
  <conditionalFormatting sqref="A5:A19 A37 K31:L33 M32:P33 K34 K35:L35 A21:A35">
    <cfRule type="expression" dxfId="0" priority="10" stopIfTrue="1">
      <formula>"len($A:$A)=3"</formula>
    </cfRule>
  </conditionalFormatting>
  <conditionalFormatting sqref="A32:A35 L32:P33 L35">
    <cfRule type="expression" dxfId="0" priority="4" stopIfTrue="1">
      <formula>"len($A:$A)=3"</formula>
    </cfRule>
  </conditionalFormatting>
  <conditionalFormatting sqref="A36:A37 K36:L37">
    <cfRule type="expression" dxfId="0" priority="3" stopIfTrue="1">
      <formula>"len($A:$A)=3"</formula>
    </cfRule>
  </conditionalFormatting>
  <pageMargins left="0.511805555555556" right="0.472222222222222" top="0.984027777777778" bottom="0.984027777777778" header="0.511805555555556" footer="0.511805555555556"/>
  <pageSetup paperSize="9" scale="55"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0" tint="-0.25"/>
  </sheetPr>
  <dimension ref="A1:I53"/>
  <sheetViews>
    <sheetView showZeros="0" workbookViewId="0">
      <pane xSplit="2" ySplit="5" topLeftCell="C37" activePane="bottomRight" state="frozen"/>
      <selection/>
      <selection pane="topRight"/>
      <selection pane="bottomLeft"/>
      <selection pane="bottomRight" activeCell="F4" sqref="F4:F5"/>
    </sheetView>
  </sheetViews>
  <sheetFormatPr defaultColWidth="9" defaultRowHeight="14.25"/>
  <cols>
    <col min="1" max="1" width="8.25" customWidth="1"/>
    <col min="2" max="2" width="35.625" customWidth="1"/>
    <col min="3" max="3" width="8.25" style="199" customWidth="1"/>
    <col min="4" max="4" width="7.625" customWidth="1"/>
    <col min="5" max="5" width="8.375" customWidth="1"/>
    <col min="6" max="6" width="9.8" customWidth="1"/>
    <col min="7" max="7" width="11.125" customWidth="1"/>
    <col min="8" max="8" width="11.5" customWidth="1"/>
    <col min="9" max="9" width="12.125" customWidth="1"/>
  </cols>
  <sheetData>
    <row r="1" ht="27" spans="1:9">
      <c r="A1" s="57" t="s">
        <v>15</v>
      </c>
      <c r="B1" s="57"/>
      <c r="C1" s="200"/>
      <c r="D1" s="57"/>
      <c r="E1" s="57"/>
      <c r="F1" s="57"/>
      <c r="G1" s="57"/>
      <c r="H1" s="57"/>
      <c r="I1" s="57"/>
    </row>
    <row r="2" spans="1:8">
      <c r="A2" s="201" t="s">
        <v>1320</v>
      </c>
      <c r="B2" s="201"/>
      <c r="C2" s="202"/>
      <c r="D2" s="201"/>
      <c r="E2" s="201"/>
      <c r="F2" s="201"/>
      <c r="G2" s="201"/>
      <c r="H2" s="201" t="s">
        <v>31</v>
      </c>
    </row>
    <row r="3" spans="1:9">
      <c r="A3" s="203"/>
      <c r="B3" s="203"/>
      <c r="C3" s="204"/>
      <c r="D3" s="203"/>
      <c r="E3" s="203"/>
      <c r="F3" s="203"/>
      <c r="G3" s="203"/>
      <c r="H3" s="203"/>
      <c r="I3" s="224"/>
    </row>
    <row r="4" spans="1:9">
      <c r="A4" s="205" t="s">
        <v>1</v>
      </c>
      <c r="B4" s="205" t="s">
        <v>1321</v>
      </c>
      <c r="C4" s="206" t="s">
        <v>37</v>
      </c>
      <c r="D4" s="207" t="s">
        <v>33</v>
      </c>
      <c r="E4" s="206" t="s">
        <v>34</v>
      </c>
      <c r="F4" s="206" t="s">
        <v>36</v>
      </c>
      <c r="G4" s="208" t="s">
        <v>185</v>
      </c>
      <c r="H4" s="208" t="s">
        <v>186</v>
      </c>
      <c r="I4" s="208" t="s">
        <v>38</v>
      </c>
    </row>
    <row r="5" spans="1:9">
      <c r="A5" s="205"/>
      <c r="B5" s="205"/>
      <c r="C5" s="209"/>
      <c r="D5" s="207"/>
      <c r="E5" s="209"/>
      <c r="F5" s="209"/>
      <c r="G5" s="210"/>
      <c r="H5" s="210"/>
      <c r="I5" s="210"/>
    </row>
    <row r="6" ht="17" customHeight="1" spans="1:9">
      <c r="A6" s="211" t="s">
        <v>1322</v>
      </c>
      <c r="B6" s="212" t="s">
        <v>1323</v>
      </c>
      <c r="C6" s="213"/>
      <c r="D6" s="213"/>
      <c r="E6" s="213"/>
      <c r="F6" s="213"/>
      <c r="G6" s="214">
        <f>IF(F6&lt;&gt;0,F6/C6-1,)</f>
        <v>0</v>
      </c>
      <c r="H6" s="214">
        <f>IF(F6&lt;&gt;0,F6/D6,)</f>
        <v>0</v>
      </c>
      <c r="I6" s="214">
        <f>IF(F6&lt;&gt;0,F6/E6,)</f>
        <v>0</v>
      </c>
    </row>
    <row r="7" ht="17" customHeight="1" spans="1:9">
      <c r="A7" s="211" t="s">
        <v>1324</v>
      </c>
      <c r="B7" s="212" t="s">
        <v>1325</v>
      </c>
      <c r="C7" s="213"/>
      <c r="D7" s="213"/>
      <c r="E7" s="213"/>
      <c r="F7" s="213"/>
      <c r="G7" s="214">
        <f t="shared" ref="G7:G48" si="0">IF(F7&lt;&gt;0,F7/C7-1,)</f>
        <v>0</v>
      </c>
      <c r="H7" s="214">
        <f t="shared" ref="H7:H48" si="1">IF(F7&lt;&gt;0,F7/D7,)</f>
        <v>0</v>
      </c>
      <c r="I7" s="214">
        <f t="shared" ref="I7:I48" si="2">IF(F7&lt;&gt;0,F7/E7,)</f>
        <v>0</v>
      </c>
    </row>
    <row r="8" ht="17" customHeight="1" spans="1:9">
      <c r="A8" s="211" t="s">
        <v>1326</v>
      </c>
      <c r="B8" s="212" t="s">
        <v>1327</v>
      </c>
      <c r="C8" s="213"/>
      <c r="D8" s="213"/>
      <c r="E8" s="213"/>
      <c r="F8" s="213"/>
      <c r="G8" s="214">
        <f t="shared" si="0"/>
        <v>0</v>
      </c>
      <c r="H8" s="214">
        <f t="shared" si="1"/>
        <v>0</v>
      </c>
      <c r="I8" s="214">
        <f t="shared" si="2"/>
        <v>0</v>
      </c>
    </row>
    <row r="9" ht="17" customHeight="1" spans="1:9">
      <c r="A9" s="211" t="s">
        <v>1328</v>
      </c>
      <c r="B9" s="212" t="s">
        <v>1329</v>
      </c>
      <c r="C9" s="213"/>
      <c r="D9" s="213"/>
      <c r="E9" s="213"/>
      <c r="F9" s="213"/>
      <c r="G9" s="214">
        <f t="shared" si="0"/>
        <v>0</v>
      </c>
      <c r="H9" s="214">
        <f t="shared" si="1"/>
        <v>0</v>
      </c>
      <c r="I9" s="214">
        <f t="shared" si="2"/>
        <v>0</v>
      </c>
    </row>
    <row r="10" ht="17" customHeight="1" spans="1:9">
      <c r="A10" s="211" t="s">
        <v>1330</v>
      </c>
      <c r="B10" s="212" t="s">
        <v>1331</v>
      </c>
      <c r="C10" s="213"/>
      <c r="D10" s="213"/>
      <c r="E10" s="213"/>
      <c r="F10" s="213"/>
      <c r="G10" s="214">
        <f t="shared" si="0"/>
        <v>0</v>
      </c>
      <c r="H10" s="214">
        <f t="shared" si="1"/>
        <v>0</v>
      </c>
      <c r="I10" s="214">
        <f t="shared" si="2"/>
        <v>0</v>
      </c>
    </row>
    <row r="11" ht="17" customHeight="1" spans="1:9">
      <c r="A11" s="211" t="s">
        <v>1332</v>
      </c>
      <c r="B11" s="212" t="s">
        <v>1333</v>
      </c>
      <c r="C11" s="213"/>
      <c r="D11" s="213"/>
      <c r="E11" s="213"/>
      <c r="F11" s="213"/>
      <c r="G11" s="214">
        <f t="shared" si="0"/>
        <v>0</v>
      </c>
      <c r="H11" s="214">
        <f t="shared" si="1"/>
        <v>0</v>
      </c>
      <c r="I11" s="214">
        <f t="shared" si="2"/>
        <v>0</v>
      </c>
    </row>
    <row r="12" ht="17" customHeight="1" spans="1:9">
      <c r="A12" s="211" t="s">
        <v>1334</v>
      </c>
      <c r="B12" s="212" t="s">
        <v>1335</v>
      </c>
      <c r="C12" s="213"/>
      <c r="D12" s="213"/>
      <c r="E12" s="213"/>
      <c r="F12" s="213"/>
      <c r="G12" s="214">
        <f t="shared" si="0"/>
        <v>0</v>
      </c>
      <c r="H12" s="214">
        <f t="shared" si="1"/>
        <v>0</v>
      </c>
      <c r="I12" s="214">
        <f t="shared" si="2"/>
        <v>0</v>
      </c>
    </row>
    <row r="13" ht="17" customHeight="1" spans="1:9">
      <c r="A13" s="211" t="s">
        <v>1336</v>
      </c>
      <c r="B13" s="212" t="s">
        <v>1337</v>
      </c>
      <c r="C13" s="213"/>
      <c r="D13" s="213"/>
      <c r="E13" s="213"/>
      <c r="F13" s="213"/>
      <c r="G13" s="214">
        <f t="shared" si="0"/>
        <v>0</v>
      </c>
      <c r="H13" s="214">
        <f t="shared" si="1"/>
        <v>0</v>
      </c>
      <c r="I13" s="214">
        <f t="shared" si="2"/>
        <v>0</v>
      </c>
    </row>
    <row r="14" ht="17" customHeight="1" spans="1:9">
      <c r="A14" s="211" t="s">
        <v>1338</v>
      </c>
      <c r="B14" s="212" t="s">
        <v>1339</v>
      </c>
      <c r="C14" s="213"/>
      <c r="D14" s="213"/>
      <c r="E14" s="213"/>
      <c r="F14" s="213"/>
      <c r="G14" s="214">
        <f t="shared" si="0"/>
        <v>0</v>
      </c>
      <c r="H14" s="214">
        <f t="shared" si="1"/>
        <v>0</v>
      </c>
      <c r="I14" s="214">
        <f t="shared" si="2"/>
        <v>0</v>
      </c>
    </row>
    <row r="15" ht="17" customHeight="1" spans="1:9">
      <c r="A15" s="211" t="s">
        <v>1340</v>
      </c>
      <c r="B15" s="212" t="s">
        <v>1341</v>
      </c>
      <c r="C15" s="213">
        <v>145</v>
      </c>
      <c r="D15" s="213"/>
      <c r="E15" s="213"/>
      <c r="F15" s="213"/>
      <c r="G15" s="214">
        <f t="shared" si="0"/>
        <v>0</v>
      </c>
      <c r="H15" s="214">
        <f t="shared" si="1"/>
        <v>0</v>
      </c>
      <c r="I15" s="214">
        <f t="shared" si="2"/>
        <v>0</v>
      </c>
    </row>
    <row r="16" ht="17" customHeight="1" spans="1:9">
      <c r="A16" s="211" t="s">
        <v>1342</v>
      </c>
      <c r="B16" s="212" t="s">
        <v>1343</v>
      </c>
      <c r="C16" s="213"/>
      <c r="D16" s="213"/>
      <c r="E16" s="213"/>
      <c r="F16" s="213"/>
      <c r="G16" s="214">
        <f t="shared" si="0"/>
        <v>0</v>
      </c>
      <c r="H16" s="214">
        <f t="shared" si="1"/>
        <v>0</v>
      </c>
      <c r="I16" s="214">
        <f t="shared" si="2"/>
        <v>0</v>
      </c>
    </row>
    <row r="17" ht="17" customHeight="1" spans="1:9">
      <c r="A17" s="211" t="s">
        <v>1344</v>
      </c>
      <c r="B17" s="212" t="s">
        <v>1345</v>
      </c>
      <c r="C17" s="213">
        <f>SUM(C18:C22)</f>
        <v>57496</v>
      </c>
      <c r="D17" s="213">
        <f t="shared" ref="C17:F17" si="3">SUM(D18:D22)</f>
        <v>142236</v>
      </c>
      <c r="E17" s="213">
        <f t="shared" si="3"/>
        <v>140258</v>
      </c>
      <c r="F17" s="213">
        <f t="shared" si="3"/>
        <v>182216</v>
      </c>
      <c r="G17" s="214">
        <f t="shared" si="0"/>
        <v>2.16919437873939</v>
      </c>
      <c r="H17" s="214">
        <f t="shared" si="1"/>
        <v>1.28108214516719</v>
      </c>
      <c r="I17" s="214">
        <f t="shared" si="2"/>
        <v>1.29914871165994</v>
      </c>
    </row>
    <row r="18" ht="17" customHeight="1" spans="1:9">
      <c r="A18" s="211" t="s">
        <v>1346</v>
      </c>
      <c r="B18" s="212" t="s">
        <v>1347</v>
      </c>
      <c r="C18" s="213">
        <v>53687</v>
      </c>
      <c r="D18" s="213">
        <v>140100</v>
      </c>
      <c r="E18" s="213">
        <v>121380</v>
      </c>
      <c r="F18" s="213">
        <v>162097</v>
      </c>
      <c r="G18" s="214">
        <f t="shared" si="0"/>
        <v>2.01929703652653</v>
      </c>
      <c r="H18" s="214">
        <f t="shared" si="1"/>
        <v>1.15700927908637</v>
      </c>
      <c r="I18" s="214">
        <f t="shared" si="2"/>
        <v>1.33545065084857</v>
      </c>
    </row>
    <row r="19" ht="17" customHeight="1" spans="1:9">
      <c r="A19" s="211" t="s">
        <v>1348</v>
      </c>
      <c r="B19" s="212" t="s">
        <v>1349</v>
      </c>
      <c r="C19" s="213">
        <v>3305</v>
      </c>
      <c r="D19" s="213">
        <v>2134</v>
      </c>
      <c r="E19" s="213">
        <v>10664</v>
      </c>
      <c r="F19" s="213">
        <v>11548</v>
      </c>
      <c r="G19" s="214">
        <f t="shared" si="0"/>
        <v>2.49409984871407</v>
      </c>
      <c r="H19" s="214">
        <f t="shared" si="1"/>
        <v>5.41143392689784</v>
      </c>
      <c r="I19" s="214">
        <f t="shared" si="2"/>
        <v>1.08289572393098</v>
      </c>
    </row>
    <row r="20" ht="17" customHeight="1" spans="1:9">
      <c r="A20" s="211" t="s">
        <v>1350</v>
      </c>
      <c r="B20" s="212" t="s">
        <v>1351</v>
      </c>
      <c r="C20" s="213">
        <v>500</v>
      </c>
      <c r="D20" s="213"/>
      <c r="E20" s="213">
        <v>8212</v>
      </c>
      <c r="F20" s="213">
        <v>8399</v>
      </c>
      <c r="G20" s="214">
        <f t="shared" si="0"/>
        <v>15.798</v>
      </c>
      <c r="H20" s="214"/>
      <c r="I20" s="214">
        <f t="shared" si="2"/>
        <v>1.02277155382367</v>
      </c>
    </row>
    <row r="21" ht="17" customHeight="1" spans="1:9">
      <c r="A21" s="211" t="s">
        <v>1352</v>
      </c>
      <c r="B21" s="212" t="s">
        <v>1353</v>
      </c>
      <c r="C21" s="213"/>
      <c r="D21" s="213"/>
      <c r="E21" s="213"/>
      <c r="F21" s="213"/>
      <c r="G21" s="214">
        <f t="shared" si="0"/>
        <v>0</v>
      </c>
      <c r="H21" s="214">
        <f t="shared" si="1"/>
        <v>0</v>
      </c>
      <c r="I21" s="214">
        <f t="shared" si="2"/>
        <v>0</v>
      </c>
    </row>
    <row r="22" ht="17" customHeight="1" spans="1:9">
      <c r="A22" s="211" t="s">
        <v>1354</v>
      </c>
      <c r="B22" s="212" t="s">
        <v>1355</v>
      </c>
      <c r="C22" s="213">
        <v>4</v>
      </c>
      <c r="D22" s="213">
        <v>2</v>
      </c>
      <c r="E22" s="213">
        <v>2</v>
      </c>
      <c r="F22" s="213">
        <v>172</v>
      </c>
      <c r="G22" s="214">
        <f t="shared" si="0"/>
        <v>42</v>
      </c>
      <c r="H22" s="214">
        <f t="shared" si="1"/>
        <v>86</v>
      </c>
      <c r="I22" s="214">
        <f t="shared" si="2"/>
        <v>86</v>
      </c>
    </row>
    <row r="23" ht="17" customHeight="1" spans="1:9">
      <c r="A23" s="211" t="s">
        <v>1356</v>
      </c>
      <c r="B23" s="212" t="s">
        <v>1357</v>
      </c>
      <c r="C23" s="213"/>
      <c r="D23" s="213"/>
      <c r="E23" s="213"/>
      <c r="F23" s="213"/>
      <c r="G23" s="214">
        <f t="shared" si="0"/>
        <v>0</v>
      </c>
      <c r="H23" s="214">
        <f t="shared" si="1"/>
        <v>0</v>
      </c>
      <c r="I23" s="214">
        <f t="shared" si="2"/>
        <v>0</v>
      </c>
    </row>
    <row r="24" ht="17" customHeight="1" spans="1:9">
      <c r="A24" s="211" t="s">
        <v>1358</v>
      </c>
      <c r="B24" s="212" t="s">
        <v>1359</v>
      </c>
      <c r="C24" s="215"/>
      <c r="D24" s="213"/>
      <c r="E24" s="213"/>
      <c r="F24" s="215"/>
      <c r="G24" s="214">
        <f t="shared" si="0"/>
        <v>0</v>
      </c>
      <c r="H24" s="214">
        <f t="shared" si="1"/>
        <v>0</v>
      </c>
      <c r="I24" s="214">
        <f t="shared" si="2"/>
        <v>0</v>
      </c>
    </row>
    <row r="25" ht="17" customHeight="1" spans="1:9">
      <c r="A25" s="211" t="s">
        <v>1360</v>
      </c>
      <c r="B25" s="212" t="s">
        <v>1361</v>
      </c>
      <c r="C25" s="213"/>
      <c r="D25" s="213"/>
      <c r="E25" s="213"/>
      <c r="F25" s="213"/>
      <c r="G25" s="214">
        <f t="shared" si="0"/>
        <v>0</v>
      </c>
      <c r="H25" s="214">
        <f t="shared" si="1"/>
        <v>0</v>
      </c>
      <c r="I25" s="214">
        <f t="shared" si="2"/>
        <v>0</v>
      </c>
    </row>
    <row r="26" ht="17" customHeight="1" spans="1:9">
      <c r="A26" s="211" t="s">
        <v>1362</v>
      </c>
      <c r="B26" s="212" t="s">
        <v>1363</v>
      </c>
      <c r="C26" s="213"/>
      <c r="D26" s="213"/>
      <c r="E26" s="213"/>
      <c r="F26" s="213"/>
      <c r="G26" s="214">
        <f t="shared" si="0"/>
        <v>0</v>
      </c>
      <c r="H26" s="214">
        <f t="shared" si="1"/>
        <v>0</v>
      </c>
      <c r="I26" s="214">
        <f t="shared" si="2"/>
        <v>0</v>
      </c>
    </row>
    <row r="27" ht="17" customHeight="1" spans="1:9">
      <c r="A27" s="211" t="s">
        <v>1364</v>
      </c>
      <c r="B27" s="212" t="s">
        <v>1365</v>
      </c>
      <c r="C27" s="213">
        <v>1083</v>
      </c>
      <c r="D27" s="213"/>
      <c r="E27" s="213"/>
      <c r="F27" s="213"/>
      <c r="G27" s="214">
        <f t="shared" si="0"/>
        <v>0</v>
      </c>
      <c r="H27" s="214">
        <f t="shared" si="1"/>
        <v>0</v>
      </c>
      <c r="I27" s="214">
        <f t="shared" si="2"/>
        <v>0</v>
      </c>
    </row>
    <row r="28" ht="17" customHeight="1" spans="1:9">
      <c r="A28" s="211" t="s">
        <v>1366</v>
      </c>
      <c r="B28" s="212" t="s">
        <v>1367</v>
      </c>
      <c r="C28" s="213"/>
      <c r="D28" s="213"/>
      <c r="E28" s="213"/>
      <c r="F28" s="213"/>
      <c r="G28" s="214">
        <f t="shared" si="0"/>
        <v>0</v>
      </c>
      <c r="H28" s="214">
        <f t="shared" si="1"/>
        <v>0</v>
      </c>
      <c r="I28" s="214">
        <f t="shared" si="2"/>
        <v>0</v>
      </c>
    </row>
    <row r="29" ht="17" customHeight="1" spans="1:9">
      <c r="A29" s="211" t="s">
        <v>1368</v>
      </c>
      <c r="B29" s="212" t="s">
        <v>1369</v>
      </c>
      <c r="C29" s="213"/>
      <c r="D29" s="213"/>
      <c r="E29" s="213"/>
      <c r="F29" s="213"/>
      <c r="G29" s="214">
        <f t="shared" si="0"/>
        <v>0</v>
      </c>
      <c r="H29" s="214">
        <f t="shared" si="1"/>
        <v>0</v>
      </c>
      <c r="I29" s="214">
        <f t="shared" si="2"/>
        <v>0</v>
      </c>
    </row>
    <row r="30" ht="17" customHeight="1" spans="1:9">
      <c r="A30" s="211" t="s">
        <v>1370</v>
      </c>
      <c r="B30" s="212" t="s">
        <v>1371</v>
      </c>
      <c r="C30" s="213"/>
      <c r="D30" s="213"/>
      <c r="E30" s="213"/>
      <c r="F30" s="213"/>
      <c r="G30" s="214">
        <f t="shared" si="0"/>
        <v>0</v>
      </c>
      <c r="H30" s="214">
        <f t="shared" si="1"/>
        <v>0</v>
      </c>
      <c r="I30" s="214">
        <f t="shared" si="2"/>
        <v>0</v>
      </c>
    </row>
    <row r="31" ht="17" customHeight="1" spans="1:9">
      <c r="A31" s="211" t="s">
        <v>1372</v>
      </c>
      <c r="B31" s="212" t="s">
        <v>1373</v>
      </c>
      <c r="C31" s="213"/>
      <c r="D31" s="213"/>
      <c r="E31" s="213"/>
      <c r="F31" s="213"/>
      <c r="G31" s="214">
        <f t="shared" si="0"/>
        <v>0</v>
      </c>
      <c r="H31" s="214">
        <f t="shared" si="1"/>
        <v>0</v>
      </c>
      <c r="I31" s="214">
        <f t="shared" si="2"/>
        <v>0</v>
      </c>
    </row>
    <row r="32" ht="17" customHeight="1" spans="1:9">
      <c r="A32" s="211" t="s">
        <v>1374</v>
      </c>
      <c r="B32" s="212" t="s">
        <v>1375</v>
      </c>
      <c r="C32" s="213"/>
      <c r="D32" s="213"/>
      <c r="E32" s="213"/>
      <c r="F32" s="213"/>
      <c r="G32" s="214">
        <f t="shared" si="0"/>
        <v>0</v>
      </c>
      <c r="H32" s="214">
        <f t="shared" si="1"/>
        <v>0</v>
      </c>
      <c r="I32" s="214">
        <f t="shared" si="2"/>
        <v>0</v>
      </c>
    </row>
    <row r="33" ht="17" customHeight="1" spans="1:9">
      <c r="A33" s="211" t="s">
        <v>1376</v>
      </c>
      <c r="B33" s="212" t="s">
        <v>1377</v>
      </c>
      <c r="C33" s="213"/>
      <c r="D33" s="213"/>
      <c r="E33" s="213"/>
      <c r="F33" s="213"/>
      <c r="G33" s="214">
        <f t="shared" si="0"/>
        <v>0</v>
      </c>
      <c r="H33" s="214">
        <f t="shared" si="1"/>
        <v>0</v>
      </c>
      <c r="I33" s="214">
        <f t="shared" si="2"/>
        <v>0</v>
      </c>
    </row>
    <row r="34" ht="17" customHeight="1" spans="1:9">
      <c r="A34" s="211" t="s">
        <v>1378</v>
      </c>
      <c r="B34" s="212" t="s">
        <v>1379</v>
      </c>
      <c r="C34" s="213"/>
      <c r="D34" s="213"/>
      <c r="E34" s="213">
        <v>1352</v>
      </c>
      <c r="F34" s="213">
        <v>123</v>
      </c>
      <c r="G34" s="214"/>
      <c r="H34" s="214"/>
      <c r="I34" s="214">
        <f t="shared" si="2"/>
        <v>0.0909763313609468</v>
      </c>
    </row>
    <row r="35" ht="17" customHeight="1" spans="1:9">
      <c r="A35" s="211" t="s">
        <v>1380</v>
      </c>
      <c r="B35" s="212" t="s">
        <v>1381</v>
      </c>
      <c r="C35" s="213"/>
      <c r="D35" s="213"/>
      <c r="E35" s="213"/>
      <c r="F35" s="213"/>
      <c r="G35" s="214">
        <f t="shared" si="0"/>
        <v>0</v>
      </c>
      <c r="H35" s="214">
        <f t="shared" si="1"/>
        <v>0</v>
      </c>
      <c r="I35" s="214">
        <f t="shared" si="2"/>
        <v>0</v>
      </c>
    </row>
    <row r="36" ht="17" customHeight="1" spans="1:9">
      <c r="A36" s="211" t="s">
        <v>1382</v>
      </c>
      <c r="B36" s="212" t="s">
        <v>1383</v>
      </c>
      <c r="C36" s="213"/>
      <c r="D36" s="213"/>
      <c r="E36" s="213"/>
      <c r="F36" s="213"/>
      <c r="G36" s="214">
        <f t="shared" si="0"/>
        <v>0</v>
      </c>
      <c r="H36" s="214">
        <f t="shared" si="1"/>
        <v>0</v>
      </c>
      <c r="I36" s="214">
        <f t="shared" si="2"/>
        <v>0</v>
      </c>
    </row>
    <row r="37" customFormat="1" ht="17" customHeight="1" spans="1:9">
      <c r="A37" s="211" t="s">
        <v>1384</v>
      </c>
      <c r="B37" s="212" t="s">
        <v>1385</v>
      </c>
      <c r="C37" s="213">
        <v>220</v>
      </c>
      <c r="D37" s="213"/>
      <c r="E37" s="213"/>
      <c r="F37" s="213">
        <v>562</v>
      </c>
      <c r="G37" s="214">
        <f t="shared" si="0"/>
        <v>1.55454545454545</v>
      </c>
      <c r="H37" s="214"/>
      <c r="I37" s="214"/>
    </row>
    <row r="38" s="198" customFormat="1" ht="17" customHeight="1" spans="1:9">
      <c r="A38" s="216"/>
      <c r="B38" s="217" t="s">
        <v>69</v>
      </c>
      <c r="C38" s="218">
        <f>SUM(C6:C17,C23:C24,C27:C29,C33:C37)</f>
        <v>58944</v>
      </c>
      <c r="D38" s="218">
        <f>SUM(D6:D17,D23:D24,D27:D29,D33:D37)</f>
        <v>142236</v>
      </c>
      <c r="E38" s="218">
        <f>SUM(E6:E17,E23:E24,E27:E29,E33:E37)</f>
        <v>141610</v>
      </c>
      <c r="F38" s="218">
        <f>SUM(F6:F17,F23:F24,F27:F29,F33:F37)</f>
        <v>182901</v>
      </c>
      <c r="G38" s="219">
        <f t="shared" si="0"/>
        <v>2.10296213355049</v>
      </c>
      <c r="H38" s="219">
        <f t="shared" si="1"/>
        <v>1.28589808487303</v>
      </c>
      <c r="I38" s="219">
        <f t="shared" si="2"/>
        <v>1.29158251535908</v>
      </c>
    </row>
    <row r="39" ht="17" customHeight="1" spans="1:9">
      <c r="A39" s="211" t="s">
        <v>1386</v>
      </c>
      <c r="B39" s="212" t="s">
        <v>1387</v>
      </c>
      <c r="C39" s="213">
        <f>SUM(C40,C44,C45,C47)</f>
        <v>78751</v>
      </c>
      <c r="D39" s="213">
        <f>SUM(D40,D44,D45,D47)</f>
        <v>40185</v>
      </c>
      <c r="E39" s="213">
        <f>SUM(E40,E44,E45,E47)</f>
        <v>79104</v>
      </c>
      <c r="F39" s="213">
        <f>SUM(F40,F44,F45,F47)</f>
        <v>79355</v>
      </c>
      <c r="G39" s="214">
        <f t="shared" si="0"/>
        <v>0.00766974387626829</v>
      </c>
      <c r="H39" s="214">
        <f t="shared" si="1"/>
        <v>1.97474181908672</v>
      </c>
      <c r="I39" s="214">
        <f t="shared" si="2"/>
        <v>1.00317303802589</v>
      </c>
    </row>
    <row r="40" ht="17" customHeight="1" spans="1:9">
      <c r="A40" s="211" t="s">
        <v>1388</v>
      </c>
      <c r="B40" s="212" t="s">
        <v>1389</v>
      </c>
      <c r="C40" s="213">
        <f>SUM(C41:C43)</f>
        <v>3703</v>
      </c>
      <c r="D40" s="213">
        <f>SUM(D41:D43)</f>
        <v>2873</v>
      </c>
      <c r="E40" s="213">
        <f>SUM(E41:E43)</f>
        <v>16109</v>
      </c>
      <c r="F40" s="213">
        <f>SUM(F41:F43)</f>
        <v>16360</v>
      </c>
      <c r="G40" s="214">
        <f t="shared" si="0"/>
        <v>3.41803942749122</v>
      </c>
      <c r="H40" s="214">
        <f t="shared" si="1"/>
        <v>5.69439610163592</v>
      </c>
      <c r="I40" s="214">
        <f t="shared" si="2"/>
        <v>1.01558135203923</v>
      </c>
    </row>
    <row r="41" ht="17" customHeight="1" spans="1:9">
      <c r="A41" s="211" t="s">
        <v>1390</v>
      </c>
      <c r="B41" s="212" t="s">
        <v>1391</v>
      </c>
      <c r="C41" s="213">
        <v>3703</v>
      </c>
      <c r="D41" s="213">
        <v>2873</v>
      </c>
      <c r="E41" s="213">
        <v>2907</v>
      </c>
      <c r="F41" s="213">
        <v>3158</v>
      </c>
      <c r="G41" s="214">
        <f t="shared" si="0"/>
        <v>-0.147177963813125</v>
      </c>
      <c r="H41" s="214">
        <f t="shared" si="1"/>
        <v>1.09919944309085</v>
      </c>
      <c r="I41" s="214">
        <f t="shared" si="2"/>
        <v>1.08634330925353</v>
      </c>
    </row>
    <row r="42" ht="17" customHeight="1" spans="1:9">
      <c r="A42" s="211" t="s">
        <v>1392</v>
      </c>
      <c r="B42" s="212" t="s">
        <v>1393</v>
      </c>
      <c r="C42" s="213"/>
      <c r="D42" s="213"/>
      <c r="E42" s="213"/>
      <c r="F42" s="213"/>
      <c r="G42" s="214">
        <f t="shared" si="0"/>
        <v>0</v>
      </c>
      <c r="H42" s="214">
        <f t="shared" si="1"/>
        <v>0</v>
      </c>
      <c r="I42" s="214">
        <f t="shared" si="2"/>
        <v>0</v>
      </c>
    </row>
    <row r="43" ht="17" customHeight="1" spans="1:9">
      <c r="A43" s="220" t="s">
        <v>1394</v>
      </c>
      <c r="B43" s="221" t="s">
        <v>1299</v>
      </c>
      <c r="C43" s="213"/>
      <c r="D43" s="213"/>
      <c r="E43" s="213">
        <v>13202</v>
      </c>
      <c r="F43" s="213">
        <v>13202</v>
      </c>
      <c r="G43" s="214"/>
      <c r="H43" s="214"/>
      <c r="I43" s="214">
        <f t="shared" si="2"/>
        <v>1</v>
      </c>
    </row>
    <row r="44" ht="17" customHeight="1" spans="1:9">
      <c r="A44" s="211" t="s">
        <v>1395</v>
      </c>
      <c r="B44" s="212" t="s">
        <v>1396</v>
      </c>
      <c r="C44" s="213">
        <v>5648</v>
      </c>
      <c r="D44" s="213">
        <v>5240</v>
      </c>
      <c r="E44" s="213">
        <v>5923</v>
      </c>
      <c r="F44" s="213">
        <v>5923</v>
      </c>
      <c r="G44" s="214">
        <f t="shared" si="0"/>
        <v>0.0486898016997168</v>
      </c>
      <c r="H44" s="214">
        <f t="shared" si="1"/>
        <v>1.13034351145038</v>
      </c>
      <c r="I44" s="214">
        <f t="shared" si="2"/>
        <v>1</v>
      </c>
    </row>
    <row r="45" ht="17" customHeight="1" spans="1:9">
      <c r="A45" s="211" t="s">
        <v>1397</v>
      </c>
      <c r="B45" s="212" t="s">
        <v>1398</v>
      </c>
      <c r="C45" s="213"/>
      <c r="D45" s="213">
        <f>D46</f>
        <v>0</v>
      </c>
      <c r="E45" s="213"/>
      <c r="F45" s="213"/>
      <c r="G45" s="214">
        <f t="shared" si="0"/>
        <v>0</v>
      </c>
      <c r="H45" s="214">
        <f t="shared" si="1"/>
        <v>0</v>
      </c>
      <c r="I45" s="214">
        <f t="shared" si="2"/>
        <v>0</v>
      </c>
    </row>
    <row r="46" ht="17" customHeight="1" spans="1:9">
      <c r="A46" s="211" t="s">
        <v>1399</v>
      </c>
      <c r="B46" s="212" t="s">
        <v>1400</v>
      </c>
      <c r="C46" s="213"/>
      <c r="D46" s="213">
        <v>0</v>
      </c>
      <c r="E46" s="213"/>
      <c r="F46" s="213"/>
      <c r="G46" s="214">
        <f t="shared" si="0"/>
        <v>0</v>
      </c>
      <c r="H46" s="214">
        <f t="shared" si="1"/>
        <v>0</v>
      </c>
      <c r="I46" s="214">
        <f t="shared" si="2"/>
        <v>0</v>
      </c>
    </row>
    <row r="47" ht="17" customHeight="1" spans="1:9">
      <c r="A47" s="211" t="s">
        <v>1401</v>
      </c>
      <c r="B47" s="212" t="s">
        <v>1402</v>
      </c>
      <c r="C47" s="213">
        <v>69400</v>
      </c>
      <c r="D47" s="213">
        <v>32072</v>
      </c>
      <c r="E47" s="213">
        <v>57072</v>
      </c>
      <c r="F47" s="213">
        <v>57072</v>
      </c>
      <c r="G47" s="214">
        <f t="shared" si="0"/>
        <v>-0.177636887608069</v>
      </c>
      <c r="H47" s="214">
        <f t="shared" si="1"/>
        <v>1.77949613369918</v>
      </c>
      <c r="I47" s="214">
        <f t="shared" si="2"/>
        <v>1</v>
      </c>
    </row>
    <row r="48" s="198" customFormat="1" ht="17" customHeight="1" spans="1:9">
      <c r="A48" s="222"/>
      <c r="B48" s="217" t="s">
        <v>1403</v>
      </c>
      <c r="C48" s="223">
        <f>C38+C39</f>
        <v>137695</v>
      </c>
      <c r="D48" s="223">
        <f>D38+D39</f>
        <v>182421</v>
      </c>
      <c r="E48" s="223">
        <f>E38+E39</f>
        <v>220714</v>
      </c>
      <c r="F48" s="223">
        <f>F38+F39</f>
        <v>262256</v>
      </c>
      <c r="G48" s="219">
        <f t="shared" si="0"/>
        <v>0.904615272885726</v>
      </c>
      <c r="H48" s="219">
        <f t="shared" si="1"/>
        <v>1.43764149960805</v>
      </c>
      <c r="I48" s="219">
        <f t="shared" si="2"/>
        <v>1.18821642487563</v>
      </c>
    </row>
    <row r="53" spans="6:8">
      <c r="F53" s="142"/>
      <c r="G53" s="142"/>
      <c r="H53" s="142"/>
    </row>
  </sheetData>
  <autoFilter xmlns:etc="http://www.wps.cn/officeDocument/2017/etCustomData" ref="A5:I48" etc:filterBottomFollowUsedRange="0">
    <extLst/>
  </autoFilter>
  <mergeCells count="10">
    <mergeCell ref="A1:I1"/>
    <mergeCell ref="A4:A5"/>
    <mergeCell ref="B4:B5"/>
    <mergeCell ref="C4:C5"/>
    <mergeCell ref="D4:D5"/>
    <mergeCell ref="E4:E5"/>
    <mergeCell ref="F4:F5"/>
    <mergeCell ref="G4:G5"/>
    <mergeCell ref="H4:H5"/>
    <mergeCell ref="I4:I5"/>
  </mergeCells>
  <pageMargins left="0.747916666666667" right="0.747916666666667" top="0.984027777777778" bottom="0.984027777777778" header="0.511805555555556" footer="0.511805555555556"/>
  <pageSetup paperSize="9"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8">
    <tabColor theme="0" tint="-0.25"/>
  </sheetPr>
  <dimension ref="A1:K263"/>
  <sheetViews>
    <sheetView showZeros="0" workbookViewId="0">
      <pane ySplit="4" topLeftCell="A134" activePane="bottomLeft" state="frozen"/>
      <selection/>
      <selection pane="bottomLeft" activeCell="J1" sqref="J$1:K$1048576"/>
    </sheetView>
  </sheetViews>
  <sheetFormatPr defaultColWidth="9" defaultRowHeight="14.25"/>
  <cols>
    <col min="1" max="1" width="8" style="160" customWidth="1"/>
    <col min="2" max="2" width="59.2" style="161" customWidth="1"/>
    <col min="3" max="3" width="10" style="161" customWidth="1"/>
    <col min="4" max="5" width="8.5" style="161" customWidth="1"/>
    <col min="6" max="6" width="8.875" style="159" customWidth="1"/>
    <col min="7" max="7" width="9.7" style="159" customWidth="1"/>
    <col min="8" max="8" width="10.1" style="159" customWidth="1"/>
    <col min="9" max="9" width="11.5" style="159" customWidth="1"/>
    <col min="10" max="10" width="9" style="159" hidden="1" customWidth="1"/>
    <col min="11" max="11" width="13.1" style="159" hidden="1" customWidth="1"/>
    <col min="12" max="16384" width="9" style="159"/>
  </cols>
  <sheetData>
    <row r="1" ht="27" spans="1:9">
      <c r="A1" s="162" t="s">
        <v>17</v>
      </c>
      <c r="B1" s="57"/>
      <c r="C1" s="57"/>
      <c r="D1" s="57"/>
      <c r="E1" s="57"/>
      <c r="F1" s="57"/>
      <c r="G1" s="57"/>
      <c r="H1" s="57"/>
      <c r="I1" s="57"/>
    </row>
    <row r="2" spans="1:9">
      <c r="A2" s="163" t="s">
        <v>1404</v>
      </c>
      <c r="B2" s="164"/>
      <c r="C2" s="164"/>
      <c r="D2" s="164"/>
      <c r="E2" s="164"/>
      <c r="F2" s="164"/>
      <c r="G2" s="164"/>
      <c r="H2" s="164"/>
      <c r="I2" s="164" t="s">
        <v>31</v>
      </c>
    </row>
    <row r="3" spans="1:11">
      <c r="A3" s="165" t="s">
        <v>1405</v>
      </c>
      <c r="B3" s="166" t="s">
        <v>1406</v>
      </c>
      <c r="C3" s="167" t="s">
        <v>37</v>
      </c>
      <c r="D3" s="168" t="s">
        <v>33</v>
      </c>
      <c r="E3" s="167" t="s">
        <v>34</v>
      </c>
      <c r="F3" s="169" t="s">
        <v>36</v>
      </c>
      <c r="G3" s="170" t="s">
        <v>185</v>
      </c>
      <c r="H3" s="171" t="s">
        <v>186</v>
      </c>
      <c r="I3" s="171" t="s">
        <v>38</v>
      </c>
      <c r="K3" s="159" t="s">
        <v>42</v>
      </c>
    </row>
    <row r="4" ht="27.95" customHeight="1" spans="1:9">
      <c r="A4" s="165"/>
      <c r="B4" s="172"/>
      <c r="C4" s="173"/>
      <c r="D4" s="174"/>
      <c r="E4" s="173"/>
      <c r="F4" s="169"/>
      <c r="G4" s="170"/>
      <c r="H4" s="175"/>
      <c r="I4" s="175"/>
    </row>
    <row r="5" hidden="1" spans="1:11">
      <c r="A5" s="176">
        <v>206</v>
      </c>
      <c r="B5" s="177" t="s">
        <v>484</v>
      </c>
      <c r="C5" s="178">
        <f>SUM(C6)</f>
        <v>0</v>
      </c>
      <c r="D5" s="178">
        <f>SUM(D6)</f>
        <v>0</v>
      </c>
      <c r="E5" s="178">
        <f>SUM(E6)</f>
        <v>0</v>
      </c>
      <c r="F5" s="178">
        <f>SUM(F6)</f>
        <v>0</v>
      </c>
      <c r="G5" s="179">
        <f>IF(F5&lt;&gt;0,F5/C5-1,)</f>
        <v>0</v>
      </c>
      <c r="H5" s="179">
        <f>IF(F5&lt;&gt;0,F5/D5,)</f>
        <v>0</v>
      </c>
      <c r="I5" s="179">
        <f>IF(F5&lt;&gt;0,F5/E5,)</f>
        <v>0</v>
      </c>
      <c r="J5" s="159">
        <f t="shared" ref="J5:J68" si="0">LEN(A5)</f>
        <v>3</v>
      </c>
      <c r="K5" s="159">
        <f t="shared" ref="K5:K68" si="1">SUM(C5:F5)</f>
        <v>0</v>
      </c>
    </row>
    <row r="6" hidden="1" spans="1:11">
      <c r="A6" s="176">
        <v>20610</v>
      </c>
      <c r="B6" s="177" t="s">
        <v>1407</v>
      </c>
      <c r="C6" s="178">
        <f>SUM(C7:C12)</f>
        <v>0</v>
      </c>
      <c r="D6" s="178">
        <f>SUM(D7:D12)</f>
        <v>0</v>
      </c>
      <c r="E6" s="178">
        <f>SUM(E7:E12)</f>
        <v>0</v>
      </c>
      <c r="F6" s="178">
        <f>SUM(F7:F12)</f>
        <v>0</v>
      </c>
      <c r="G6" s="179">
        <f t="shared" ref="G5:G68" si="2">IF(F6&lt;&gt;0,F6/C6-1,)</f>
        <v>0</v>
      </c>
      <c r="H6" s="179">
        <f t="shared" ref="H5:H68" si="3">IF(F6&lt;&gt;0,F6/D6,)</f>
        <v>0</v>
      </c>
      <c r="I6" s="179">
        <f t="shared" ref="I5:I68" si="4">IF(F6&lt;&gt;0,F6/E6,)</f>
        <v>0</v>
      </c>
      <c r="J6" s="159">
        <f t="shared" si="0"/>
        <v>5</v>
      </c>
      <c r="K6" s="159">
        <f t="shared" si="1"/>
        <v>0</v>
      </c>
    </row>
    <row r="7" s="158" customFormat="1" hidden="1" spans="1:11">
      <c r="A7" s="176">
        <v>2061001</v>
      </c>
      <c r="B7" s="180" t="s">
        <v>1408</v>
      </c>
      <c r="C7" s="178"/>
      <c r="D7" s="178">
        <v>0</v>
      </c>
      <c r="E7" s="178">
        <v>0</v>
      </c>
      <c r="F7" s="178">
        <v>0</v>
      </c>
      <c r="G7" s="179">
        <f t="shared" si="2"/>
        <v>0</v>
      </c>
      <c r="H7" s="179">
        <f t="shared" si="3"/>
        <v>0</v>
      </c>
      <c r="I7" s="179">
        <f t="shared" si="4"/>
        <v>0</v>
      </c>
      <c r="J7" s="159">
        <f t="shared" si="0"/>
        <v>7</v>
      </c>
      <c r="K7" s="159">
        <f t="shared" si="1"/>
        <v>0</v>
      </c>
    </row>
    <row r="8" s="159" customFormat="1" hidden="1" spans="1:11">
      <c r="A8" s="176">
        <v>2061002</v>
      </c>
      <c r="B8" s="180" t="s">
        <v>1409</v>
      </c>
      <c r="C8" s="178"/>
      <c r="D8" s="178">
        <v>0</v>
      </c>
      <c r="E8" s="178">
        <v>0</v>
      </c>
      <c r="F8" s="178">
        <v>0</v>
      </c>
      <c r="G8" s="179">
        <f t="shared" si="2"/>
        <v>0</v>
      </c>
      <c r="H8" s="179">
        <f t="shared" si="3"/>
        <v>0</v>
      </c>
      <c r="I8" s="179">
        <f t="shared" si="4"/>
        <v>0</v>
      </c>
      <c r="J8" s="159">
        <f t="shared" si="0"/>
        <v>7</v>
      </c>
      <c r="K8" s="159">
        <f t="shared" si="1"/>
        <v>0</v>
      </c>
    </row>
    <row r="9" s="158" customFormat="1" hidden="1" spans="1:11">
      <c r="A9" s="176">
        <v>2061003</v>
      </c>
      <c r="B9" s="180" t="s">
        <v>1410</v>
      </c>
      <c r="C9" s="178"/>
      <c r="D9" s="178">
        <v>0</v>
      </c>
      <c r="E9" s="178">
        <v>0</v>
      </c>
      <c r="F9" s="178">
        <v>0</v>
      </c>
      <c r="G9" s="179">
        <f t="shared" si="2"/>
        <v>0</v>
      </c>
      <c r="H9" s="179">
        <f t="shared" si="3"/>
        <v>0</v>
      </c>
      <c r="I9" s="179">
        <f t="shared" si="4"/>
        <v>0</v>
      </c>
      <c r="J9" s="159">
        <f t="shared" si="0"/>
        <v>7</v>
      </c>
      <c r="K9" s="159">
        <f t="shared" si="1"/>
        <v>0</v>
      </c>
    </row>
    <row r="10" s="158" customFormat="1" hidden="1" spans="1:11">
      <c r="A10" s="176">
        <v>2061004</v>
      </c>
      <c r="B10" s="180" t="s">
        <v>1411</v>
      </c>
      <c r="C10" s="178"/>
      <c r="D10" s="178">
        <v>0</v>
      </c>
      <c r="E10" s="178">
        <v>0</v>
      </c>
      <c r="F10" s="178">
        <v>0</v>
      </c>
      <c r="G10" s="179">
        <f t="shared" si="2"/>
        <v>0</v>
      </c>
      <c r="H10" s="179">
        <f t="shared" si="3"/>
        <v>0</v>
      </c>
      <c r="I10" s="179">
        <f t="shared" si="4"/>
        <v>0</v>
      </c>
      <c r="J10" s="159">
        <f t="shared" si="0"/>
        <v>7</v>
      </c>
      <c r="K10" s="159">
        <f t="shared" si="1"/>
        <v>0</v>
      </c>
    </row>
    <row r="11" hidden="1" spans="1:11">
      <c r="A11" s="176">
        <v>2061005</v>
      </c>
      <c r="B11" s="180" t="s">
        <v>1412</v>
      </c>
      <c r="C11" s="178"/>
      <c r="D11" s="178">
        <v>0</v>
      </c>
      <c r="E11" s="178">
        <v>0</v>
      </c>
      <c r="F11" s="178">
        <v>0</v>
      </c>
      <c r="G11" s="179">
        <f t="shared" si="2"/>
        <v>0</v>
      </c>
      <c r="H11" s="179">
        <f t="shared" si="3"/>
        <v>0</v>
      </c>
      <c r="I11" s="179">
        <f t="shared" si="4"/>
        <v>0</v>
      </c>
      <c r="J11" s="159">
        <f t="shared" si="0"/>
        <v>7</v>
      </c>
      <c r="K11" s="159">
        <f t="shared" si="1"/>
        <v>0</v>
      </c>
    </row>
    <row r="12" hidden="1" spans="1:11">
      <c r="A12" s="176">
        <v>2061099</v>
      </c>
      <c r="B12" s="180" t="s">
        <v>1413</v>
      </c>
      <c r="C12" s="178"/>
      <c r="D12" s="178">
        <v>0</v>
      </c>
      <c r="E12" s="178">
        <v>0</v>
      </c>
      <c r="F12" s="178">
        <v>0</v>
      </c>
      <c r="G12" s="179">
        <f t="shared" si="2"/>
        <v>0</v>
      </c>
      <c r="H12" s="179">
        <f t="shared" si="3"/>
        <v>0</v>
      </c>
      <c r="I12" s="179">
        <f t="shared" si="4"/>
        <v>0</v>
      </c>
      <c r="J12" s="159">
        <f t="shared" si="0"/>
        <v>7</v>
      </c>
      <c r="K12" s="159">
        <f t="shared" si="1"/>
        <v>0</v>
      </c>
    </row>
    <row r="13" spans="1:11">
      <c r="A13" s="176">
        <v>207</v>
      </c>
      <c r="B13" s="177" t="s">
        <v>533</v>
      </c>
      <c r="C13" s="178">
        <f>SUM(C14,C19,C25)</f>
        <v>27</v>
      </c>
      <c r="D13" s="178">
        <f>SUM(D14,D19,D25)</f>
        <v>119</v>
      </c>
      <c r="E13" s="178">
        <f>SUM(E14,E19,E25)</f>
        <v>113</v>
      </c>
      <c r="F13" s="178">
        <f>SUM(F14,F19,F25)</f>
        <v>-1</v>
      </c>
      <c r="G13" s="179">
        <f t="shared" si="2"/>
        <v>-1.03703703703704</v>
      </c>
      <c r="H13" s="179">
        <f t="shared" si="3"/>
        <v>-0.00840336134453781</v>
      </c>
      <c r="I13" s="179">
        <f t="shared" si="4"/>
        <v>-0.00884955752212389</v>
      </c>
      <c r="J13" s="159">
        <f t="shared" si="0"/>
        <v>3</v>
      </c>
      <c r="K13" s="159">
        <f t="shared" si="1"/>
        <v>258</v>
      </c>
    </row>
    <row r="14" spans="1:11">
      <c r="A14" s="176">
        <v>20707</v>
      </c>
      <c r="B14" s="177" t="s">
        <v>1414</v>
      </c>
      <c r="C14" s="178">
        <f>SUM(C15:C18)</f>
        <v>7</v>
      </c>
      <c r="D14" s="178">
        <f>SUM(D15:D18)</f>
        <v>66</v>
      </c>
      <c r="E14" s="178">
        <f>SUM(E15:E18)</f>
        <v>63</v>
      </c>
      <c r="F14" s="178">
        <f>SUM(F15:F18)</f>
        <v>-1</v>
      </c>
      <c r="G14" s="179">
        <f t="shared" si="2"/>
        <v>-1.14285714285714</v>
      </c>
      <c r="H14" s="179">
        <f t="shared" si="3"/>
        <v>-0.0151515151515152</v>
      </c>
      <c r="I14" s="179">
        <f t="shared" si="4"/>
        <v>-0.0158730158730159</v>
      </c>
      <c r="J14" s="159">
        <f t="shared" si="0"/>
        <v>5</v>
      </c>
      <c r="K14" s="159">
        <f t="shared" si="1"/>
        <v>135</v>
      </c>
    </row>
    <row r="15" spans="1:11">
      <c r="A15" s="176">
        <v>2070701</v>
      </c>
      <c r="B15" s="180" t="s">
        <v>1415</v>
      </c>
      <c r="C15" s="178">
        <v>2</v>
      </c>
      <c r="D15" s="178">
        <v>2</v>
      </c>
      <c r="E15" s="178">
        <v>0</v>
      </c>
      <c r="F15" s="178">
        <v>-1</v>
      </c>
      <c r="G15" s="179">
        <f t="shared" si="2"/>
        <v>-1.5</v>
      </c>
      <c r="H15" s="179">
        <f t="shared" si="3"/>
        <v>-0.5</v>
      </c>
      <c r="I15" s="179"/>
      <c r="J15" s="159">
        <f t="shared" si="0"/>
        <v>7</v>
      </c>
      <c r="K15" s="159">
        <f t="shared" si="1"/>
        <v>3</v>
      </c>
    </row>
    <row r="16" spans="1:11">
      <c r="A16" s="176">
        <v>2070702</v>
      </c>
      <c r="B16" s="180" t="s">
        <v>1416</v>
      </c>
      <c r="C16" s="178"/>
      <c r="D16" s="178">
        <v>60</v>
      </c>
      <c r="E16" s="178">
        <v>60</v>
      </c>
      <c r="F16" s="178">
        <v>0</v>
      </c>
      <c r="G16" s="179">
        <f t="shared" si="2"/>
        <v>0</v>
      </c>
      <c r="H16" s="179">
        <f t="shared" si="3"/>
        <v>0</v>
      </c>
      <c r="I16" s="179">
        <f t="shared" si="4"/>
        <v>0</v>
      </c>
      <c r="J16" s="159">
        <f t="shared" si="0"/>
        <v>7</v>
      </c>
      <c r="K16" s="159">
        <f t="shared" si="1"/>
        <v>120</v>
      </c>
    </row>
    <row r="17" hidden="1" spans="1:11">
      <c r="A17" s="176">
        <v>2070703</v>
      </c>
      <c r="B17" s="180" t="s">
        <v>1417</v>
      </c>
      <c r="C17" s="178"/>
      <c r="D17" s="178">
        <v>0</v>
      </c>
      <c r="E17" s="178">
        <v>0</v>
      </c>
      <c r="F17" s="178">
        <v>0</v>
      </c>
      <c r="G17" s="179">
        <f t="shared" si="2"/>
        <v>0</v>
      </c>
      <c r="H17" s="179">
        <f t="shared" si="3"/>
        <v>0</v>
      </c>
      <c r="I17" s="179">
        <f t="shared" si="4"/>
        <v>0</v>
      </c>
      <c r="J17" s="159">
        <f t="shared" si="0"/>
        <v>7</v>
      </c>
      <c r="K17" s="159">
        <f t="shared" si="1"/>
        <v>0</v>
      </c>
    </row>
    <row r="18" spans="1:11">
      <c r="A18" s="176">
        <v>2070799</v>
      </c>
      <c r="B18" s="180" t="s">
        <v>1418</v>
      </c>
      <c r="C18" s="178">
        <v>5</v>
      </c>
      <c r="D18" s="178">
        <v>4</v>
      </c>
      <c r="E18" s="178">
        <v>3</v>
      </c>
      <c r="F18" s="178">
        <v>0</v>
      </c>
      <c r="G18" s="179"/>
      <c r="H18" s="179"/>
      <c r="I18" s="179">
        <f t="shared" si="4"/>
        <v>0</v>
      </c>
      <c r="J18" s="159">
        <f t="shared" si="0"/>
        <v>7</v>
      </c>
      <c r="K18" s="159">
        <f t="shared" si="1"/>
        <v>12</v>
      </c>
    </row>
    <row r="19" spans="1:11">
      <c r="A19" s="176">
        <v>20709</v>
      </c>
      <c r="B19" s="177" t="s">
        <v>1419</v>
      </c>
      <c r="C19" s="178">
        <f>SUM(C20:C24)</f>
        <v>20</v>
      </c>
      <c r="D19" s="178">
        <f>SUM(D20:D24)</f>
        <v>53</v>
      </c>
      <c r="E19" s="178">
        <f>SUM(E20:E24)</f>
        <v>50</v>
      </c>
      <c r="F19" s="178">
        <f>SUM(F20:F24)</f>
        <v>0</v>
      </c>
      <c r="G19" s="179">
        <f t="shared" si="2"/>
        <v>0</v>
      </c>
      <c r="H19" s="179"/>
      <c r="I19" s="179">
        <f t="shared" si="4"/>
        <v>0</v>
      </c>
      <c r="J19" s="159">
        <f t="shared" si="0"/>
        <v>5</v>
      </c>
      <c r="K19" s="159">
        <f t="shared" si="1"/>
        <v>123</v>
      </c>
    </row>
    <row r="20" hidden="1" spans="1:11">
      <c r="A20" s="176">
        <v>2070901</v>
      </c>
      <c r="B20" s="180" t="s">
        <v>1420</v>
      </c>
      <c r="C20" s="178"/>
      <c r="D20" s="178">
        <v>0</v>
      </c>
      <c r="E20" s="178">
        <v>0</v>
      </c>
      <c r="F20" s="178">
        <v>0</v>
      </c>
      <c r="G20" s="179">
        <f t="shared" si="2"/>
        <v>0</v>
      </c>
      <c r="H20" s="179">
        <f t="shared" si="3"/>
        <v>0</v>
      </c>
      <c r="I20" s="179">
        <f t="shared" si="4"/>
        <v>0</v>
      </c>
      <c r="J20" s="159">
        <f t="shared" si="0"/>
        <v>7</v>
      </c>
      <c r="K20" s="159">
        <f t="shared" si="1"/>
        <v>0</v>
      </c>
    </row>
    <row r="21" hidden="1" spans="1:11">
      <c r="A21" s="176">
        <v>2070902</v>
      </c>
      <c r="B21" s="180" t="s">
        <v>1421</v>
      </c>
      <c r="C21" s="178"/>
      <c r="D21" s="178">
        <v>0</v>
      </c>
      <c r="E21" s="178">
        <v>0</v>
      </c>
      <c r="F21" s="178">
        <v>0</v>
      </c>
      <c r="G21" s="179">
        <f t="shared" si="2"/>
        <v>0</v>
      </c>
      <c r="H21" s="179">
        <f t="shared" si="3"/>
        <v>0</v>
      </c>
      <c r="I21" s="179">
        <f t="shared" si="4"/>
        <v>0</v>
      </c>
      <c r="J21" s="159">
        <f t="shared" si="0"/>
        <v>7</v>
      </c>
      <c r="K21" s="159">
        <f t="shared" si="1"/>
        <v>0</v>
      </c>
    </row>
    <row r="22" hidden="1" spans="1:11">
      <c r="A22" s="176">
        <v>2070903</v>
      </c>
      <c r="B22" s="180" t="s">
        <v>1422</v>
      </c>
      <c r="C22" s="178"/>
      <c r="D22" s="178">
        <v>0</v>
      </c>
      <c r="E22" s="178">
        <v>0</v>
      </c>
      <c r="F22" s="178">
        <v>0</v>
      </c>
      <c r="G22" s="179">
        <f t="shared" si="2"/>
        <v>0</v>
      </c>
      <c r="H22" s="179">
        <f t="shared" si="3"/>
        <v>0</v>
      </c>
      <c r="I22" s="179">
        <f t="shared" si="4"/>
        <v>0</v>
      </c>
      <c r="J22" s="159">
        <f t="shared" si="0"/>
        <v>7</v>
      </c>
      <c r="K22" s="159">
        <f t="shared" si="1"/>
        <v>0</v>
      </c>
    </row>
    <row r="23" spans="1:11">
      <c r="A23" s="176">
        <v>2070904</v>
      </c>
      <c r="B23" s="180" t="s">
        <v>1423</v>
      </c>
      <c r="C23" s="178">
        <v>20</v>
      </c>
      <c r="D23" s="178">
        <v>50</v>
      </c>
      <c r="E23" s="178">
        <v>50</v>
      </c>
      <c r="F23" s="178">
        <v>0</v>
      </c>
      <c r="G23" s="179">
        <f t="shared" si="2"/>
        <v>0</v>
      </c>
      <c r="H23" s="179"/>
      <c r="I23" s="179">
        <f t="shared" si="4"/>
        <v>0</v>
      </c>
      <c r="J23" s="159">
        <f t="shared" si="0"/>
        <v>7</v>
      </c>
      <c r="K23" s="159">
        <f t="shared" si="1"/>
        <v>120</v>
      </c>
    </row>
    <row r="24" spans="1:11">
      <c r="A24" s="176">
        <v>2070999</v>
      </c>
      <c r="B24" s="180" t="s">
        <v>1424</v>
      </c>
      <c r="C24" s="178"/>
      <c r="D24" s="178">
        <v>3</v>
      </c>
      <c r="E24" s="178">
        <v>0</v>
      </c>
      <c r="F24" s="178">
        <v>0</v>
      </c>
      <c r="G24" s="179">
        <f t="shared" si="2"/>
        <v>0</v>
      </c>
      <c r="H24" s="179">
        <f t="shared" si="3"/>
        <v>0</v>
      </c>
      <c r="I24" s="179">
        <f t="shared" si="4"/>
        <v>0</v>
      </c>
      <c r="J24" s="159">
        <f t="shared" si="0"/>
        <v>7</v>
      </c>
      <c r="K24" s="159">
        <f t="shared" si="1"/>
        <v>3</v>
      </c>
    </row>
    <row r="25" hidden="1" spans="1:11">
      <c r="A25" s="176">
        <v>20710</v>
      </c>
      <c r="B25" s="177" t="s">
        <v>1425</v>
      </c>
      <c r="C25" s="178">
        <f>SUM(C26:C27)</f>
        <v>0</v>
      </c>
      <c r="D25" s="178">
        <f>SUM(D26:D27)</f>
        <v>0</v>
      </c>
      <c r="E25" s="178">
        <f>SUM(E26:E27)</f>
        <v>0</v>
      </c>
      <c r="F25" s="178">
        <f>SUM(F26:F27)</f>
        <v>0</v>
      </c>
      <c r="G25" s="179">
        <f t="shared" si="2"/>
        <v>0</v>
      </c>
      <c r="H25" s="179">
        <f t="shared" si="3"/>
        <v>0</v>
      </c>
      <c r="I25" s="179">
        <f t="shared" si="4"/>
        <v>0</v>
      </c>
      <c r="J25" s="159">
        <f t="shared" si="0"/>
        <v>5</v>
      </c>
      <c r="K25" s="159">
        <f t="shared" si="1"/>
        <v>0</v>
      </c>
    </row>
    <row r="26" hidden="1" spans="1:11">
      <c r="A26" s="176">
        <v>2071001</v>
      </c>
      <c r="B26" s="180" t="s">
        <v>1426</v>
      </c>
      <c r="C26" s="178"/>
      <c r="D26" s="178">
        <v>0</v>
      </c>
      <c r="E26" s="178">
        <v>0</v>
      </c>
      <c r="F26" s="178">
        <v>0</v>
      </c>
      <c r="G26" s="179">
        <f t="shared" si="2"/>
        <v>0</v>
      </c>
      <c r="H26" s="179">
        <f t="shared" si="3"/>
        <v>0</v>
      </c>
      <c r="I26" s="179">
        <f t="shared" si="4"/>
        <v>0</v>
      </c>
      <c r="J26" s="159">
        <f t="shared" si="0"/>
        <v>7</v>
      </c>
      <c r="K26" s="159">
        <f t="shared" si="1"/>
        <v>0</v>
      </c>
    </row>
    <row r="27" hidden="1" spans="1:11">
      <c r="A27" s="176">
        <v>2071099</v>
      </c>
      <c r="B27" s="180" t="s">
        <v>1427</v>
      </c>
      <c r="C27" s="178"/>
      <c r="D27" s="178">
        <v>0</v>
      </c>
      <c r="E27" s="178">
        <v>0</v>
      </c>
      <c r="F27" s="178">
        <v>0</v>
      </c>
      <c r="G27" s="179">
        <f t="shared" si="2"/>
        <v>0</v>
      </c>
      <c r="H27" s="179">
        <f t="shared" si="3"/>
        <v>0</v>
      </c>
      <c r="I27" s="179">
        <f t="shared" si="4"/>
        <v>0</v>
      </c>
      <c r="J27" s="159">
        <f t="shared" si="0"/>
        <v>7</v>
      </c>
      <c r="K27" s="159">
        <f t="shared" si="1"/>
        <v>0</v>
      </c>
    </row>
    <row r="28" spans="1:11">
      <c r="A28" s="176">
        <v>208</v>
      </c>
      <c r="B28" s="177" t="s">
        <v>574</v>
      </c>
      <c r="C28" s="178">
        <f>SUM(C29,C33,C37)</f>
        <v>-78</v>
      </c>
      <c r="D28" s="178">
        <f>SUM(D29,D33,D37)</f>
        <v>124</v>
      </c>
      <c r="E28" s="178">
        <f>SUM(E29,E33,E37)</f>
        <v>396</v>
      </c>
      <c r="F28" s="178">
        <f>SUM(F29,F33,F37)</f>
        <v>389</v>
      </c>
      <c r="G28" s="179">
        <f t="shared" si="2"/>
        <v>-5.98717948717949</v>
      </c>
      <c r="H28" s="179">
        <f t="shared" si="3"/>
        <v>3.13709677419355</v>
      </c>
      <c r="I28" s="179">
        <f t="shared" si="4"/>
        <v>0.982323232323232</v>
      </c>
      <c r="J28" s="159">
        <f t="shared" si="0"/>
        <v>3</v>
      </c>
      <c r="K28" s="159">
        <f t="shared" si="1"/>
        <v>831</v>
      </c>
    </row>
    <row r="29" spans="1:11">
      <c r="A29" s="176">
        <v>20822</v>
      </c>
      <c r="B29" s="177" t="s">
        <v>1428</v>
      </c>
      <c r="C29" s="178">
        <f>SUM(C30:C32)</f>
        <v>-68</v>
      </c>
      <c r="D29" s="178">
        <f>SUM(D30:D32)</f>
        <v>124</v>
      </c>
      <c r="E29" s="178">
        <f>SUM(E30:E32)</f>
        <v>366</v>
      </c>
      <c r="F29" s="178">
        <f>SUM(F30:F32)</f>
        <v>365</v>
      </c>
      <c r="G29" s="179">
        <f t="shared" si="2"/>
        <v>-6.36764705882353</v>
      </c>
      <c r="H29" s="179">
        <f t="shared" si="3"/>
        <v>2.94354838709677</v>
      </c>
      <c r="I29" s="179">
        <f t="shared" si="4"/>
        <v>0.997267759562842</v>
      </c>
      <c r="J29" s="159">
        <f t="shared" si="0"/>
        <v>5</v>
      </c>
      <c r="K29" s="159">
        <f t="shared" si="1"/>
        <v>787</v>
      </c>
    </row>
    <row r="30" spans="1:11">
      <c r="A30" s="176">
        <v>2082201</v>
      </c>
      <c r="B30" s="180" t="s">
        <v>1429</v>
      </c>
      <c r="C30" s="178">
        <v>147</v>
      </c>
      <c r="D30" s="178">
        <v>124</v>
      </c>
      <c r="E30" s="178">
        <v>153</v>
      </c>
      <c r="F30" s="178">
        <v>153</v>
      </c>
      <c r="G30" s="179">
        <f t="shared" si="2"/>
        <v>0.0408163265306123</v>
      </c>
      <c r="H30" s="179">
        <f t="shared" si="3"/>
        <v>1.23387096774194</v>
      </c>
      <c r="I30" s="179">
        <f t="shared" si="4"/>
        <v>1</v>
      </c>
      <c r="J30" s="159">
        <f t="shared" si="0"/>
        <v>7</v>
      </c>
      <c r="K30" s="159">
        <f t="shared" si="1"/>
        <v>577</v>
      </c>
    </row>
    <row r="31" spans="1:11">
      <c r="A31" s="176">
        <v>2082202</v>
      </c>
      <c r="B31" s="180" t="s">
        <v>1430</v>
      </c>
      <c r="C31" s="178">
        <v>-215</v>
      </c>
      <c r="D31" s="178">
        <v>0</v>
      </c>
      <c r="E31" s="178">
        <v>213</v>
      </c>
      <c r="F31" s="178">
        <v>212</v>
      </c>
      <c r="G31" s="179"/>
      <c r="H31" s="179"/>
      <c r="I31" s="179">
        <f t="shared" si="4"/>
        <v>0.995305164319249</v>
      </c>
      <c r="J31" s="159">
        <f t="shared" si="0"/>
        <v>7</v>
      </c>
      <c r="K31" s="159">
        <f t="shared" si="1"/>
        <v>210</v>
      </c>
    </row>
    <row r="32" hidden="1" spans="1:11">
      <c r="A32" s="176">
        <v>2082299</v>
      </c>
      <c r="B32" s="180" t="s">
        <v>1431</v>
      </c>
      <c r="C32" s="178"/>
      <c r="D32" s="178">
        <v>0</v>
      </c>
      <c r="E32" s="178">
        <v>0</v>
      </c>
      <c r="F32" s="178">
        <v>0</v>
      </c>
      <c r="G32" s="179">
        <f t="shared" si="2"/>
        <v>0</v>
      </c>
      <c r="H32" s="179">
        <f t="shared" si="3"/>
        <v>0</v>
      </c>
      <c r="I32" s="179">
        <f t="shared" si="4"/>
        <v>0</v>
      </c>
      <c r="J32" s="159">
        <f t="shared" si="0"/>
        <v>7</v>
      </c>
      <c r="K32" s="159">
        <f t="shared" si="1"/>
        <v>0</v>
      </c>
    </row>
    <row r="33" spans="1:11">
      <c r="A33" s="176">
        <v>20823</v>
      </c>
      <c r="B33" s="177" t="s">
        <v>1432</v>
      </c>
      <c r="C33" s="178">
        <f>SUM(C34:C36)</f>
        <v>-10</v>
      </c>
      <c r="D33" s="178">
        <f>SUM(D34:D36)</f>
        <v>0</v>
      </c>
      <c r="E33" s="178">
        <f>SUM(E34:E36)</f>
        <v>30</v>
      </c>
      <c r="F33" s="178">
        <f>SUM(F34:F36)</f>
        <v>24</v>
      </c>
      <c r="G33" s="179">
        <f t="shared" si="2"/>
        <v>-3.4</v>
      </c>
      <c r="H33" s="179"/>
      <c r="I33" s="179">
        <f t="shared" si="4"/>
        <v>0.8</v>
      </c>
      <c r="J33" s="159">
        <f t="shared" si="0"/>
        <v>5</v>
      </c>
      <c r="K33" s="159">
        <f t="shared" si="1"/>
        <v>44</v>
      </c>
    </row>
    <row r="34" hidden="1" spans="1:11">
      <c r="A34" s="176">
        <v>2082301</v>
      </c>
      <c r="B34" s="180" t="s">
        <v>1429</v>
      </c>
      <c r="C34" s="178"/>
      <c r="D34" s="178">
        <v>0</v>
      </c>
      <c r="E34" s="178">
        <v>0</v>
      </c>
      <c r="F34" s="178">
        <v>0</v>
      </c>
      <c r="G34" s="179">
        <f t="shared" si="2"/>
        <v>0</v>
      </c>
      <c r="H34" s="179">
        <f t="shared" si="3"/>
        <v>0</v>
      </c>
      <c r="I34" s="179">
        <f t="shared" si="4"/>
        <v>0</v>
      </c>
      <c r="J34" s="159">
        <f t="shared" si="0"/>
        <v>7</v>
      </c>
      <c r="K34" s="159">
        <f t="shared" si="1"/>
        <v>0</v>
      </c>
    </row>
    <row r="35" spans="1:11">
      <c r="A35" s="176">
        <v>2082302</v>
      </c>
      <c r="B35" s="180" t="s">
        <v>1430</v>
      </c>
      <c r="C35" s="178">
        <v>-10</v>
      </c>
      <c r="D35" s="178">
        <v>0</v>
      </c>
      <c r="E35" s="178">
        <v>30</v>
      </c>
      <c r="F35" s="178">
        <v>24</v>
      </c>
      <c r="G35" s="179">
        <f t="shared" si="2"/>
        <v>-3.4</v>
      </c>
      <c r="H35" s="179"/>
      <c r="I35" s="179">
        <f t="shared" si="4"/>
        <v>0.8</v>
      </c>
      <c r="J35" s="159">
        <f t="shared" si="0"/>
        <v>7</v>
      </c>
      <c r="K35" s="159">
        <f t="shared" si="1"/>
        <v>44</v>
      </c>
    </row>
    <row r="36" hidden="1" spans="1:11">
      <c r="A36" s="176">
        <v>2082399</v>
      </c>
      <c r="B36" s="180" t="s">
        <v>1433</v>
      </c>
      <c r="C36" s="178"/>
      <c r="D36" s="178">
        <v>0</v>
      </c>
      <c r="E36" s="178">
        <v>0</v>
      </c>
      <c r="F36" s="178">
        <v>0</v>
      </c>
      <c r="G36" s="179">
        <f t="shared" si="2"/>
        <v>0</v>
      </c>
      <c r="H36" s="179">
        <f t="shared" si="3"/>
        <v>0</v>
      </c>
      <c r="I36" s="179">
        <f t="shared" si="4"/>
        <v>0</v>
      </c>
      <c r="J36" s="159">
        <f t="shared" si="0"/>
        <v>7</v>
      </c>
      <c r="K36" s="159">
        <f t="shared" si="1"/>
        <v>0</v>
      </c>
    </row>
    <row r="37" hidden="1" spans="1:11">
      <c r="A37" s="176">
        <v>20829</v>
      </c>
      <c r="B37" s="177" t="s">
        <v>1434</v>
      </c>
      <c r="C37" s="178">
        <f>SUM(C38:C39)</f>
        <v>0</v>
      </c>
      <c r="D37" s="178">
        <f>SUM(D38:D39)</f>
        <v>0</v>
      </c>
      <c r="E37" s="178">
        <f>SUM(E38:E39)</f>
        <v>0</v>
      </c>
      <c r="F37" s="178">
        <f>SUM(F38:F39)</f>
        <v>0</v>
      </c>
      <c r="G37" s="179">
        <f t="shared" si="2"/>
        <v>0</v>
      </c>
      <c r="H37" s="179">
        <f t="shared" si="3"/>
        <v>0</v>
      </c>
      <c r="I37" s="179">
        <f t="shared" si="4"/>
        <v>0</v>
      </c>
      <c r="J37" s="159">
        <f t="shared" si="0"/>
        <v>5</v>
      </c>
      <c r="K37" s="159">
        <f t="shared" si="1"/>
        <v>0</v>
      </c>
    </row>
    <row r="38" hidden="1" spans="1:11">
      <c r="A38" s="176">
        <v>2082901</v>
      </c>
      <c r="B38" s="180" t="s">
        <v>1430</v>
      </c>
      <c r="C38" s="178"/>
      <c r="D38" s="178">
        <v>0</v>
      </c>
      <c r="E38" s="178">
        <v>0</v>
      </c>
      <c r="F38" s="178">
        <v>0</v>
      </c>
      <c r="G38" s="179">
        <f t="shared" si="2"/>
        <v>0</v>
      </c>
      <c r="H38" s="179">
        <f t="shared" si="3"/>
        <v>0</v>
      </c>
      <c r="I38" s="179">
        <f t="shared" si="4"/>
        <v>0</v>
      </c>
      <c r="J38" s="159">
        <f t="shared" si="0"/>
        <v>7</v>
      </c>
      <c r="K38" s="159">
        <f t="shared" si="1"/>
        <v>0</v>
      </c>
    </row>
    <row r="39" hidden="1" spans="1:11">
      <c r="A39" s="176">
        <v>2082999</v>
      </c>
      <c r="B39" s="180" t="s">
        <v>1435</v>
      </c>
      <c r="C39" s="178"/>
      <c r="D39" s="178">
        <v>0</v>
      </c>
      <c r="E39" s="178">
        <v>0</v>
      </c>
      <c r="F39" s="178">
        <v>0</v>
      </c>
      <c r="G39" s="179">
        <f t="shared" si="2"/>
        <v>0</v>
      </c>
      <c r="H39" s="179">
        <f t="shared" si="3"/>
        <v>0</v>
      </c>
      <c r="I39" s="179">
        <f t="shared" si="4"/>
        <v>0</v>
      </c>
      <c r="J39" s="159">
        <f t="shared" si="0"/>
        <v>7</v>
      </c>
      <c r="K39" s="159">
        <f t="shared" si="1"/>
        <v>0</v>
      </c>
    </row>
    <row r="40" hidden="1" spans="1:11">
      <c r="A40" s="176">
        <v>211</v>
      </c>
      <c r="B40" s="177" t="s">
        <v>741</v>
      </c>
      <c r="C40" s="178">
        <f>SUM(C41,C46)</f>
        <v>0</v>
      </c>
      <c r="D40" s="178">
        <f>SUM(D41,D46)</f>
        <v>0</v>
      </c>
      <c r="E40" s="178">
        <f>SUM(E41,E46)</f>
        <v>0</v>
      </c>
      <c r="F40" s="178">
        <f>SUM(F41,F46)</f>
        <v>0</v>
      </c>
      <c r="G40" s="179">
        <f t="shared" si="2"/>
        <v>0</v>
      </c>
      <c r="H40" s="179">
        <f t="shared" si="3"/>
        <v>0</v>
      </c>
      <c r="I40" s="179">
        <f t="shared" si="4"/>
        <v>0</v>
      </c>
      <c r="J40" s="159">
        <f t="shared" si="0"/>
        <v>3</v>
      </c>
      <c r="K40" s="159">
        <f t="shared" si="1"/>
        <v>0</v>
      </c>
    </row>
    <row r="41" hidden="1" spans="1:11">
      <c r="A41" s="176">
        <v>21160</v>
      </c>
      <c r="B41" s="177" t="s">
        <v>1436</v>
      </c>
      <c r="C41" s="178">
        <f>SUM(C42:C45)</f>
        <v>0</v>
      </c>
      <c r="D41" s="178">
        <f>SUM(D42:D45)</f>
        <v>0</v>
      </c>
      <c r="E41" s="178">
        <f>SUM(E42:E45)</f>
        <v>0</v>
      </c>
      <c r="F41" s="178">
        <f>SUM(F42:F45)</f>
        <v>0</v>
      </c>
      <c r="G41" s="179">
        <f t="shared" si="2"/>
        <v>0</v>
      </c>
      <c r="H41" s="179">
        <f t="shared" si="3"/>
        <v>0</v>
      </c>
      <c r="I41" s="179">
        <f t="shared" si="4"/>
        <v>0</v>
      </c>
      <c r="J41" s="159">
        <f t="shared" si="0"/>
        <v>5</v>
      </c>
      <c r="K41" s="159">
        <f t="shared" si="1"/>
        <v>0</v>
      </c>
    </row>
    <row r="42" hidden="1" spans="1:11">
      <c r="A42" s="176">
        <v>2116001</v>
      </c>
      <c r="B42" s="180" t="s">
        <v>1437</v>
      </c>
      <c r="C42" s="178"/>
      <c r="D42" s="178">
        <v>0</v>
      </c>
      <c r="E42" s="178">
        <v>0</v>
      </c>
      <c r="F42" s="178">
        <v>0</v>
      </c>
      <c r="G42" s="179">
        <f t="shared" si="2"/>
        <v>0</v>
      </c>
      <c r="H42" s="179">
        <f t="shared" si="3"/>
        <v>0</v>
      </c>
      <c r="I42" s="179">
        <f t="shared" si="4"/>
        <v>0</v>
      </c>
      <c r="J42" s="159">
        <f t="shared" si="0"/>
        <v>7</v>
      </c>
      <c r="K42" s="159">
        <f t="shared" si="1"/>
        <v>0</v>
      </c>
    </row>
    <row r="43" hidden="1" spans="1:11">
      <c r="A43" s="176">
        <v>2116002</v>
      </c>
      <c r="B43" s="180" t="s">
        <v>1438</v>
      </c>
      <c r="C43" s="178"/>
      <c r="D43" s="178">
        <v>0</v>
      </c>
      <c r="E43" s="178">
        <v>0</v>
      </c>
      <c r="F43" s="178">
        <v>0</v>
      </c>
      <c r="G43" s="179">
        <f t="shared" si="2"/>
        <v>0</v>
      </c>
      <c r="H43" s="179">
        <f t="shared" si="3"/>
        <v>0</v>
      </c>
      <c r="I43" s="179">
        <f t="shared" si="4"/>
        <v>0</v>
      </c>
      <c r="J43" s="159">
        <f t="shared" si="0"/>
        <v>7</v>
      </c>
      <c r="K43" s="159">
        <f t="shared" si="1"/>
        <v>0</v>
      </c>
    </row>
    <row r="44" hidden="1" spans="1:11">
      <c r="A44" s="176">
        <v>2116003</v>
      </c>
      <c r="B44" s="180" t="s">
        <v>1439</v>
      </c>
      <c r="C44" s="178"/>
      <c r="D44" s="178">
        <v>0</v>
      </c>
      <c r="E44" s="178">
        <v>0</v>
      </c>
      <c r="F44" s="178">
        <v>0</v>
      </c>
      <c r="G44" s="179">
        <f t="shared" si="2"/>
        <v>0</v>
      </c>
      <c r="H44" s="179">
        <f t="shared" si="3"/>
        <v>0</v>
      </c>
      <c r="I44" s="179">
        <f t="shared" si="4"/>
        <v>0</v>
      </c>
      <c r="J44" s="159">
        <f t="shared" si="0"/>
        <v>7</v>
      </c>
      <c r="K44" s="159">
        <f t="shared" si="1"/>
        <v>0</v>
      </c>
    </row>
    <row r="45" hidden="1" spans="1:11">
      <c r="A45" s="176">
        <v>2116099</v>
      </c>
      <c r="B45" s="180" t="s">
        <v>1440</v>
      </c>
      <c r="C45" s="178"/>
      <c r="D45" s="178">
        <v>0</v>
      </c>
      <c r="E45" s="178">
        <v>0</v>
      </c>
      <c r="F45" s="178">
        <v>0</v>
      </c>
      <c r="G45" s="179">
        <f t="shared" si="2"/>
        <v>0</v>
      </c>
      <c r="H45" s="179">
        <f t="shared" si="3"/>
        <v>0</v>
      </c>
      <c r="I45" s="179">
        <f t="shared" si="4"/>
        <v>0</v>
      </c>
      <c r="J45" s="159">
        <f t="shared" si="0"/>
        <v>7</v>
      </c>
      <c r="K45" s="159">
        <f t="shared" si="1"/>
        <v>0</v>
      </c>
    </row>
    <row r="46" hidden="1" spans="1:11">
      <c r="A46" s="176">
        <v>21161</v>
      </c>
      <c r="B46" s="177" t="s">
        <v>1441</v>
      </c>
      <c r="C46" s="178">
        <f>SUM(C47:C50)</f>
        <v>0</v>
      </c>
      <c r="D46" s="178">
        <f>SUM(D47:D50)</f>
        <v>0</v>
      </c>
      <c r="E46" s="178">
        <f>SUM(E47:E50)</f>
        <v>0</v>
      </c>
      <c r="F46" s="178">
        <f>SUM(F47:F50)</f>
        <v>0</v>
      </c>
      <c r="G46" s="179">
        <f t="shared" si="2"/>
        <v>0</v>
      </c>
      <c r="H46" s="179">
        <f t="shared" si="3"/>
        <v>0</v>
      </c>
      <c r="I46" s="179">
        <f t="shared" si="4"/>
        <v>0</v>
      </c>
      <c r="J46" s="159">
        <f t="shared" si="0"/>
        <v>5</v>
      </c>
      <c r="K46" s="159">
        <f t="shared" si="1"/>
        <v>0</v>
      </c>
    </row>
    <row r="47" hidden="1" spans="1:11">
      <c r="A47" s="176">
        <v>2116101</v>
      </c>
      <c r="B47" s="180" t="s">
        <v>1442</v>
      </c>
      <c r="C47" s="178"/>
      <c r="D47" s="178">
        <v>0</v>
      </c>
      <c r="E47" s="178">
        <v>0</v>
      </c>
      <c r="F47" s="178">
        <v>0</v>
      </c>
      <c r="G47" s="179">
        <f t="shared" si="2"/>
        <v>0</v>
      </c>
      <c r="H47" s="179">
        <f t="shared" si="3"/>
        <v>0</v>
      </c>
      <c r="I47" s="179">
        <f t="shared" si="4"/>
        <v>0</v>
      </c>
      <c r="J47" s="159">
        <f t="shared" si="0"/>
        <v>7</v>
      </c>
      <c r="K47" s="159">
        <f t="shared" si="1"/>
        <v>0</v>
      </c>
    </row>
    <row r="48" hidden="1" spans="1:11">
      <c r="A48" s="176">
        <v>2116102</v>
      </c>
      <c r="B48" s="180" t="s">
        <v>1443</v>
      </c>
      <c r="C48" s="178"/>
      <c r="D48" s="178">
        <v>0</v>
      </c>
      <c r="E48" s="178">
        <v>0</v>
      </c>
      <c r="F48" s="178">
        <v>0</v>
      </c>
      <c r="G48" s="179">
        <f t="shared" si="2"/>
        <v>0</v>
      </c>
      <c r="H48" s="179">
        <f t="shared" si="3"/>
        <v>0</v>
      </c>
      <c r="I48" s="179">
        <f t="shared" si="4"/>
        <v>0</v>
      </c>
      <c r="J48" s="159">
        <f t="shared" si="0"/>
        <v>7</v>
      </c>
      <c r="K48" s="159">
        <f t="shared" si="1"/>
        <v>0</v>
      </c>
    </row>
    <row r="49" hidden="1" spans="1:11">
      <c r="A49" s="176">
        <v>2116103</v>
      </c>
      <c r="B49" s="180" t="s">
        <v>1444</v>
      </c>
      <c r="C49" s="178"/>
      <c r="D49" s="178">
        <v>0</v>
      </c>
      <c r="E49" s="178">
        <v>0</v>
      </c>
      <c r="F49" s="178">
        <v>0</v>
      </c>
      <c r="G49" s="179">
        <f t="shared" si="2"/>
        <v>0</v>
      </c>
      <c r="H49" s="179">
        <f t="shared" si="3"/>
        <v>0</v>
      </c>
      <c r="I49" s="179">
        <f t="shared" si="4"/>
        <v>0</v>
      </c>
      <c r="J49" s="159">
        <f t="shared" si="0"/>
        <v>7</v>
      </c>
      <c r="K49" s="159">
        <f t="shared" si="1"/>
        <v>0</v>
      </c>
    </row>
    <row r="50" hidden="1" spans="1:11">
      <c r="A50" s="176">
        <v>2116104</v>
      </c>
      <c r="B50" s="180" t="s">
        <v>1445</v>
      </c>
      <c r="C50" s="178"/>
      <c r="D50" s="178">
        <v>0</v>
      </c>
      <c r="E50" s="178">
        <v>0</v>
      </c>
      <c r="F50" s="178">
        <v>0</v>
      </c>
      <c r="G50" s="179">
        <f t="shared" si="2"/>
        <v>0</v>
      </c>
      <c r="H50" s="179">
        <f t="shared" si="3"/>
        <v>0</v>
      </c>
      <c r="I50" s="179">
        <f t="shared" si="4"/>
        <v>0</v>
      </c>
      <c r="J50" s="159">
        <f t="shared" si="0"/>
        <v>7</v>
      </c>
      <c r="K50" s="159">
        <f t="shared" si="1"/>
        <v>0</v>
      </c>
    </row>
    <row r="51" spans="1:11">
      <c r="A51" s="176">
        <v>212</v>
      </c>
      <c r="B51" s="177" t="s">
        <v>812</v>
      </c>
      <c r="C51" s="178">
        <f>SUM(C52,C65,C69,C70,C76,C80,C84,C88,C94)</f>
        <v>80424</v>
      </c>
      <c r="D51" s="178">
        <f>SUM(D52,D65,D69,D70,D76,D80,D84,D88,D94)</f>
        <v>107025</v>
      </c>
      <c r="E51" s="178">
        <f>SUM(E52,E65,E69,E70,E76,E80,E84,E88,E94)</f>
        <v>85402</v>
      </c>
      <c r="F51" s="178">
        <f>SUM(F52,F65,F69,F70,F76,F80,F84,F88,F94)</f>
        <v>90822</v>
      </c>
      <c r="G51" s="179">
        <f t="shared" si="2"/>
        <v>0.129289764249478</v>
      </c>
      <c r="H51" s="179">
        <f t="shared" si="3"/>
        <v>0.848605466012614</v>
      </c>
      <c r="I51" s="179">
        <f t="shared" si="4"/>
        <v>1.0634645558652</v>
      </c>
      <c r="J51" s="159">
        <f t="shared" si="0"/>
        <v>3</v>
      </c>
      <c r="K51" s="159">
        <f t="shared" si="1"/>
        <v>363673</v>
      </c>
    </row>
    <row r="52" spans="1:11">
      <c r="A52" s="176">
        <v>21208</v>
      </c>
      <c r="B52" s="177" t="s">
        <v>1446</v>
      </c>
      <c r="C52" s="178">
        <f>SUM(C53:C64)</f>
        <v>39820</v>
      </c>
      <c r="D52" s="178">
        <f>SUM(D53:D64)</f>
        <v>107025</v>
      </c>
      <c r="E52" s="178">
        <f>SUM(E53:E64)</f>
        <v>84050</v>
      </c>
      <c r="F52" s="178">
        <f>SUM(F53:F64)</f>
        <v>90376</v>
      </c>
      <c r="G52" s="179">
        <f t="shared" si="2"/>
        <v>1.26961325966851</v>
      </c>
      <c r="H52" s="179">
        <f t="shared" si="3"/>
        <v>0.844438215370241</v>
      </c>
      <c r="I52" s="179">
        <f t="shared" si="4"/>
        <v>1.07526472337894</v>
      </c>
      <c r="J52" s="159">
        <f t="shared" si="0"/>
        <v>5</v>
      </c>
      <c r="K52" s="159">
        <f t="shared" si="1"/>
        <v>321271</v>
      </c>
    </row>
    <row r="53" s="158" customFormat="1" spans="1:11">
      <c r="A53" s="176">
        <v>2120801</v>
      </c>
      <c r="B53" s="180" t="s">
        <v>1447</v>
      </c>
      <c r="C53" s="178">
        <v>25537</v>
      </c>
      <c r="D53" s="178">
        <v>10466</v>
      </c>
      <c r="E53" s="178">
        <v>33313</v>
      </c>
      <c r="F53" s="178">
        <v>44560</v>
      </c>
      <c r="G53" s="179">
        <f t="shared" si="2"/>
        <v>0.74491913693856</v>
      </c>
      <c r="H53" s="179">
        <f t="shared" si="3"/>
        <v>4.25759602522454</v>
      </c>
      <c r="I53" s="179">
        <f t="shared" si="4"/>
        <v>1.33761594572689</v>
      </c>
      <c r="J53" s="159">
        <f t="shared" si="0"/>
        <v>7</v>
      </c>
      <c r="K53" s="159">
        <f t="shared" si="1"/>
        <v>113876</v>
      </c>
    </row>
    <row r="54" spans="1:11">
      <c r="A54" s="176">
        <v>2120802</v>
      </c>
      <c r="B54" s="180" t="s">
        <v>1448</v>
      </c>
      <c r="C54" s="178">
        <v>4600</v>
      </c>
      <c r="D54" s="178">
        <v>48260</v>
      </c>
      <c r="E54" s="178">
        <v>22831</v>
      </c>
      <c r="F54" s="178">
        <v>11920</v>
      </c>
      <c r="G54" s="179">
        <f t="shared" si="2"/>
        <v>1.59130434782609</v>
      </c>
      <c r="H54" s="179">
        <f t="shared" si="3"/>
        <v>0.246995441359304</v>
      </c>
      <c r="I54" s="179">
        <f t="shared" si="4"/>
        <v>0.522097148613727</v>
      </c>
      <c r="J54" s="159">
        <f t="shared" si="0"/>
        <v>7</v>
      </c>
      <c r="K54" s="159">
        <f t="shared" si="1"/>
        <v>87611</v>
      </c>
    </row>
    <row r="55" spans="1:11">
      <c r="A55" s="176">
        <v>2120803</v>
      </c>
      <c r="B55" s="180" t="s">
        <v>1449</v>
      </c>
      <c r="C55" s="178"/>
      <c r="D55" s="178">
        <v>22945</v>
      </c>
      <c r="E55" s="178">
        <v>191</v>
      </c>
      <c r="F55" s="178">
        <v>18279</v>
      </c>
      <c r="G55" s="179"/>
      <c r="H55" s="179">
        <f t="shared" si="3"/>
        <v>0.796644149052081</v>
      </c>
      <c r="I55" s="179">
        <f t="shared" si="4"/>
        <v>95.7015706806283</v>
      </c>
      <c r="J55" s="159">
        <f t="shared" si="0"/>
        <v>7</v>
      </c>
      <c r="K55" s="159">
        <f t="shared" si="1"/>
        <v>41415</v>
      </c>
    </row>
    <row r="56" spans="1:11">
      <c r="A56" s="176">
        <v>2120804</v>
      </c>
      <c r="B56" s="180" t="s">
        <v>1450</v>
      </c>
      <c r="C56" s="178"/>
      <c r="D56" s="178">
        <v>0</v>
      </c>
      <c r="E56" s="178">
        <v>5540</v>
      </c>
      <c r="F56" s="178">
        <v>5540</v>
      </c>
      <c r="G56" s="179"/>
      <c r="H56" s="179"/>
      <c r="I56" s="179">
        <f t="shared" si="4"/>
        <v>1</v>
      </c>
      <c r="J56" s="159">
        <f t="shared" si="0"/>
        <v>7</v>
      </c>
      <c r="K56" s="159">
        <f t="shared" si="1"/>
        <v>11080</v>
      </c>
    </row>
    <row r="57" spans="1:11">
      <c r="A57" s="176">
        <v>2120805</v>
      </c>
      <c r="B57" s="180" t="s">
        <v>1451</v>
      </c>
      <c r="C57" s="178">
        <v>2439</v>
      </c>
      <c r="D57" s="178">
        <v>1948</v>
      </c>
      <c r="E57" s="178">
        <v>5483</v>
      </c>
      <c r="F57" s="178">
        <v>2094</v>
      </c>
      <c r="G57" s="179">
        <f t="shared" si="2"/>
        <v>-0.141451414514145</v>
      </c>
      <c r="H57" s="179">
        <f t="shared" si="3"/>
        <v>1.07494866529774</v>
      </c>
      <c r="I57" s="179">
        <f t="shared" si="4"/>
        <v>0.381907714754696</v>
      </c>
      <c r="J57" s="159">
        <f t="shared" si="0"/>
        <v>7</v>
      </c>
      <c r="K57" s="159">
        <f t="shared" si="1"/>
        <v>11964</v>
      </c>
    </row>
    <row r="58" spans="1:11">
      <c r="A58" s="176">
        <v>2120806</v>
      </c>
      <c r="B58" s="180" t="s">
        <v>1452</v>
      </c>
      <c r="C58" s="178">
        <v>152</v>
      </c>
      <c r="D58" s="178">
        <v>210</v>
      </c>
      <c r="E58" s="178">
        <v>210</v>
      </c>
      <c r="F58" s="178">
        <v>210</v>
      </c>
      <c r="G58" s="179">
        <f t="shared" si="2"/>
        <v>0.381578947368421</v>
      </c>
      <c r="H58" s="179">
        <f t="shared" si="3"/>
        <v>1</v>
      </c>
      <c r="I58" s="179">
        <f t="shared" si="4"/>
        <v>1</v>
      </c>
      <c r="J58" s="159">
        <f t="shared" si="0"/>
        <v>7</v>
      </c>
      <c r="K58" s="159">
        <f t="shared" si="1"/>
        <v>782</v>
      </c>
    </row>
    <row r="59" hidden="1" spans="1:11">
      <c r="A59" s="176">
        <v>2120807</v>
      </c>
      <c r="B59" s="180" t="s">
        <v>1453</v>
      </c>
      <c r="C59" s="178"/>
      <c r="D59" s="178">
        <v>0</v>
      </c>
      <c r="E59" s="178">
        <v>0</v>
      </c>
      <c r="F59" s="178">
        <v>0</v>
      </c>
      <c r="G59" s="179">
        <f t="shared" si="2"/>
        <v>0</v>
      </c>
      <c r="H59" s="179">
        <f t="shared" si="3"/>
        <v>0</v>
      </c>
      <c r="I59" s="179">
        <f t="shared" si="4"/>
        <v>0</v>
      </c>
      <c r="J59" s="159">
        <f t="shared" si="0"/>
        <v>7</v>
      </c>
      <c r="K59" s="159">
        <f t="shared" si="1"/>
        <v>0</v>
      </c>
    </row>
    <row r="60" s="158" customFormat="1" hidden="1" spans="1:11">
      <c r="A60" s="176">
        <v>2120809</v>
      </c>
      <c r="B60" s="180" t="s">
        <v>1454</v>
      </c>
      <c r="C60" s="178"/>
      <c r="D60" s="178">
        <v>0</v>
      </c>
      <c r="E60" s="178">
        <v>0</v>
      </c>
      <c r="F60" s="178">
        <v>0</v>
      </c>
      <c r="G60" s="179">
        <f t="shared" si="2"/>
        <v>0</v>
      </c>
      <c r="H60" s="179">
        <f t="shared" si="3"/>
        <v>0</v>
      </c>
      <c r="I60" s="179">
        <f t="shared" si="4"/>
        <v>0</v>
      </c>
      <c r="J60" s="159">
        <f t="shared" si="0"/>
        <v>7</v>
      </c>
      <c r="K60" s="159">
        <f t="shared" si="1"/>
        <v>0</v>
      </c>
    </row>
    <row r="61" spans="1:11">
      <c r="A61" s="176">
        <v>2120810</v>
      </c>
      <c r="B61" s="180" t="s">
        <v>1455</v>
      </c>
      <c r="C61" s="178">
        <v>1265</v>
      </c>
      <c r="D61" s="178">
        <v>0</v>
      </c>
      <c r="E61" s="178">
        <v>0</v>
      </c>
      <c r="F61" s="178">
        <v>0</v>
      </c>
      <c r="G61" s="179"/>
      <c r="H61" s="179">
        <f t="shared" si="3"/>
        <v>0</v>
      </c>
      <c r="I61" s="179"/>
      <c r="J61" s="159">
        <f t="shared" si="0"/>
        <v>7</v>
      </c>
      <c r="K61" s="159">
        <f t="shared" si="1"/>
        <v>1265</v>
      </c>
    </row>
    <row r="62" spans="1:11">
      <c r="A62" s="176">
        <v>2120811</v>
      </c>
      <c r="B62" s="180" t="s">
        <v>1456</v>
      </c>
      <c r="C62" s="178">
        <v>-154</v>
      </c>
      <c r="D62" s="178">
        <v>0</v>
      </c>
      <c r="E62" s="178">
        <v>40</v>
      </c>
      <c r="F62" s="178">
        <v>40</v>
      </c>
      <c r="G62" s="179">
        <f t="shared" si="2"/>
        <v>-1.25974025974026</v>
      </c>
      <c r="H62" s="179"/>
      <c r="I62" s="179">
        <f t="shared" si="4"/>
        <v>1</v>
      </c>
      <c r="J62" s="159">
        <f t="shared" si="0"/>
        <v>7</v>
      </c>
      <c r="K62" s="159">
        <f t="shared" si="1"/>
        <v>-74</v>
      </c>
    </row>
    <row r="63" hidden="1" spans="1:11">
      <c r="A63" s="176">
        <v>2120813</v>
      </c>
      <c r="B63" s="180" t="s">
        <v>1144</v>
      </c>
      <c r="C63" s="178"/>
      <c r="D63" s="178">
        <v>0</v>
      </c>
      <c r="E63" s="178">
        <v>0</v>
      </c>
      <c r="F63" s="178">
        <v>0</v>
      </c>
      <c r="G63" s="179">
        <f t="shared" si="2"/>
        <v>0</v>
      </c>
      <c r="H63" s="179">
        <f t="shared" si="3"/>
        <v>0</v>
      </c>
      <c r="I63" s="179">
        <f t="shared" si="4"/>
        <v>0</v>
      </c>
      <c r="J63" s="159">
        <f t="shared" si="0"/>
        <v>7</v>
      </c>
      <c r="K63" s="159">
        <f t="shared" si="1"/>
        <v>0</v>
      </c>
    </row>
    <row r="64" spans="1:11">
      <c r="A64" s="176">
        <v>2120899</v>
      </c>
      <c r="B64" s="180" t="s">
        <v>1457</v>
      </c>
      <c r="C64" s="178">
        <v>5981</v>
      </c>
      <c r="D64" s="178">
        <v>23196</v>
      </c>
      <c r="E64" s="178">
        <v>16442</v>
      </c>
      <c r="F64" s="178">
        <v>7733</v>
      </c>
      <c r="G64" s="179">
        <f t="shared" si="2"/>
        <v>0.292927604079585</v>
      </c>
      <c r="H64" s="179">
        <f t="shared" si="3"/>
        <v>0.33337644421452</v>
      </c>
      <c r="I64" s="179">
        <f t="shared" si="4"/>
        <v>0.470319912419414</v>
      </c>
      <c r="J64" s="159">
        <f t="shared" si="0"/>
        <v>7</v>
      </c>
      <c r="K64" s="159">
        <f t="shared" si="1"/>
        <v>53352</v>
      </c>
    </row>
    <row r="65" hidden="1" spans="1:11">
      <c r="A65" s="176">
        <v>21210</v>
      </c>
      <c r="B65" s="177" t="s">
        <v>1458</v>
      </c>
      <c r="C65" s="178">
        <f>SUM(C66:C68)</f>
        <v>0</v>
      </c>
      <c r="D65" s="178">
        <f>SUM(D66:D68)</f>
        <v>0</v>
      </c>
      <c r="E65" s="178">
        <f>SUM(E66:E68)</f>
        <v>0</v>
      </c>
      <c r="F65" s="178">
        <f>SUM(F66:F68)</f>
        <v>0</v>
      </c>
      <c r="G65" s="179">
        <f t="shared" si="2"/>
        <v>0</v>
      </c>
      <c r="H65" s="179">
        <f t="shared" si="3"/>
        <v>0</v>
      </c>
      <c r="I65" s="179">
        <f t="shared" si="4"/>
        <v>0</v>
      </c>
      <c r="J65" s="159">
        <f t="shared" si="0"/>
        <v>5</v>
      </c>
      <c r="K65" s="159">
        <f t="shared" si="1"/>
        <v>0</v>
      </c>
    </row>
    <row r="66" hidden="1" spans="1:11">
      <c r="A66" s="176">
        <v>2121001</v>
      </c>
      <c r="B66" s="180" t="s">
        <v>1447</v>
      </c>
      <c r="C66" s="178"/>
      <c r="D66" s="178">
        <v>0</v>
      </c>
      <c r="E66" s="178">
        <v>0</v>
      </c>
      <c r="F66" s="178">
        <v>0</v>
      </c>
      <c r="G66" s="179">
        <f t="shared" si="2"/>
        <v>0</v>
      </c>
      <c r="H66" s="179">
        <f t="shared" si="3"/>
        <v>0</v>
      </c>
      <c r="I66" s="179">
        <f t="shared" si="4"/>
        <v>0</v>
      </c>
      <c r="J66" s="159">
        <f t="shared" si="0"/>
        <v>7</v>
      </c>
      <c r="K66" s="159">
        <f t="shared" si="1"/>
        <v>0</v>
      </c>
    </row>
    <row r="67" hidden="1" spans="1:11">
      <c r="A67" s="176">
        <v>2121002</v>
      </c>
      <c r="B67" s="180" t="s">
        <v>1448</v>
      </c>
      <c r="C67" s="178"/>
      <c r="D67" s="178">
        <v>0</v>
      </c>
      <c r="E67" s="178">
        <v>0</v>
      </c>
      <c r="F67" s="178">
        <v>0</v>
      </c>
      <c r="G67" s="179">
        <f t="shared" si="2"/>
        <v>0</v>
      </c>
      <c r="H67" s="179">
        <f t="shared" si="3"/>
        <v>0</v>
      </c>
      <c r="I67" s="179">
        <f t="shared" si="4"/>
        <v>0</v>
      </c>
      <c r="J67" s="159">
        <f t="shared" si="0"/>
        <v>7</v>
      </c>
      <c r="K67" s="159">
        <f t="shared" si="1"/>
        <v>0</v>
      </c>
    </row>
    <row r="68" hidden="1" spans="1:11">
      <c r="A68" s="176">
        <v>2121099</v>
      </c>
      <c r="B68" s="180" t="s">
        <v>1459</v>
      </c>
      <c r="C68" s="178"/>
      <c r="D68" s="178">
        <v>0</v>
      </c>
      <c r="E68" s="178">
        <v>0</v>
      </c>
      <c r="F68" s="178">
        <v>0</v>
      </c>
      <c r="G68" s="179">
        <f t="shared" si="2"/>
        <v>0</v>
      </c>
      <c r="H68" s="179">
        <f t="shared" si="3"/>
        <v>0</v>
      </c>
      <c r="I68" s="179">
        <f t="shared" si="4"/>
        <v>0</v>
      </c>
      <c r="J68" s="159">
        <f t="shared" si="0"/>
        <v>7</v>
      </c>
      <c r="K68" s="159">
        <f t="shared" si="1"/>
        <v>0</v>
      </c>
    </row>
    <row r="69" hidden="1" spans="1:11">
      <c r="A69" s="176">
        <v>21211</v>
      </c>
      <c r="B69" s="177" t="s">
        <v>1460</v>
      </c>
      <c r="C69" s="178"/>
      <c r="D69" s="178"/>
      <c r="E69" s="178"/>
      <c r="F69" s="178"/>
      <c r="G69" s="179">
        <f t="shared" ref="G69:G132" si="5">IF(F69&lt;&gt;0,F69/C69-1,)</f>
        <v>0</v>
      </c>
      <c r="H69" s="179">
        <f t="shared" ref="H69:H132" si="6">IF(F69&lt;&gt;0,F69/D69,)</f>
        <v>0</v>
      </c>
      <c r="I69" s="179">
        <f t="shared" ref="I69:I132" si="7">IF(F69&lt;&gt;0,F69/E69,)</f>
        <v>0</v>
      </c>
      <c r="J69" s="159">
        <f t="shared" ref="J69:J132" si="8">LEN(A69)</f>
        <v>5</v>
      </c>
      <c r="K69" s="159">
        <f t="shared" ref="K69:K132" si="9">SUM(C69:F69)</f>
        <v>0</v>
      </c>
    </row>
    <row r="70" spans="1:11">
      <c r="A70" s="176">
        <v>21213</v>
      </c>
      <c r="B70" s="177" t="s">
        <v>1461</v>
      </c>
      <c r="C70" s="178">
        <f>SUM(C71:C75)</f>
        <v>604</v>
      </c>
      <c r="D70" s="178">
        <f>SUM(D71:D75)</f>
        <v>0</v>
      </c>
      <c r="E70" s="178">
        <f>SUM(E71:E75)</f>
        <v>0</v>
      </c>
      <c r="F70" s="178">
        <f>SUM(F71:F75)</f>
        <v>323</v>
      </c>
      <c r="G70" s="179"/>
      <c r="H70" s="179"/>
      <c r="I70" s="179"/>
      <c r="J70" s="159">
        <f t="shared" si="8"/>
        <v>5</v>
      </c>
      <c r="K70" s="159">
        <f t="shared" si="9"/>
        <v>927</v>
      </c>
    </row>
    <row r="71" hidden="1" spans="1:11">
      <c r="A71" s="176">
        <v>2121301</v>
      </c>
      <c r="B71" s="180" t="s">
        <v>1462</v>
      </c>
      <c r="C71" s="178"/>
      <c r="D71" s="178">
        <v>0</v>
      </c>
      <c r="E71" s="178">
        <v>0</v>
      </c>
      <c r="F71" s="178">
        <v>0</v>
      </c>
      <c r="G71" s="179">
        <f t="shared" si="5"/>
        <v>0</v>
      </c>
      <c r="H71" s="179">
        <f t="shared" si="6"/>
        <v>0</v>
      </c>
      <c r="I71" s="179">
        <f t="shared" si="7"/>
        <v>0</v>
      </c>
      <c r="J71" s="159">
        <f t="shared" si="8"/>
        <v>7</v>
      </c>
      <c r="K71" s="159">
        <f t="shared" si="9"/>
        <v>0</v>
      </c>
    </row>
    <row r="72" hidden="1" spans="1:11">
      <c r="A72" s="176">
        <v>2121302</v>
      </c>
      <c r="B72" s="180" t="s">
        <v>1463</v>
      </c>
      <c r="C72" s="178"/>
      <c r="D72" s="178">
        <v>0</v>
      </c>
      <c r="E72" s="178">
        <v>0</v>
      </c>
      <c r="F72" s="178">
        <v>0</v>
      </c>
      <c r="G72" s="179">
        <f t="shared" si="5"/>
        <v>0</v>
      </c>
      <c r="H72" s="179">
        <f t="shared" si="6"/>
        <v>0</v>
      </c>
      <c r="I72" s="179">
        <f t="shared" si="7"/>
        <v>0</v>
      </c>
      <c r="J72" s="159">
        <f t="shared" si="8"/>
        <v>7</v>
      </c>
      <c r="K72" s="159">
        <f t="shared" si="9"/>
        <v>0</v>
      </c>
    </row>
    <row r="73" hidden="1" spans="1:11">
      <c r="A73" s="176">
        <v>2121303</v>
      </c>
      <c r="B73" s="180" t="s">
        <v>1464</v>
      </c>
      <c r="C73" s="178"/>
      <c r="D73" s="178">
        <v>0</v>
      </c>
      <c r="E73" s="178">
        <v>0</v>
      </c>
      <c r="F73" s="178">
        <v>0</v>
      </c>
      <c r="G73" s="179">
        <f t="shared" si="5"/>
        <v>0</v>
      </c>
      <c r="H73" s="179">
        <f t="shared" si="6"/>
        <v>0</v>
      </c>
      <c r="I73" s="179">
        <f t="shared" si="7"/>
        <v>0</v>
      </c>
      <c r="J73" s="159">
        <f t="shared" si="8"/>
        <v>7</v>
      </c>
      <c r="K73" s="159">
        <f t="shared" si="9"/>
        <v>0</v>
      </c>
    </row>
    <row r="74" hidden="1" spans="1:11">
      <c r="A74" s="176">
        <v>2121304</v>
      </c>
      <c r="B74" s="180" t="s">
        <v>1465</v>
      </c>
      <c r="C74" s="178"/>
      <c r="D74" s="178">
        <v>0</v>
      </c>
      <c r="E74" s="178">
        <v>0</v>
      </c>
      <c r="F74" s="178">
        <v>0</v>
      </c>
      <c r="G74" s="179">
        <f t="shared" si="5"/>
        <v>0</v>
      </c>
      <c r="H74" s="179">
        <f t="shared" si="6"/>
        <v>0</v>
      </c>
      <c r="I74" s="179">
        <f t="shared" si="7"/>
        <v>0</v>
      </c>
      <c r="J74" s="159">
        <f t="shared" si="8"/>
        <v>7</v>
      </c>
      <c r="K74" s="159">
        <f t="shared" si="9"/>
        <v>0</v>
      </c>
    </row>
    <row r="75" spans="1:11">
      <c r="A75" s="176">
        <v>2121399</v>
      </c>
      <c r="B75" s="180" t="s">
        <v>1466</v>
      </c>
      <c r="C75" s="178">
        <v>604</v>
      </c>
      <c r="D75" s="178">
        <v>0</v>
      </c>
      <c r="E75" s="178">
        <v>0</v>
      </c>
      <c r="F75" s="178">
        <v>323</v>
      </c>
      <c r="G75" s="179"/>
      <c r="H75" s="179"/>
      <c r="I75" s="179"/>
      <c r="J75" s="159">
        <f t="shared" si="8"/>
        <v>7</v>
      </c>
      <c r="K75" s="159">
        <f t="shared" si="9"/>
        <v>927</v>
      </c>
    </row>
    <row r="76" spans="1:11">
      <c r="A76" s="176">
        <v>21214</v>
      </c>
      <c r="B76" s="177" t="s">
        <v>1467</v>
      </c>
      <c r="C76" s="178">
        <f>SUM(C77:C79)</f>
        <v>0</v>
      </c>
      <c r="D76" s="178">
        <f>SUM(D77:D79)</f>
        <v>0</v>
      </c>
      <c r="E76" s="178">
        <f>SUM(E77:E79)</f>
        <v>1352</v>
      </c>
      <c r="F76" s="178">
        <f>SUM(F77:F79)</f>
        <v>123</v>
      </c>
      <c r="G76" s="179"/>
      <c r="H76" s="179"/>
      <c r="I76" s="179">
        <f t="shared" si="7"/>
        <v>0.0909763313609468</v>
      </c>
      <c r="J76" s="159">
        <f t="shared" si="8"/>
        <v>5</v>
      </c>
      <c r="K76" s="159">
        <f t="shared" si="9"/>
        <v>1475</v>
      </c>
    </row>
    <row r="77" spans="1:11">
      <c r="A77" s="176">
        <v>2121401</v>
      </c>
      <c r="B77" s="180" t="s">
        <v>1468</v>
      </c>
      <c r="C77" s="178"/>
      <c r="D77" s="178">
        <v>0</v>
      </c>
      <c r="E77" s="178">
        <v>1352</v>
      </c>
      <c r="F77" s="178">
        <v>123</v>
      </c>
      <c r="G77" s="179"/>
      <c r="H77" s="179"/>
      <c r="I77" s="179">
        <f t="shared" si="7"/>
        <v>0.0909763313609468</v>
      </c>
      <c r="J77" s="159">
        <f t="shared" si="8"/>
        <v>7</v>
      </c>
      <c r="K77" s="159">
        <f t="shared" si="9"/>
        <v>1475</v>
      </c>
    </row>
    <row r="78" hidden="1" spans="1:11">
      <c r="A78" s="176">
        <v>2121402</v>
      </c>
      <c r="B78" s="180" t="s">
        <v>1469</v>
      </c>
      <c r="C78" s="178"/>
      <c r="D78" s="178">
        <v>0</v>
      </c>
      <c r="E78" s="178">
        <v>0</v>
      </c>
      <c r="F78" s="178">
        <v>0</v>
      </c>
      <c r="G78" s="179">
        <f t="shared" si="5"/>
        <v>0</v>
      </c>
      <c r="H78" s="179">
        <f t="shared" si="6"/>
        <v>0</v>
      </c>
      <c r="I78" s="179">
        <f t="shared" si="7"/>
        <v>0</v>
      </c>
      <c r="J78" s="159">
        <f t="shared" si="8"/>
        <v>7</v>
      </c>
      <c r="K78" s="159">
        <f t="shared" si="9"/>
        <v>0</v>
      </c>
    </row>
    <row r="79" s="159" customFormat="1" hidden="1" spans="1:11">
      <c r="A79" s="176">
        <v>2121499</v>
      </c>
      <c r="B79" s="180" t="s">
        <v>1470</v>
      </c>
      <c r="C79" s="178"/>
      <c r="D79" s="178">
        <v>0</v>
      </c>
      <c r="E79" s="178">
        <v>0</v>
      </c>
      <c r="F79" s="178">
        <v>0</v>
      </c>
      <c r="G79" s="179">
        <f t="shared" si="5"/>
        <v>0</v>
      </c>
      <c r="H79" s="179">
        <f t="shared" si="6"/>
        <v>0</v>
      </c>
      <c r="I79" s="179">
        <f t="shared" si="7"/>
        <v>0</v>
      </c>
      <c r="J79" s="159">
        <f t="shared" si="8"/>
        <v>7</v>
      </c>
      <c r="K79" s="159">
        <f t="shared" si="9"/>
        <v>0</v>
      </c>
    </row>
    <row r="80" s="159" customFormat="1" spans="1:11">
      <c r="A80" s="176">
        <v>21215</v>
      </c>
      <c r="B80" s="177" t="s">
        <v>1471</v>
      </c>
      <c r="C80" s="178">
        <f>SUM(C81:C83)</f>
        <v>40000</v>
      </c>
      <c r="D80" s="178">
        <f>SUM(D81:D83)</f>
        <v>0</v>
      </c>
      <c r="E80" s="178">
        <f>SUM(E81:E83)</f>
        <v>0</v>
      </c>
      <c r="F80" s="178">
        <f>SUM(F81:F83)</f>
        <v>0</v>
      </c>
      <c r="G80" s="179"/>
      <c r="H80" s="179"/>
      <c r="I80" s="179">
        <f t="shared" si="7"/>
        <v>0</v>
      </c>
      <c r="J80" s="159">
        <f t="shared" si="8"/>
        <v>5</v>
      </c>
      <c r="K80" s="159">
        <f t="shared" si="9"/>
        <v>40000</v>
      </c>
    </row>
    <row r="81" s="159" customFormat="1" spans="1:11">
      <c r="A81" s="176">
        <v>2121501</v>
      </c>
      <c r="B81" s="180" t="s">
        <v>1472</v>
      </c>
      <c r="C81" s="178">
        <v>30000</v>
      </c>
      <c r="D81" s="178">
        <v>0</v>
      </c>
      <c r="E81" s="178">
        <v>0</v>
      </c>
      <c r="F81" s="178">
        <v>0</v>
      </c>
      <c r="G81" s="179"/>
      <c r="H81" s="179"/>
      <c r="I81" s="179">
        <f t="shared" si="7"/>
        <v>0</v>
      </c>
      <c r="J81" s="159">
        <f t="shared" si="8"/>
        <v>7</v>
      </c>
      <c r="K81" s="159">
        <f t="shared" si="9"/>
        <v>30000</v>
      </c>
    </row>
    <row r="82" s="159" customFormat="1" spans="1:11">
      <c r="A82" s="176">
        <v>2121502</v>
      </c>
      <c r="B82" s="180" t="s">
        <v>1473</v>
      </c>
      <c r="C82" s="178">
        <v>10000</v>
      </c>
      <c r="D82" s="178">
        <v>0</v>
      </c>
      <c r="E82" s="178">
        <v>0</v>
      </c>
      <c r="F82" s="178">
        <v>0</v>
      </c>
      <c r="G82" s="179"/>
      <c r="H82" s="179"/>
      <c r="I82" s="179"/>
      <c r="J82" s="159">
        <f t="shared" si="8"/>
        <v>7</v>
      </c>
      <c r="K82" s="159">
        <f t="shared" si="9"/>
        <v>10000</v>
      </c>
    </row>
    <row r="83" s="159" customFormat="1" hidden="1" spans="1:11">
      <c r="A83" s="176">
        <v>2121599</v>
      </c>
      <c r="B83" s="180" t="s">
        <v>1474</v>
      </c>
      <c r="C83" s="178"/>
      <c r="D83" s="178">
        <v>0</v>
      </c>
      <c r="E83" s="178">
        <v>0</v>
      </c>
      <c r="F83" s="178">
        <v>0</v>
      </c>
      <c r="G83" s="179">
        <f t="shared" si="5"/>
        <v>0</v>
      </c>
      <c r="H83" s="179">
        <f t="shared" si="6"/>
        <v>0</v>
      </c>
      <c r="I83" s="179">
        <f t="shared" si="7"/>
        <v>0</v>
      </c>
      <c r="J83" s="159">
        <f t="shared" si="8"/>
        <v>7</v>
      </c>
      <c r="K83" s="159">
        <f t="shared" si="9"/>
        <v>0</v>
      </c>
    </row>
    <row r="84" s="159" customFormat="1" hidden="1" spans="1:11">
      <c r="A84" s="176">
        <v>21216</v>
      </c>
      <c r="B84" s="177" t="s">
        <v>1475</v>
      </c>
      <c r="C84" s="178">
        <f>SUM(C85:C87)</f>
        <v>0</v>
      </c>
      <c r="D84" s="178">
        <f>SUM(D85:D87)</f>
        <v>0</v>
      </c>
      <c r="E84" s="178">
        <f>SUM(E85:E87)</f>
        <v>0</v>
      </c>
      <c r="F84" s="178">
        <f>SUM(F85:F87)</f>
        <v>0</v>
      </c>
      <c r="G84" s="179">
        <f t="shared" si="5"/>
        <v>0</v>
      </c>
      <c r="H84" s="179">
        <f t="shared" si="6"/>
        <v>0</v>
      </c>
      <c r="I84" s="179">
        <f t="shared" si="7"/>
        <v>0</v>
      </c>
      <c r="J84" s="159">
        <f t="shared" si="8"/>
        <v>5</v>
      </c>
      <c r="K84" s="159">
        <f t="shared" si="9"/>
        <v>0</v>
      </c>
    </row>
    <row r="85" s="159" customFormat="1" hidden="1" spans="1:11">
      <c r="A85" s="176">
        <v>2121601</v>
      </c>
      <c r="B85" s="180" t="s">
        <v>1472</v>
      </c>
      <c r="C85" s="178"/>
      <c r="D85" s="178">
        <v>0</v>
      </c>
      <c r="E85" s="178">
        <v>0</v>
      </c>
      <c r="F85" s="178">
        <v>0</v>
      </c>
      <c r="G85" s="179">
        <f t="shared" si="5"/>
        <v>0</v>
      </c>
      <c r="H85" s="179">
        <f t="shared" si="6"/>
        <v>0</v>
      </c>
      <c r="I85" s="179">
        <f t="shared" si="7"/>
        <v>0</v>
      </c>
      <c r="J85" s="159">
        <f t="shared" si="8"/>
        <v>7</v>
      </c>
      <c r="K85" s="159">
        <f t="shared" si="9"/>
        <v>0</v>
      </c>
    </row>
    <row r="86" s="159" customFormat="1" hidden="1" spans="1:11">
      <c r="A86" s="176">
        <v>2121602</v>
      </c>
      <c r="B86" s="180" t="s">
        <v>1473</v>
      </c>
      <c r="C86" s="178"/>
      <c r="D86" s="178">
        <v>0</v>
      </c>
      <c r="E86" s="178">
        <v>0</v>
      </c>
      <c r="F86" s="178">
        <v>0</v>
      </c>
      <c r="G86" s="179">
        <f t="shared" si="5"/>
        <v>0</v>
      </c>
      <c r="H86" s="179">
        <f t="shared" si="6"/>
        <v>0</v>
      </c>
      <c r="I86" s="179">
        <f t="shared" si="7"/>
        <v>0</v>
      </c>
      <c r="J86" s="159">
        <f t="shared" si="8"/>
        <v>7</v>
      </c>
      <c r="K86" s="159">
        <f t="shared" si="9"/>
        <v>0</v>
      </c>
    </row>
    <row r="87" s="159" customFormat="1" hidden="1" spans="1:11">
      <c r="A87" s="176">
        <v>2121699</v>
      </c>
      <c r="B87" s="180" t="s">
        <v>1476</v>
      </c>
      <c r="C87" s="178"/>
      <c r="D87" s="178">
        <v>0</v>
      </c>
      <c r="E87" s="178">
        <v>0</v>
      </c>
      <c r="F87" s="178">
        <v>0</v>
      </c>
      <c r="G87" s="179">
        <f t="shared" si="5"/>
        <v>0</v>
      </c>
      <c r="H87" s="179">
        <f t="shared" si="6"/>
        <v>0</v>
      </c>
      <c r="I87" s="179">
        <f t="shared" si="7"/>
        <v>0</v>
      </c>
      <c r="J87" s="159">
        <f t="shared" si="8"/>
        <v>7</v>
      </c>
      <c r="K87" s="159">
        <f t="shared" si="9"/>
        <v>0</v>
      </c>
    </row>
    <row r="88" s="159" customFormat="1" hidden="1" spans="1:11">
      <c r="A88" s="176">
        <v>21217</v>
      </c>
      <c r="B88" s="177" t="s">
        <v>1477</v>
      </c>
      <c r="C88" s="178">
        <f>SUM(C89:C93)</f>
        <v>0</v>
      </c>
      <c r="D88" s="178">
        <f>SUM(D89:D93)</f>
        <v>0</v>
      </c>
      <c r="E88" s="178">
        <f>SUM(E89:E93)</f>
        <v>0</v>
      </c>
      <c r="F88" s="178">
        <f>SUM(F89:F93)</f>
        <v>0</v>
      </c>
      <c r="G88" s="179">
        <f t="shared" si="5"/>
        <v>0</v>
      </c>
      <c r="H88" s="179">
        <f t="shared" si="6"/>
        <v>0</v>
      </c>
      <c r="I88" s="179">
        <f t="shared" si="7"/>
        <v>0</v>
      </c>
      <c r="J88" s="159">
        <f t="shared" si="8"/>
        <v>5</v>
      </c>
      <c r="K88" s="159">
        <f t="shared" si="9"/>
        <v>0</v>
      </c>
    </row>
    <row r="89" hidden="1" spans="1:11">
      <c r="A89" s="176">
        <v>2121701</v>
      </c>
      <c r="B89" s="180" t="s">
        <v>1478</v>
      </c>
      <c r="C89" s="178"/>
      <c r="D89" s="178">
        <v>0</v>
      </c>
      <c r="E89" s="178">
        <v>0</v>
      </c>
      <c r="F89" s="178">
        <v>0</v>
      </c>
      <c r="G89" s="179">
        <f t="shared" si="5"/>
        <v>0</v>
      </c>
      <c r="H89" s="179">
        <f t="shared" si="6"/>
        <v>0</v>
      </c>
      <c r="I89" s="179">
        <f t="shared" si="7"/>
        <v>0</v>
      </c>
      <c r="J89" s="159">
        <f t="shared" si="8"/>
        <v>7</v>
      </c>
      <c r="K89" s="159">
        <f t="shared" si="9"/>
        <v>0</v>
      </c>
    </row>
    <row r="90" hidden="1" spans="1:11">
      <c r="A90" s="176">
        <v>2121702</v>
      </c>
      <c r="B90" s="180" t="s">
        <v>1479</v>
      </c>
      <c r="C90" s="178"/>
      <c r="D90" s="178">
        <v>0</v>
      </c>
      <c r="E90" s="178">
        <v>0</v>
      </c>
      <c r="F90" s="178">
        <v>0</v>
      </c>
      <c r="G90" s="179">
        <f t="shared" si="5"/>
        <v>0</v>
      </c>
      <c r="H90" s="179">
        <f t="shared" si="6"/>
        <v>0</v>
      </c>
      <c r="I90" s="179">
        <f t="shared" si="7"/>
        <v>0</v>
      </c>
      <c r="J90" s="159">
        <f t="shared" si="8"/>
        <v>7</v>
      </c>
      <c r="K90" s="159">
        <f t="shared" si="9"/>
        <v>0</v>
      </c>
    </row>
    <row r="91" hidden="1" spans="1:11">
      <c r="A91" s="176">
        <v>2121703</v>
      </c>
      <c r="B91" s="180" t="s">
        <v>1480</v>
      </c>
      <c r="C91" s="178"/>
      <c r="D91" s="178">
        <v>0</v>
      </c>
      <c r="E91" s="178">
        <v>0</v>
      </c>
      <c r="F91" s="178">
        <v>0</v>
      </c>
      <c r="G91" s="179">
        <f t="shared" si="5"/>
        <v>0</v>
      </c>
      <c r="H91" s="179">
        <f t="shared" si="6"/>
        <v>0</v>
      </c>
      <c r="I91" s="179">
        <f t="shared" si="7"/>
        <v>0</v>
      </c>
      <c r="J91" s="159">
        <f t="shared" si="8"/>
        <v>7</v>
      </c>
      <c r="K91" s="159">
        <f t="shared" si="9"/>
        <v>0</v>
      </c>
    </row>
    <row r="92" hidden="1" spans="1:11">
      <c r="A92" s="176">
        <v>2121704</v>
      </c>
      <c r="B92" s="180" t="s">
        <v>1481</v>
      </c>
      <c r="C92" s="178"/>
      <c r="D92" s="178">
        <v>0</v>
      </c>
      <c r="E92" s="178">
        <v>0</v>
      </c>
      <c r="F92" s="178">
        <v>0</v>
      </c>
      <c r="G92" s="179">
        <f t="shared" si="5"/>
        <v>0</v>
      </c>
      <c r="H92" s="179">
        <f t="shared" si="6"/>
        <v>0</v>
      </c>
      <c r="I92" s="179">
        <f t="shared" si="7"/>
        <v>0</v>
      </c>
      <c r="J92" s="159">
        <f t="shared" si="8"/>
        <v>7</v>
      </c>
      <c r="K92" s="159">
        <f t="shared" si="9"/>
        <v>0</v>
      </c>
    </row>
    <row r="93" hidden="1" spans="1:11">
      <c r="A93" s="176">
        <v>2121799</v>
      </c>
      <c r="B93" s="180" t="s">
        <v>1482</v>
      </c>
      <c r="C93" s="178"/>
      <c r="D93" s="178">
        <v>0</v>
      </c>
      <c r="E93" s="178">
        <v>0</v>
      </c>
      <c r="F93" s="178">
        <v>0</v>
      </c>
      <c r="G93" s="179">
        <f t="shared" si="5"/>
        <v>0</v>
      </c>
      <c r="H93" s="179">
        <f t="shared" si="6"/>
        <v>0</v>
      </c>
      <c r="I93" s="179">
        <f t="shared" si="7"/>
        <v>0</v>
      </c>
      <c r="J93" s="159">
        <f t="shared" si="8"/>
        <v>7</v>
      </c>
      <c r="K93" s="159">
        <f t="shared" si="9"/>
        <v>0</v>
      </c>
    </row>
    <row r="94" hidden="1" spans="1:11">
      <c r="A94" s="176">
        <v>21218</v>
      </c>
      <c r="B94" s="177" t="s">
        <v>1483</v>
      </c>
      <c r="C94" s="178">
        <f>SUM(C95:C96)</f>
        <v>0</v>
      </c>
      <c r="D94" s="178">
        <f>SUM(D95:D96)</f>
        <v>0</v>
      </c>
      <c r="E94" s="178">
        <f>SUM(E95:E96)</f>
        <v>0</v>
      </c>
      <c r="F94" s="178">
        <f>SUM(F95:F96)</f>
        <v>0</v>
      </c>
      <c r="G94" s="179">
        <f t="shared" si="5"/>
        <v>0</v>
      </c>
      <c r="H94" s="179">
        <f t="shared" si="6"/>
        <v>0</v>
      </c>
      <c r="I94" s="179">
        <f t="shared" si="7"/>
        <v>0</v>
      </c>
      <c r="J94" s="159">
        <f t="shared" si="8"/>
        <v>5</v>
      </c>
      <c r="K94" s="159">
        <f t="shared" si="9"/>
        <v>0</v>
      </c>
    </row>
    <row r="95" hidden="1" spans="1:11">
      <c r="A95" s="176">
        <v>2121801</v>
      </c>
      <c r="B95" s="180" t="s">
        <v>1484</v>
      </c>
      <c r="C95" s="178"/>
      <c r="D95" s="178">
        <v>0</v>
      </c>
      <c r="E95" s="178">
        <v>0</v>
      </c>
      <c r="F95" s="178">
        <v>0</v>
      </c>
      <c r="G95" s="179">
        <f t="shared" si="5"/>
        <v>0</v>
      </c>
      <c r="H95" s="179">
        <f t="shared" si="6"/>
        <v>0</v>
      </c>
      <c r="I95" s="179">
        <f t="shared" si="7"/>
        <v>0</v>
      </c>
      <c r="J95" s="159">
        <f t="shared" si="8"/>
        <v>7</v>
      </c>
      <c r="K95" s="159">
        <f t="shared" si="9"/>
        <v>0</v>
      </c>
    </row>
    <row r="96" hidden="1" spans="1:11">
      <c r="A96" s="176">
        <v>2121899</v>
      </c>
      <c r="B96" s="180" t="s">
        <v>1485</v>
      </c>
      <c r="C96" s="178"/>
      <c r="D96" s="178">
        <v>0</v>
      </c>
      <c r="E96" s="178">
        <v>0</v>
      </c>
      <c r="F96" s="178">
        <v>0</v>
      </c>
      <c r="G96" s="179">
        <f t="shared" si="5"/>
        <v>0</v>
      </c>
      <c r="H96" s="179">
        <f t="shared" si="6"/>
        <v>0</v>
      </c>
      <c r="I96" s="179">
        <f t="shared" si="7"/>
        <v>0</v>
      </c>
      <c r="J96" s="159">
        <f t="shared" si="8"/>
        <v>7</v>
      </c>
      <c r="K96" s="159">
        <f t="shared" si="9"/>
        <v>0</v>
      </c>
    </row>
    <row r="97" spans="1:11">
      <c r="A97" s="176">
        <v>213</v>
      </c>
      <c r="B97" s="177" t="s">
        <v>832</v>
      </c>
      <c r="C97" s="178">
        <f>SUM(C98,C103,C108,C113,C116)</f>
        <v>1643</v>
      </c>
      <c r="D97" s="178">
        <f>SUM(D98,D103,D108,D113,D116)</f>
        <v>1596</v>
      </c>
      <c r="E97" s="178">
        <f>SUM(E98,E103,E108,E113,E116)</f>
        <v>503</v>
      </c>
      <c r="F97" s="178">
        <f>SUM(F98,F103,F108,F113,F116)</f>
        <v>-247</v>
      </c>
      <c r="G97" s="179">
        <f t="shared" si="5"/>
        <v>-1.1503347534997</v>
      </c>
      <c r="H97" s="179">
        <f t="shared" si="6"/>
        <v>-0.154761904761905</v>
      </c>
      <c r="I97" s="179">
        <f t="shared" si="7"/>
        <v>-0.491053677932406</v>
      </c>
      <c r="J97" s="159">
        <f t="shared" si="8"/>
        <v>3</v>
      </c>
      <c r="K97" s="159">
        <f t="shared" si="9"/>
        <v>3495</v>
      </c>
    </row>
    <row r="98" spans="1:11">
      <c r="A98" s="176">
        <v>21366</v>
      </c>
      <c r="B98" s="177" t="s">
        <v>1486</v>
      </c>
      <c r="C98" s="178">
        <f>SUM(C99:C102)</f>
        <v>1643</v>
      </c>
      <c r="D98" s="178">
        <f>SUM(D99:D102)</f>
        <v>1596</v>
      </c>
      <c r="E98" s="178">
        <f>SUM(E99:E102)</f>
        <v>503</v>
      </c>
      <c r="F98" s="178">
        <f>SUM(F99:F102)</f>
        <v>-248</v>
      </c>
      <c r="G98" s="179">
        <f t="shared" si="5"/>
        <v>-1.15094339622642</v>
      </c>
      <c r="H98" s="179">
        <f t="shared" si="6"/>
        <v>-0.155388471177945</v>
      </c>
      <c r="I98" s="179">
        <f t="shared" si="7"/>
        <v>-0.493041749502982</v>
      </c>
      <c r="J98" s="159">
        <f t="shared" si="8"/>
        <v>5</v>
      </c>
      <c r="K98" s="159">
        <f t="shared" si="9"/>
        <v>3494</v>
      </c>
    </row>
    <row r="99" spans="1:11">
      <c r="A99" s="176">
        <v>2136601</v>
      </c>
      <c r="B99" s="180" t="s">
        <v>1430</v>
      </c>
      <c r="C99" s="178">
        <v>1585</v>
      </c>
      <c r="D99" s="178">
        <v>1596</v>
      </c>
      <c r="E99" s="178">
        <v>-6</v>
      </c>
      <c r="F99" s="178">
        <v>-410</v>
      </c>
      <c r="G99" s="179">
        <f t="shared" si="5"/>
        <v>-1.25867507886435</v>
      </c>
      <c r="H99" s="179"/>
      <c r="I99" s="179">
        <f t="shared" si="7"/>
        <v>68.3333333333333</v>
      </c>
      <c r="J99" s="159">
        <f t="shared" si="8"/>
        <v>7</v>
      </c>
      <c r="K99" s="159">
        <f t="shared" si="9"/>
        <v>2765</v>
      </c>
    </row>
    <row r="100" hidden="1" spans="1:11">
      <c r="A100" s="176">
        <v>2136602</v>
      </c>
      <c r="B100" s="180" t="s">
        <v>1487</v>
      </c>
      <c r="C100" s="178"/>
      <c r="D100" s="178">
        <v>0</v>
      </c>
      <c r="E100" s="178">
        <v>0</v>
      </c>
      <c r="F100" s="178">
        <v>0</v>
      </c>
      <c r="G100" s="179">
        <f t="shared" si="5"/>
        <v>0</v>
      </c>
      <c r="H100" s="179">
        <f t="shared" si="6"/>
        <v>0</v>
      </c>
      <c r="I100" s="179">
        <f t="shared" si="7"/>
        <v>0</v>
      </c>
      <c r="J100" s="159">
        <f t="shared" si="8"/>
        <v>7</v>
      </c>
      <c r="K100" s="159">
        <f t="shared" si="9"/>
        <v>0</v>
      </c>
    </row>
    <row r="101" hidden="1" spans="1:11">
      <c r="A101" s="176">
        <v>2136603</v>
      </c>
      <c r="B101" s="180" t="s">
        <v>1488</v>
      </c>
      <c r="C101" s="178"/>
      <c r="D101" s="178">
        <v>0</v>
      </c>
      <c r="E101" s="178">
        <v>0</v>
      </c>
      <c r="F101" s="178">
        <v>0</v>
      </c>
      <c r="G101" s="179">
        <f t="shared" si="5"/>
        <v>0</v>
      </c>
      <c r="H101" s="179">
        <f t="shared" si="6"/>
        <v>0</v>
      </c>
      <c r="I101" s="179">
        <f t="shared" si="7"/>
        <v>0</v>
      </c>
      <c r="J101" s="159">
        <f t="shared" si="8"/>
        <v>7</v>
      </c>
      <c r="K101" s="159">
        <f t="shared" si="9"/>
        <v>0</v>
      </c>
    </row>
    <row r="102" s="158" customFormat="1" spans="1:11">
      <c r="A102" s="176">
        <v>2136699</v>
      </c>
      <c r="B102" s="180" t="s">
        <v>1489</v>
      </c>
      <c r="C102" s="178">
        <v>58</v>
      </c>
      <c r="D102" s="178">
        <v>0</v>
      </c>
      <c r="E102" s="181">
        <f>185+324</f>
        <v>509</v>
      </c>
      <c r="F102" s="178">
        <v>162</v>
      </c>
      <c r="G102" s="179">
        <f t="shared" si="5"/>
        <v>1.79310344827586</v>
      </c>
      <c r="H102" s="179"/>
      <c r="I102" s="179">
        <f t="shared" si="7"/>
        <v>0.318271119842829</v>
      </c>
      <c r="J102" s="159">
        <f t="shared" si="8"/>
        <v>7</v>
      </c>
      <c r="K102" s="159">
        <f t="shared" si="9"/>
        <v>729</v>
      </c>
    </row>
    <row r="103" hidden="1" spans="1:11">
      <c r="A103" s="176">
        <v>21367</v>
      </c>
      <c r="B103" s="177" t="s">
        <v>1490</v>
      </c>
      <c r="C103" s="178">
        <f>SUM(C104:C107)</f>
        <v>0</v>
      </c>
      <c r="D103" s="178">
        <f>SUM(D104:D107)</f>
        <v>0</v>
      </c>
      <c r="E103" s="178">
        <f>SUM(E104:E107)</f>
        <v>0</v>
      </c>
      <c r="F103" s="178">
        <f>SUM(F104:F107)</f>
        <v>0</v>
      </c>
      <c r="G103" s="179">
        <f t="shared" si="5"/>
        <v>0</v>
      </c>
      <c r="H103" s="179">
        <f t="shared" si="6"/>
        <v>0</v>
      </c>
      <c r="I103" s="179">
        <f t="shared" si="7"/>
        <v>0</v>
      </c>
      <c r="J103" s="159">
        <f t="shared" si="8"/>
        <v>5</v>
      </c>
      <c r="K103" s="159">
        <f t="shared" si="9"/>
        <v>0</v>
      </c>
    </row>
    <row r="104" hidden="1" spans="1:11">
      <c r="A104" s="176">
        <v>2136701</v>
      </c>
      <c r="B104" s="180" t="s">
        <v>1430</v>
      </c>
      <c r="C104" s="178"/>
      <c r="D104" s="178">
        <v>0</v>
      </c>
      <c r="E104" s="178">
        <v>0</v>
      </c>
      <c r="F104" s="178">
        <v>0</v>
      </c>
      <c r="G104" s="179">
        <f t="shared" si="5"/>
        <v>0</v>
      </c>
      <c r="H104" s="179">
        <f t="shared" si="6"/>
        <v>0</v>
      </c>
      <c r="I104" s="179">
        <f t="shared" si="7"/>
        <v>0</v>
      </c>
      <c r="J104" s="159">
        <f t="shared" si="8"/>
        <v>7</v>
      </c>
      <c r="K104" s="159">
        <f t="shared" si="9"/>
        <v>0</v>
      </c>
    </row>
    <row r="105" hidden="1" spans="1:11">
      <c r="A105" s="176">
        <v>2136702</v>
      </c>
      <c r="B105" s="180" t="s">
        <v>1487</v>
      </c>
      <c r="C105" s="178"/>
      <c r="D105" s="178">
        <v>0</v>
      </c>
      <c r="E105" s="178">
        <v>0</v>
      </c>
      <c r="F105" s="178">
        <v>0</v>
      </c>
      <c r="G105" s="179">
        <f t="shared" si="5"/>
        <v>0</v>
      </c>
      <c r="H105" s="179">
        <f t="shared" si="6"/>
        <v>0</v>
      </c>
      <c r="I105" s="179">
        <f t="shared" si="7"/>
        <v>0</v>
      </c>
      <c r="J105" s="159">
        <f t="shared" si="8"/>
        <v>7</v>
      </c>
      <c r="K105" s="159">
        <f t="shared" si="9"/>
        <v>0</v>
      </c>
    </row>
    <row r="106" hidden="1" spans="1:11">
      <c r="A106" s="176">
        <v>2136703</v>
      </c>
      <c r="B106" s="180" t="s">
        <v>1491</v>
      </c>
      <c r="C106" s="178"/>
      <c r="D106" s="178">
        <v>0</v>
      </c>
      <c r="E106" s="178">
        <v>0</v>
      </c>
      <c r="F106" s="178">
        <v>0</v>
      </c>
      <c r="G106" s="179">
        <f t="shared" si="5"/>
        <v>0</v>
      </c>
      <c r="H106" s="179">
        <f t="shared" si="6"/>
        <v>0</v>
      </c>
      <c r="I106" s="179">
        <f t="shared" si="7"/>
        <v>0</v>
      </c>
      <c r="J106" s="159">
        <f t="shared" si="8"/>
        <v>7</v>
      </c>
      <c r="K106" s="159">
        <f t="shared" si="9"/>
        <v>0</v>
      </c>
    </row>
    <row r="107" hidden="1" spans="1:11">
      <c r="A107" s="176">
        <v>2136799</v>
      </c>
      <c r="B107" s="180" t="s">
        <v>1492</v>
      </c>
      <c r="C107" s="178"/>
      <c r="D107" s="178">
        <v>0</v>
      </c>
      <c r="E107" s="178">
        <v>0</v>
      </c>
      <c r="F107" s="178">
        <v>0</v>
      </c>
      <c r="G107" s="179">
        <f t="shared" si="5"/>
        <v>0</v>
      </c>
      <c r="H107" s="179">
        <f t="shared" si="6"/>
        <v>0</v>
      </c>
      <c r="I107" s="179">
        <f t="shared" si="7"/>
        <v>0</v>
      </c>
      <c r="J107" s="159">
        <f t="shared" si="8"/>
        <v>7</v>
      </c>
      <c r="K107" s="159">
        <f t="shared" si="9"/>
        <v>0</v>
      </c>
    </row>
    <row r="108" spans="1:11">
      <c r="A108" s="176">
        <v>21369</v>
      </c>
      <c r="B108" s="177" t="s">
        <v>1493</v>
      </c>
      <c r="C108" s="178">
        <f>SUM(C109:C113)</f>
        <v>0</v>
      </c>
      <c r="D108" s="178">
        <f>SUM(D109:D113)</f>
        <v>0</v>
      </c>
      <c r="E108" s="178">
        <f>SUM(E109:E113)</f>
        <v>0</v>
      </c>
      <c r="F108" s="178">
        <f>SUM(F109:F113)</f>
        <v>1</v>
      </c>
      <c r="G108" s="179"/>
      <c r="H108" s="179"/>
      <c r="I108" s="179"/>
      <c r="J108" s="159">
        <f t="shared" si="8"/>
        <v>5</v>
      </c>
      <c r="K108" s="159">
        <f t="shared" si="9"/>
        <v>1</v>
      </c>
    </row>
    <row r="109" s="158" customFormat="1" hidden="1" spans="1:11">
      <c r="A109" s="176">
        <v>2136901</v>
      </c>
      <c r="B109" s="180" t="s">
        <v>900</v>
      </c>
      <c r="C109" s="178"/>
      <c r="D109" s="178">
        <v>0</v>
      </c>
      <c r="E109" s="178">
        <v>0</v>
      </c>
      <c r="F109" s="178">
        <v>0</v>
      </c>
      <c r="G109" s="179">
        <f t="shared" si="5"/>
        <v>0</v>
      </c>
      <c r="H109" s="179">
        <f t="shared" si="6"/>
        <v>0</v>
      </c>
      <c r="I109" s="179">
        <f t="shared" si="7"/>
        <v>0</v>
      </c>
      <c r="J109" s="159">
        <f t="shared" si="8"/>
        <v>7</v>
      </c>
      <c r="K109" s="159">
        <f t="shared" si="9"/>
        <v>0</v>
      </c>
    </row>
    <row r="110" hidden="1" spans="1:11">
      <c r="A110" s="176">
        <v>2136902</v>
      </c>
      <c r="B110" s="180" t="s">
        <v>1494</v>
      </c>
      <c r="C110" s="178"/>
      <c r="D110" s="178">
        <v>0</v>
      </c>
      <c r="E110" s="178">
        <v>0</v>
      </c>
      <c r="F110" s="178">
        <v>0</v>
      </c>
      <c r="G110" s="179">
        <f t="shared" si="5"/>
        <v>0</v>
      </c>
      <c r="H110" s="179">
        <f t="shared" si="6"/>
        <v>0</v>
      </c>
      <c r="I110" s="179">
        <f t="shared" si="7"/>
        <v>0</v>
      </c>
      <c r="J110" s="159">
        <f t="shared" si="8"/>
        <v>7</v>
      </c>
      <c r="K110" s="159">
        <f t="shared" si="9"/>
        <v>0</v>
      </c>
    </row>
    <row r="111" hidden="1" spans="1:11">
      <c r="A111" s="176">
        <v>2136903</v>
      </c>
      <c r="B111" s="180" t="s">
        <v>1495</v>
      </c>
      <c r="C111" s="178"/>
      <c r="D111" s="178">
        <v>0</v>
      </c>
      <c r="E111" s="178">
        <v>0</v>
      </c>
      <c r="F111" s="178">
        <v>0</v>
      </c>
      <c r="G111" s="179">
        <f t="shared" si="5"/>
        <v>0</v>
      </c>
      <c r="H111" s="179">
        <f t="shared" si="6"/>
        <v>0</v>
      </c>
      <c r="I111" s="179">
        <f t="shared" si="7"/>
        <v>0</v>
      </c>
      <c r="J111" s="159">
        <f t="shared" si="8"/>
        <v>7</v>
      </c>
      <c r="K111" s="159">
        <f t="shared" si="9"/>
        <v>0</v>
      </c>
    </row>
    <row r="112" spans="1:11">
      <c r="A112" s="176">
        <v>2136999</v>
      </c>
      <c r="B112" s="180" t="s">
        <v>1496</v>
      </c>
      <c r="C112" s="178"/>
      <c r="D112" s="178">
        <v>0</v>
      </c>
      <c r="E112" s="178">
        <v>0</v>
      </c>
      <c r="F112" s="178">
        <v>1</v>
      </c>
      <c r="G112" s="179"/>
      <c r="H112" s="179"/>
      <c r="I112" s="179"/>
      <c r="J112" s="159">
        <f t="shared" si="8"/>
        <v>7</v>
      </c>
      <c r="K112" s="159">
        <f t="shared" si="9"/>
        <v>1</v>
      </c>
    </row>
    <row r="113" hidden="1" spans="1:11">
      <c r="A113" s="176">
        <v>21370</v>
      </c>
      <c r="B113" s="177" t="s">
        <v>1497</v>
      </c>
      <c r="C113" s="178">
        <f>SUM(C114:C115)</f>
        <v>0</v>
      </c>
      <c r="D113" s="178">
        <f>SUM(D114:D115)</f>
        <v>0</v>
      </c>
      <c r="E113" s="178">
        <f>SUM(E114:E115)</f>
        <v>0</v>
      </c>
      <c r="F113" s="178">
        <f>SUM(F114:F115)</f>
        <v>0</v>
      </c>
      <c r="G113" s="179">
        <f t="shared" si="5"/>
        <v>0</v>
      </c>
      <c r="H113" s="179">
        <f t="shared" si="6"/>
        <v>0</v>
      </c>
      <c r="I113" s="179">
        <f t="shared" si="7"/>
        <v>0</v>
      </c>
      <c r="J113" s="159">
        <f t="shared" si="8"/>
        <v>5</v>
      </c>
      <c r="K113" s="159">
        <f t="shared" si="9"/>
        <v>0</v>
      </c>
    </row>
    <row r="114" hidden="1" spans="1:11">
      <c r="A114" s="176">
        <v>2137001</v>
      </c>
      <c r="B114" s="180" t="s">
        <v>1498</v>
      </c>
      <c r="C114" s="178"/>
      <c r="D114" s="178">
        <v>0</v>
      </c>
      <c r="E114" s="178">
        <v>0</v>
      </c>
      <c r="F114" s="178">
        <v>0</v>
      </c>
      <c r="G114" s="179">
        <f t="shared" si="5"/>
        <v>0</v>
      </c>
      <c r="H114" s="179">
        <f t="shared" si="6"/>
        <v>0</v>
      </c>
      <c r="I114" s="179">
        <f t="shared" si="7"/>
        <v>0</v>
      </c>
      <c r="J114" s="159">
        <f t="shared" si="8"/>
        <v>7</v>
      </c>
      <c r="K114" s="159">
        <f t="shared" si="9"/>
        <v>0</v>
      </c>
    </row>
    <row r="115" hidden="1" spans="1:11">
      <c r="A115" s="176">
        <v>2137099</v>
      </c>
      <c r="B115" s="180" t="s">
        <v>1499</v>
      </c>
      <c r="C115" s="178"/>
      <c r="D115" s="178">
        <v>0</v>
      </c>
      <c r="E115" s="178">
        <v>0</v>
      </c>
      <c r="F115" s="178">
        <v>0</v>
      </c>
      <c r="G115" s="179">
        <f t="shared" si="5"/>
        <v>0</v>
      </c>
      <c r="H115" s="179">
        <f t="shared" si="6"/>
        <v>0</v>
      </c>
      <c r="I115" s="179">
        <f t="shared" si="7"/>
        <v>0</v>
      </c>
      <c r="J115" s="159">
        <f t="shared" si="8"/>
        <v>7</v>
      </c>
      <c r="K115" s="159">
        <f t="shared" si="9"/>
        <v>0</v>
      </c>
    </row>
    <row r="116" hidden="1" spans="1:11">
      <c r="A116" s="176">
        <v>21371</v>
      </c>
      <c r="B116" s="177" t="s">
        <v>1500</v>
      </c>
      <c r="C116" s="178">
        <f>SUM(C117:C120)</f>
        <v>0</v>
      </c>
      <c r="D116" s="178">
        <f>SUM(D117:D120)</f>
        <v>0</v>
      </c>
      <c r="E116" s="178">
        <f>SUM(E117:E120)</f>
        <v>0</v>
      </c>
      <c r="F116" s="178">
        <f>SUM(F117:F120)</f>
        <v>0</v>
      </c>
      <c r="G116" s="179">
        <f t="shared" si="5"/>
        <v>0</v>
      </c>
      <c r="H116" s="179">
        <f t="shared" si="6"/>
        <v>0</v>
      </c>
      <c r="I116" s="179">
        <f t="shared" si="7"/>
        <v>0</v>
      </c>
      <c r="J116" s="159">
        <f t="shared" si="8"/>
        <v>5</v>
      </c>
      <c r="K116" s="159">
        <f t="shared" si="9"/>
        <v>0</v>
      </c>
    </row>
    <row r="117" hidden="1" spans="1:11">
      <c r="A117" s="176">
        <v>2137101</v>
      </c>
      <c r="B117" s="180" t="s">
        <v>1501</v>
      </c>
      <c r="C117" s="178"/>
      <c r="D117" s="178">
        <v>0</v>
      </c>
      <c r="E117" s="178">
        <v>0</v>
      </c>
      <c r="F117" s="178">
        <v>0</v>
      </c>
      <c r="G117" s="179">
        <f t="shared" si="5"/>
        <v>0</v>
      </c>
      <c r="H117" s="179">
        <f t="shared" si="6"/>
        <v>0</v>
      </c>
      <c r="I117" s="179">
        <f t="shared" si="7"/>
        <v>0</v>
      </c>
      <c r="J117" s="159">
        <f t="shared" si="8"/>
        <v>7</v>
      </c>
      <c r="K117" s="159">
        <f t="shared" si="9"/>
        <v>0</v>
      </c>
    </row>
    <row r="118" hidden="1" spans="1:11">
      <c r="A118" s="176">
        <v>2137102</v>
      </c>
      <c r="B118" s="180" t="s">
        <v>1502</v>
      </c>
      <c r="C118" s="178"/>
      <c r="D118" s="178">
        <v>0</v>
      </c>
      <c r="E118" s="178">
        <v>0</v>
      </c>
      <c r="F118" s="178">
        <v>0</v>
      </c>
      <c r="G118" s="179">
        <f t="shared" si="5"/>
        <v>0</v>
      </c>
      <c r="H118" s="179">
        <f t="shared" si="6"/>
        <v>0</v>
      </c>
      <c r="I118" s="179">
        <f t="shared" si="7"/>
        <v>0</v>
      </c>
      <c r="J118" s="159">
        <f t="shared" si="8"/>
        <v>7</v>
      </c>
      <c r="K118" s="159">
        <f t="shared" si="9"/>
        <v>0</v>
      </c>
    </row>
    <row r="119" hidden="1" spans="1:11">
      <c r="A119" s="176">
        <v>2137103</v>
      </c>
      <c r="B119" s="180" t="s">
        <v>1503</v>
      </c>
      <c r="C119" s="178"/>
      <c r="D119" s="178">
        <v>0</v>
      </c>
      <c r="E119" s="178">
        <v>0</v>
      </c>
      <c r="F119" s="178">
        <v>0</v>
      </c>
      <c r="G119" s="179">
        <f t="shared" si="5"/>
        <v>0</v>
      </c>
      <c r="H119" s="179">
        <f t="shared" si="6"/>
        <v>0</v>
      </c>
      <c r="I119" s="179">
        <f t="shared" si="7"/>
        <v>0</v>
      </c>
      <c r="J119" s="159">
        <f t="shared" si="8"/>
        <v>7</v>
      </c>
      <c r="K119" s="159">
        <f t="shared" si="9"/>
        <v>0</v>
      </c>
    </row>
    <row r="120" hidden="1" spans="1:11">
      <c r="A120" s="176">
        <v>2137199</v>
      </c>
      <c r="B120" s="180" t="s">
        <v>1504</v>
      </c>
      <c r="C120" s="178"/>
      <c r="D120" s="178">
        <v>0</v>
      </c>
      <c r="E120" s="178">
        <v>0</v>
      </c>
      <c r="F120" s="178">
        <v>0</v>
      </c>
      <c r="G120" s="179">
        <f t="shared" si="5"/>
        <v>0</v>
      </c>
      <c r="H120" s="179">
        <f t="shared" si="6"/>
        <v>0</v>
      </c>
      <c r="I120" s="179">
        <f t="shared" si="7"/>
        <v>0</v>
      </c>
      <c r="J120" s="159">
        <f t="shared" si="8"/>
        <v>7</v>
      </c>
      <c r="K120" s="159">
        <f t="shared" si="9"/>
        <v>0</v>
      </c>
    </row>
    <row r="121" spans="1:11">
      <c r="A121" s="176">
        <v>214</v>
      </c>
      <c r="B121" s="177" t="s">
        <v>940</v>
      </c>
      <c r="C121" s="178">
        <f>SUM(C122,C127,C132,C137,C146,C153,C162,C165)</f>
        <v>0</v>
      </c>
      <c r="D121" s="178">
        <f>SUM(D122,D127,D132,D137,D146,D153,D162,D165)</f>
        <v>0</v>
      </c>
      <c r="E121" s="178">
        <f>SUM(E122,E127,E132,E137,E146,E153,E162,E165)</f>
        <v>5</v>
      </c>
      <c r="F121" s="178">
        <f>SUM(F122,F127,F132,F137,F146,F153,F162,F165)</f>
        <v>0</v>
      </c>
      <c r="G121" s="179">
        <f t="shared" si="5"/>
        <v>0</v>
      </c>
      <c r="H121" s="179">
        <f t="shared" si="6"/>
        <v>0</v>
      </c>
      <c r="I121" s="179">
        <f t="shared" si="7"/>
        <v>0</v>
      </c>
      <c r="J121" s="159">
        <f t="shared" si="8"/>
        <v>3</v>
      </c>
      <c r="K121" s="159">
        <f t="shared" si="9"/>
        <v>5</v>
      </c>
    </row>
    <row r="122" hidden="1" spans="1:11">
      <c r="A122" s="176">
        <v>21460</v>
      </c>
      <c r="B122" s="177" t="s">
        <v>1505</v>
      </c>
      <c r="C122" s="178">
        <f>SUM(C123:C126)</f>
        <v>0</v>
      </c>
      <c r="D122" s="178">
        <f>SUM(D123:D126)</f>
        <v>0</v>
      </c>
      <c r="E122" s="178">
        <f>SUM(E123:E126)</f>
        <v>0</v>
      </c>
      <c r="F122" s="178">
        <f>SUM(F123:F126)</f>
        <v>0</v>
      </c>
      <c r="G122" s="179">
        <f t="shared" si="5"/>
        <v>0</v>
      </c>
      <c r="H122" s="179">
        <f t="shared" si="6"/>
        <v>0</v>
      </c>
      <c r="I122" s="179">
        <f t="shared" si="7"/>
        <v>0</v>
      </c>
      <c r="J122" s="159">
        <f t="shared" si="8"/>
        <v>5</v>
      </c>
      <c r="K122" s="159">
        <f t="shared" si="9"/>
        <v>0</v>
      </c>
    </row>
    <row r="123" hidden="1" spans="1:11">
      <c r="A123" s="176">
        <v>2146001</v>
      </c>
      <c r="B123" s="180" t="s">
        <v>942</v>
      </c>
      <c r="C123" s="178"/>
      <c r="D123" s="178">
        <v>0</v>
      </c>
      <c r="E123" s="178">
        <v>0</v>
      </c>
      <c r="F123" s="178">
        <v>0</v>
      </c>
      <c r="G123" s="179">
        <f t="shared" si="5"/>
        <v>0</v>
      </c>
      <c r="H123" s="179">
        <f t="shared" si="6"/>
        <v>0</v>
      </c>
      <c r="I123" s="179">
        <f t="shared" si="7"/>
        <v>0</v>
      </c>
      <c r="J123" s="159">
        <f t="shared" si="8"/>
        <v>7</v>
      </c>
      <c r="K123" s="159">
        <f t="shared" si="9"/>
        <v>0</v>
      </c>
    </row>
    <row r="124" hidden="1" spans="1:11">
      <c r="A124" s="176">
        <v>2146002</v>
      </c>
      <c r="B124" s="180" t="s">
        <v>943</v>
      </c>
      <c r="C124" s="178"/>
      <c r="D124" s="178">
        <v>0</v>
      </c>
      <c r="E124" s="178">
        <v>0</v>
      </c>
      <c r="F124" s="178">
        <v>0</v>
      </c>
      <c r="G124" s="179">
        <f t="shared" si="5"/>
        <v>0</v>
      </c>
      <c r="H124" s="179">
        <f t="shared" si="6"/>
        <v>0</v>
      </c>
      <c r="I124" s="179">
        <f t="shared" si="7"/>
        <v>0</v>
      </c>
      <c r="J124" s="159">
        <f t="shared" si="8"/>
        <v>7</v>
      </c>
      <c r="K124" s="159">
        <f t="shared" si="9"/>
        <v>0</v>
      </c>
    </row>
    <row r="125" hidden="1" spans="1:11">
      <c r="A125" s="176">
        <v>2146003</v>
      </c>
      <c r="B125" s="180" t="s">
        <v>1506</v>
      </c>
      <c r="C125" s="178"/>
      <c r="D125" s="178">
        <v>0</v>
      </c>
      <c r="E125" s="178">
        <v>0</v>
      </c>
      <c r="F125" s="178">
        <v>0</v>
      </c>
      <c r="G125" s="179">
        <f t="shared" si="5"/>
        <v>0</v>
      </c>
      <c r="H125" s="179">
        <f t="shared" si="6"/>
        <v>0</v>
      </c>
      <c r="I125" s="179">
        <f t="shared" si="7"/>
        <v>0</v>
      </c>
      <c r="J125" s="159">
        <f t="shared" si="8"/>
        <v>7</v>
      </c>
      <c r="K125" s="159">
        <f t="shared" si="9"/>
        <v>0</v>
      </c>
    </row>
    <row r="126" hidden="1" spans="1:11">
      <c r="A126" s="176">
        <v>2146099</v>
      </c>
      <c r="B126" s="180" t="s">
        <v>1507</v>
      </c>
      <c r="C126" s="178"/>
      <c r="D126" s="178">
        <v>0</v>
      </c>
      <c r="E126" s="178">
        <v>0</v>
      </c>
      <c r="F126" s="178">
        <v>0</v>
      </c>
      <c r="G126" s="179">
        <f t="shared" si="5"/>
        <v>0</v>
      </c>
      <c r="H126" s="179">
        <f t="shared" si="6"/>
        <v>0</v>
      </c>
      <c r="I126" s="179">
        <f t="shared" si="7"/>
        <v>0</v>
      </c>
      <c r="J126" s="159">
        <f t="shared" si="8"/>
        <v>7</v>
      </c>
      <c r="K126" s="159">
        <f t="shared" si="9"/>
        <v>0</v>
      </c>
    </row>
    <row r="127" hidden="1" spans="1:11">
      <c r="A127" s="176">
        <v>21462</v>
      </c>
      <c r="B127" s="177" t="s">
        <v>1508</v>
      </c>
      <c r="C127" s="178">
        <f>SUM(C128:C131)</f>
        <v>0</v>
      </c>
      <c r="D127" s="178">
        <f>SUM(D128:D131)</f>
        <v>0</v>
      </c>
      <c r="E127" s="178">
        <f>SUM(E128:E131)</f>
        <v>0</v>
      </c>
      <c r="F127" s="178">
        <f>SUM(F128:F131)</f>
        <v>0</v>
      </c>
      <c r="G127" s="179">
        <f t="shared" si="5"/>
        <v>0</v>
      </c>
      <c r="H127" s="179">
        <f t="shared" si="6"/>
        <v>0</v>
      </c>
      <c r="I127" s="179">
        <f t="shared" si="7"/>
        <v>0</v>
      </c>
      <c r="J127" s="159">
        <f t="shared" si="8"/>
        <v>5</v>
      </c>
      <c r="K127" s="159">
        <f t="shared" si="9"/>
        <v>0</v>
      </c>
    </row>
    <row r="128" s="159" customFormat="1" hidden="1" spans="1:11">
      <c r="A128" s="176">
        <v>2146201</v>
      </c>
      <c r="B128" s="180" t="s">
        <v>1506</v>
      </c>
      <c r="C128" s="178"/>
      <c r="D128" s="178">
        <v>0</v>
      </c>
      <c r="E128" s="178">
        <v>0</v>
      </c>
      <c r="F128" s="178">
        <v>0</v>
      </c>
      <c r="G128" s="179">
        <f t="shared" si="5"/>
        <v>0</v>
      </c>
      <c r="H128" s="179">
        <f t="shared" si="6"/>
        <v>0</v>
      </c>
      <c r="I128" s="179">
        <f t="shared" si="7"/>
        <v>0</v>
      </c>
      <c r="J128" s="159">
        <f t="shared" si="8"/>
        <v>7</v>
      </c>
      <c r="K128" s="159">
        <f t="shared" si="9"/>
        <v>0</v>
      </c>
    </row>
    <row r="129" s="159" customFormat="1" hidden="1" spans="1:11">
      <c r="A129" s="176">
        <v>2146202</v>
      </c>
      <c r="B129" s="180" t="s">
        <v>1509</v>
      </c>
      <c r="C129" s="178"/>
      <c r="D129" s="178">
        <v>0</v>
      </c>
      <c r="E129" s="178">
        <v>0</v>
      </c>
      <c r="F129" s="178">
        <v>0</v>
      </c>
      <c r="G129" s="179">
        <f t="shared" si="5"/>
        <v>0</v>
      </c>
      <c r="H129" s="179">
        <f t="shared" si="6"/>
        <v>0</v>
      </c>
      <c r="I129" s="179">
        <f t="shared" si="7"/>
        <v>0</v>
      </c>
      <c r="J129" s="159">
        <f t="shared" si="8"/>
        <v>7</v>
      </c>
      <c r="K129" s="159">
        <f t="shared" si="9"/>
        <v>0</v>
      </c>
    </row>
    <row r="130" s="159" customFormat="1" hidden="1" spans="1:11">
      <c r="A130" s="176">
        <v>2146203</v>
      </c>
      <c r="B130" s="180" t="s">
        <v>1510</v>
      </c>
      <c r="C130" s="178"/>
      <c r="D130" s="178">
        <v>0</v>
      </c>
      <c r="E130" s="178">
        <v>0</v>
      </c>
      <c r="F130" s="178">
        <v>0</v>
      </c>
      <c r="G130" s="179">
        <f t="shared" si="5"/>
        <v>0</v>
      </c>
      <c r="H130" s="179">
        <f t="shared" si="6"/>
        <v>0</v>
      </c>
      <c r="I130" s="179">
        <f t="shared" si="7"/>
        <v>0</v>
      </c>
      <c r="J130" s="159">
        <f t="shared" si="8"/>
        <v>7</v>
      </c>
      <c r="K130" s="159">
        <f t="shared" si="9"/>
        <v>0</v>
      </c>
    </row>
    <row r="131" s="159" customFormat="1" hidden="1" spans="1:11">
      <c r="A131" s="176">
        <v>2146299</v>
      </c>
      <c r="B131" s="180" t="s">
        <v>1511</v>
      </c>
      <c r="C131" s="178"/>
      <c r="D131" s="178">
        <v>0</v>
      </c>
      <c r="E131" s="178">
        <v>0</v>
      </c>
      <c r="F131" s="178">
        <v>0</v>
      </c>
      <c r="G131" s="179">
        <f t="shared" si="5"/>
        <v>0</v>
      </c>
      <c r="H131" s="179">
        <f t="shared" si="6"/>
        <v>0</v>
      </c>
      <c r="I131" s="179">
        <f t="shared" si="7"/>
        <v>0</v>
      </c>
      <c r="J131" s="159">
        <f t="shared" si="8"/>
        <v>7</v>
      </c>
      <c r="K131" s="159">
        <f t="shared" si="9"/>
        <v>0</v>
      </c>
    </row>
    <row r="132" s="159" customFormat="1" spans="1:11">
      <c r="A132" s="176">
        <v>21463</v>
      </c>
      <c r="B132" s="177" t="s">
        <v>1512</v>
      </c>
      <c r="C132" s="178">
        <f>SUM(C133:C136)</f>
        <v>0</v>
      </c>
      <c r="D132" s="178">
        <f>SUM(D133:D136)</f>
        <v>0</v>
      </c>
      <c r="E132" s="178">
        <f>SUM(E133:E136)</f>
        <v>5</v>
      </c>
      <c r="F132" s="178">
        <f>SUM(F133:F136)</f>
        <v>0</v>
      </c>
      <c r="G132" s="179">
        <f t="shared" si="5"/>
        <v>0</v>
      </c>
      <c r="H132" s="179">
        <f t="shared" si="6"/>
        <v>0</v>
      </c>
      <c r="I132" s="179">
        <f t="shared" si="7"/>
        <v>0</v>
      </c>
      <c r="J132" s="159">
        <f t="shared" si="8"/>
        <v>5</v>
      </c>
      <c r="K132" s="159">
        <f t="shared" si="9"/>
        <v>5</v>
      </c>
    </row>
    <row r="133" s="159" customFormat="1" hidden="1" spans="1:11">
      <c r="A133" s="176">
        <v>2146301</v>
      </c>
      <c r="B133" s="180" t="s">
        <v>949</v>
      </c>
      <c r="C133" s="178"/>
      <c r="D133" s="178">
        <v>0</v>
      </c>
      <c r="E133" s="178">
        <v>0</v>
      </c>
      <c r="F133" s="178">
        <v>0</v>
      </c>
      <c r="G133" s="179">
        <f t="shared" ref="G133:G196" si="10">IF(F133&lt;&gt;0,F133/C133-1,)</f>
        <v>0</v>
      </c>
      <c r="H133" s="179">
        <f t="shared" ref="H133:H196" si="11">IF(F133&lt;&gt;0,F133/D133,)</f>
        <v>0</v>
      </c>
      <c r="I133" s="179">
        <f t="shared" ref="I133:I196" si="12">IF(F133&lt;&gt;0,F133/E133,)</f>
        <v>0</v>
      </c>
      <c r="J133" s="159">
        <f t="shared" ref="J133:J196" si="13">LEN(A133)</f>
        <v>7</v>
      </c>
      <c r="K133" s="159">
        <f t="shared" ref="K133:K196" si="14">SUM(C133:F133)</f>
        <v>0</v>
      </c>
    </row>
    <row r="134" s="159" customFormat="1" spans="1:11">
      <c r="A134" s="176">
        <v>2146302</v>
      </c>
      <c r="B134" s="180" t="s">
        <v>1513</v>
      </c>
      <c r="C134" s="178"/>
      <c r="D134" s="178">
        <v>0</v>
      </c>
      <c r="E134" s="178">
        <v>5</v>
      </c>
      <c r="F134" s="178">
        <v>0</v>
      </c>
      <c r="G134" s="179">
        <f t="shared" si="10"/>
        <v>0</v>
      </c>
      <c r="H134" s="179">
        <f t="shared" si="11"/>
        <v>0</v>
      </c>
      <c r="I134" s="179">
        <f t="shared" si="12"/>
        <v>0</v>
      </c>
      <c r="J134" s="159">
        <f t="shared" si="13"/>
        <v>7</v>
      </c>
      <c r="K134" s="159">
        <f t="shared" si="14"/>
        <v>5</v>
      </c>
    </row>
    <row r="135" s="159" customFormat="1" hidden="1" spans="1:11">
      <c r="A135" s="176">
        <v>2146303</v>
      </c>
      <c r="B135" s="180" t="s">
        <v>1514</v>
      </c>
      <c r="C135" s="178"/>
      <c r="D135" s="178">
        <v>0</v>
      </c>
      <c r="E135" s="178">
        <v>0</v>
      </c>
      <c r="F135" s="178">
        <v>0</v>
      </c>
      <c r="G135" s="179">
        <f t="shared" si="10"/>
        <v>0</v>
      </c>
      <c r="H135" s="179">
        <f t="shared" si="11"/>
        <v>0</v>
      </c>
      <c r="I135" s="179">
        <f t="shared" si="12"/>
        <v>0</v>
      </c>
      <c r="J135" s="159">
        <f t="shared" si="13"/>
        <v>7</v>
      </c>
      <c r="K135" s="159">
        <f t="shared" si="14"/>
        <v>0</v>
      </c>
    </row>
    <row r="136" hidden="1" spans="1:11">
      <c r="A136" s="176">
        <v>2146399</v>
      </c>
      <c r="B136" s="180" t="s">
        <v>1515</v>
      </c>
      <c r="C136" s="178"/>
      <c r="D136" s="178">
        <v>0</v>
      </c>
      <c r="E136" s="178">
        <v>0</v>
      </c>
      <c r="F136" s="178">
        <v>0</v>
      </c>
      <c r="G136" s="179">
        <f t="shared" si="10"/>
        <v>0</v>
      </c>
      <c r="H136" s="179">
        <f t="shared" si="11"/>
        <v>0</v>
      </c>
      <c r="I136" s="179">
        <f t="shared" si="12"/>
        <v>0</v>
      </c>
      <c r="J136" s="159">
        <f t="shared" si="13"/>
        <v>7</v>
      </c>
      <c r="K136" s="159">
        <f t="shared" si="14"/>
        <v>0</v>
      </c>
    </row>
    <row r="137" hidden="1" spans="1:11">
      <c r="A137" s="176">
        <v>21464</v>
      </c>
      <c r="B137" s="177" t="s">
        <v>1516</v>
      </c>
      <c r="C137" s="178">
        <f>SUM(C138:C145)</f>
        <v>0</v>
      </c>
      <c r="D137" s="178">
        <f>SUM(D138:D145)</f>
        <v>0</v>
      </c>
      <c r="E137" s="178">
        <f>SUM(E138:E145)</f>
        <v>0</v>
      </c>
      <c r="F137" s="178">
        <f>SUM(F138:F145)</f>
        <v>0</v>
      </c>
      <c r="G137" s="179">
        <f t="shared" si="10"/>
        <v>0</v>
      </c>
      <c r="H137" s="179">
        <f t="shared" si="11"/>
        <v>0</v>
      </c>
      <c r="I137" s="179">
        <f t="shared" si="12"/>
        <v>0</v>
      </c>
      <c r="J137" s="159">
        <f t="shared" si="13"/>
        <v>5</v>
      </c>
      <c r="K137" s="159">
        <f t="shared" si="14"/>
        <v>0</v>
      </c>
    </row>
    <row r="138" hidden="1" spans="1:11">
      <c r="A138" s="176">
        <v>2146401</v>
      </c>
      <c r="B138" s="180" t="s">
        <v>1517</v>
      </c>
      <c r="C138" s="178"/>
      <c r="D138" s="178">
        <v>0</v>
      </c>
      <c r="E138" s="178">
        <v>0</v>
      </c>
      <c r="F138" s="178">
        <v>0</v>
      </c>
      <c r="G138" s="179">
        <f t="shared" si="10"/>
        <v>0</v>
      </c>
      <c r="H138" s="179">
        <f t="shared" si="11"/>
        <v>0</v>
      </c>
      <c r="I138" s="179">
        <f t="shared" si="12"/>
        <v>0</v>
      </c>
      <c r="J138" s="159">
        <f t="shared" si="13"/>
        <v>7</v>
      </c>
      <c r="K138" s="159">
        <f t="shared" si="14"/>
        <v>0</v>
      </c>
    </row>
    <row r="139" hidden="1" spans="1:11">
      <c r="A139" s="176">
        <v>2146402</v>
      </c>
      <c r="B139" s="180" t="s">
        <v>1518</v>
      </c>
      <c r="C139" s="178"/>
      <c r="D139" s="178">
        <v>0</v>
      </c>
      <c r="E139" s="178">
        <v>0</v>
      </c>
      <c r="F139" s="178">
        <v>0</v>
      </c>
      <c r="G139" s="179">
        <f t="shared" si="10"/>
        <v>0</v>
      </c>
      <c r="H139" s="179">
        <f t="shared" si="11"/>
        <v>0</v>
      </c>
      <c r="I139" s="179">
        <f t="shared" si="12"/>
        <v>0</v>
      </c>
      <c r="J139" s="159">
        <f t="shared" si="13"/>
        <v>7</v>
      </c>
      <c r="K139" s="159">
        <f t="shared" si="14"/>
        <v>0</v>
      </c>
    </row>
    <row r="140" hidden="1" spans="1:11">
      <c r="A140" s="176">
        <v>2146403</v>
      </c>
      <c r="B140" s="180" t="s">
        <v>1519</v>
      </c>
      <c r="C140" s="178"/>
      <c r="D140" s="178">
        <v>0</v>
      </c>
      <c r="E140" s="178">
        <v>0</v>
      </c>
      <c r="F140" s="178">
        <v>0</v>
      </c>
      <c r="G140" s="179">
        <f t="shared" si="10"/>
        <v>0</v>
      </c>
      <c r="H140" s="179">
        <f t="shared" si="11"/>
        <v>0</v>
      </c>
      <c r="I140" s="179">
        <f t="shared" si="12"/>
        <v>0</v>
      </c>
      <c r="J140" s="159">
        <f t="shared" si="13"/>
        <v>7</v>
      </c>
      <c r="K140" s="159">
        <f t="shared" si="14"/>
        <v>0</v>
      </c>
    </row>
    <row r="141" hidden="1" spans="1:11">
      <c r="A141" s="176">
        <v>2146404</v>
      </c>
      <c r="B141" s="180" t="s">
        <v>1520</v>
      </c>
      <c r="C141" s="178"/>
      <c r="D141" s="178">
        <v>0</v>
      </c>
      <c r="E141" s="178">
        <v>0</v>
      </c>
      <c r="F141" s="178">
        <v>0</v>
      </c>
      <c r="G141" s="179">
        <f t="shared" si="10"/>
        <v>0</v>
      </c>
      <c r="H141" s="179">
        <f t="shared" si="11"/>
        <v>0</v>
      </c>
      <c r="I141" s="179">
        <f t="shared" si="12"/>
        <v>0</v>
      </c>
      <c r="J141" s="159">
        <f t="shared" si="13"/>
        <v>7</v>
      </c>
      <c r="K141" s="159">
        <f t="shared" si="14"/>
        <v>0</v>
      </c>
    </row>
    <row r="142" hidden="1" spans="1:11">
      <c r="A142" s="176">
        <v>2146405</v>
      </c>
      <c r="B142" s="180" t="s">
        <v>1521</v>
      </c>
      <c r="C142" s="178"/>
      <c r="D142" s="178">
        <v>0</v>
      </c>
      <c r="E142" s="178">
        <v>0</v>
      </c>
      <c r="F142" s="178">
        <v>0</v>
      </c>
      <c r="G142" s="179">
        <f t="shared" si="10"/>
        <v>0</v>
      </c>
      <c r="H142" s="179">
        <f t="shared" si="11"/>
        <v>0</v>
      </c>
      <c r="I142" s="179">
        <f t="shared" si="12"/>
        <v>0</v>
      </c>
      <c r="J142" s="159">
        <f t="shared" si="13"/>
        <v>7</v>
      </c>
      <c r="K142" s="159">
        <f t="shared" si="14"/>
        <v>0</v>
      </c>
    </row>
    <row r="143" hidden="1" spans="1:11">
      <c r="A143" s="176">
        <v>2146406</v>
      </c>
      <c r="B143" s="180" t="s">
        <v>1522</v>
      </c>
      <c r="C143" s="178"/>
      <c r="D143" s="178">
        <v>0</v>
      </c>
      <c r="E143" s="178">
        <v>0</v>
      </c>
      <c r="F143" s="178">
        <v>0</v>
      </c>
      <c r="G143" s="179">
        <f t="shared" si="10"/>
        <v>0</v>
      </c>
      <c r="H143" s="179">
        <f t="shared" si="11"/>
        <v>0</v>
      </c>
      <c r="I143" s="179">
        <f t="shared" si="12"/>
        <v>0</v>
      </c>
      <c r="J143" s="159">
        <f t="shared" si="13"/>
        <v>7</v>
      </c>
      <c r="K143" s="159">
        <f t="shared" si="14"/>
        <v>0</v>
      </c>
    </row>
    <row r="144" hidden="1" spans="1:11">
      <c r="A144" s="176">
        <v>2146407</v>
      </c>
      <c r="B144" s="180" t="s">
        <v>1523</v>
      </c>
      <c r="C144" s="178"/>
      <c r="D144" s="178">
        <v>0</v>
      </c>
      <c r="E144" s="178">
        <v>0</v>
      </c>
      <c r="F144" s="178">
        <v>0</v>
      </c>
      <c r="G144" s="179">
        <f t="shared" si="10"/>
        <v>0</v>
      </c>
      <c r="H144" s="179">
        <f t="shared" si="11"/>
        <v>0</v>
      </c>
      <c r="I144" s="179">
        <f t="shared" si="12"/>
        <v>0</v>
      </c>
      <c r="J144" s="159">
        <f t="shared" si="13"/>
        <v>7</v>
      </c>
      <c r="K144" s="159">
        <f t="shared" si="14"/>
        <v>0</v>
      </c>
    </row>
    <row r="145" hidden="1" spans="1:11">
      <c r="A145" s="176">
        <v>2146499</v>
      </c>
      <c r="B145" s="180" t="s">
        <v>1524</v>
      </c>
      <c r="C145" s="178"/>
      <c r="D145" s="178">
        <v>0</v>
      </c>
      <c r="E145" s="178">
        <v>0</v>
      </c>
      <c r="F145" s="178">
        <v>0</v>
      </c>
      <c r="G145" s="179">
        <f t="shared" si="10"/>
        <v>0</v>
      </c>
      <c r="H145" s="179">
        <f t="shared" si="11"/>
        <v>0</v>
      </c>
      <c r="I145" s="179">
        <f t="shared" si="12"/>
        <v>0</v>
      </c>
      <c r="J145" s="159">
        <f t="shared" si="13"/>
        <v>7</v>
      </c>
      <c r="K145" s="159">
        <f t="shared" si="14"/>
        <v>0</v>
      </c>
    </row>
    <row r="146" hidden="1" spans="1:11">
      <c r="A146" s="176">
        <v>21468</v>
      </c>
      <c r="B146" s="177" t="s">
        <v>1525</v>
      </c>
      <c r="C146" s="178">
        <f>SUM(C147:C152)</f>
        <v>0</v>
      </c>
      <c r="D146" s="178">
        <f>SUM(D147:D152)</f>
        <v>0</v>
      </c>
      <c r="E146" s="178">
        <f>SUM(E147:E152)</f>
        <v>0</v>
      </c>
      <c r="F146" s="178">
        <f>SUM(F147:F152)</f>
        <v>0</v>
      </c>
      <c r="G146" s="179">
        <f t="shared" si="10"/>
        <v>0</v>
      </c>
      <c r="H146" s="179">
        <f t="shared" si="11"/>
        <v>0</v>
      </c>
      <c r="I146" s="179">
        <f t="shared" si="12"/>
        <v>0</v>
      </c>
      <c r="J146" s="159">
        <f t="shared" si="13"/>
        <v>5</v>
      </c>
      <c r="K146" s="159">
        <f t="shared" si="14"/>
        <v>0</v>
      </c>
    </row>
    <row r="147" hidden="1" spans="1:11">
      <c r="A147" s="176">
        <v>2146801</v>
      </c>
      <c r="B147" s="180" t="s">
        <v>1526</v>
      </c>
      <c r="C147" s="178"/>
      <c r="D147" s="178">
        <v>0</v>
      </c>
      <c r="E147" s="178">
        <v>0</v>
      </c>
      <c r="F147" s="178">
        <v>0</v>
      </c>
      <c r="G147" s="179">
        <f t="shared" si="10"/>
        <v>0</v>
      </c>
      <c r="H147" s="179">
        <f t="shared" si="11"/>
        <v>0</v>
      </c>
      <c r="I147" s="179">
        <f t="shared" si="12"/>
        <v>0</v>
      </c>
      <c r="J147" s="159">
        <f t="shared" si="13"/>
        <v>7</v>
      </c>
      <c r="K147" s="159">
        <f t="shared" si="14"/>
        <v>0</v>
      </c>
    </row>
    <row r="148" hidden="1" spans="1:11">
      <c r="A148" s="176">
        <v>2146802</v>
      </c>
      <c r="B148" s="180" t="s">
        <v>1527</v>
      </c>
      <c r="C148" s="178"/>
      <c r="D148" s="178">
        <v>0</v>
      </c>
      <c r="E148" s="178">
        <v>0</v>
      </c>
      <c r="F148" s="178">
        <v>0</v>
      </c>
      <c r="G148" s="179">
        <f t="shared" si="10"/>
        <v>0</v>
      </c>
      <c r="H148" s="179">
        <f t="shared" si="11"/>
        <v>0</v>
      </c>
      <c r="I148" s="179">
        <f t="shared" si="12"/>
        <v>0</v>
      </c>
      <c r="J148" s="159">
        <f t="shared" si="13"/>
        <v>7</v>
      </c>
      <c r="K148" s="159">
        <f t="shared" si="14"/>
        <v>0</v>
      </c>
    </row>
    <row r="149" s="158" customFormat="1" hidden="1" spans="1:11">
      <c r="A149" s="176">
        <v>2146803</v>
      </c>
      <c r="B149" s="180" t="s">
        <v>1528</v>
      </c>
      <c r="C149" s="178"/>
      <c r="D149" s="178">
        <v>0</v>
      </c>
      <c r="E149" s="178">
        <v>0</v>
      </c>
      <c r="F149" s="178">
        <v>0</v>
      </c>
      <c r="G149" s="179">
        <f t="shared" si="10"/>
        <v>0</v>
      </c>
      <c r="H149" s="179">
        <f t="shared" si="11"/>
        <v>0</v>
      </c>
      <c r="I149" s="179">
        <f t="shared" si="12"/>
        <v>0</v>
      </c>
      <c r="J149" s="159">
        <f t="shared" si="13"/>
        <v>7</v>
      </c>
      <c r="K149" s="159">
        <f t="shared" si="14"/>
        <v>0</v>
      </c>
    </row>
    <row r="150" hidden="1" spans="1:11">
      <c r="A150" s="176">
        <v>2146804</v>
      </c>
      <c r="B150" s="180" t="s">
        <v>1529</v>
      </c>
      <c r="C150" s="178"/>
      <c r="D150" s="178">
        <v>0</v>
      </c>
      <c r="E150" s="178">
        <v>0</v>
      </c>
      <c r="F150" s="178">
        <v>0</v>
      </c>
      <c r="G150" s="179">
        <f t="shared" si="10"/>
        <v>0</v>
      </c>
      <c r="H150" s="179">
        <f t="shared" si="11"/>
        <v>0</v>
      </c>
      <c r="I150" s="179">
        <f t="shared" si="12"/>
        <v>0</v>
      </c>
      <c r="J150" s="159">
        <f t="shared" si="13"/>
        <v>7</v>
      </c>
      <c r="K150" s="159">
        <f t="shared" si="14"/>
        <v>0</v>
      </c>
    </row>
    <row r="151" hidden="1" spans="1:11">
      <c r="A151" s="176">
        <v>2146805</v>
      </c>
      <c r="B151" s="180" t="s">
        <v>1530</v>
      </c>
      <c r="C151" s="178"/>
      <c r="D151" s="178">
        <v>0</v>
      </c>
      <c r="E151" s="178">
        <v>0</v>
      </c>
      <c r="F151" s="178">
        <v>0</v>
      </c>
      <c r="G151" s="179">
        <f t="shared" si="10"/>
        <v>0</v>
      </c>
      <c r="H151" s="179">
        <f t="shared" si="11"/>
        <v>0</v>
      </c>
      <c r="I151" s="179">
        <f t="shared" si="12"/>
        <v>0</v>
      </c>
      <c r="J151" s="159">
        <f t="shared" si="13"/>
        <v>7</v>
      </c>
      <c r="K151" s="159">
        <f t="shared" si="14"/>
        <v>0</v>
      </c>
    </row>
    <row r="152" hidden="1" spans="1:11">
      <c r="A152" s="176">
        <v>2146899</v>
      </c>
      <c r="B152" s="180" t="s">
        <v>1531</v>
      </c>
      <c r="C152" s="178"/>
      <c r="D152" s="178">
        <v>0</v>
      </c>
      <c r="E152" s="178">
        <v>0</v>
      </c>
      <c r="F152" s="178">
        <v>0</v>
      </c>
      <c r="G152" s="179">
        <f t="shared" si="10"/>
        <v>0</v>
      </c>
      <c r="H152" s="179">
        <f t="shared" si="11"/>
        <v>0</v>
      </c>
      <c r="I152" s="179">
        <f t="shared" si="12"/>
        <v>0</v>
      </c>
      <c r="J152" s="159">
        <f t="shared" si="13"/>
        <v>7</v>
      </c>
      <c r="K152" s="159">
        <f t="shared" si="14"/>
        <v>0</v>
      </c>
    </row>
    <row r="153" hidden="1" spans="1:11">
      <c r="A153" s="176">
        <v>21469</v>
      </c>
      <c r="B153" s="177" t="s">
        <v>1532</v>
      </c>
      <c r="C153" s="178">
        <f>SUM(C154:C161)</f>
        <v>0</v>
      </c>
      <c r="D153" s="178">
        <f>SUM(D154:D161)</f>
        <v>0</v>
      </c>
      <c r="E153" s="178">
        <f>SUM(E154:E161)</f>
        <v>0</v>
      </c>
      <c r="F153" s="178">
        <f>SUM(F154:F161)</f>
        <v>0</v>
      </c>
      <c r="G153" s="179">
        <f t="shared" si="10"/>
        <v>0</v>
      </c>
      <c r="H153" s="179">
        <f t="shared" si="11"/>
        <v>0</v>
      </c>
      <c r="I153" s="179">
        <f t="shared" si="12"/>
        <v>0</v>
      </c>
      <c r="J153" s="159">
        <f t="shared" si="13"/>
        <v>5</v>
      </c>
      <c r="K153" s="159">
        <f t="shared" si="14"/>
        <v>0</v>
      </c>
    </row>
    <row r="154" hidden="1" spans="1:11">
      <c r="A154" s="176">
        <v>2146901</v>
      </c>
      <c r="B154" s="180" t="s">
        <v>1533</v>
      </c>
      <c r="C154" s="178"/>
      <c r="D154" s="178">
        <v>0</v>
      </c>
      <c r="E154" s="178">
        <v>0</v>
      </c>
      <c r="F154" s="178">
        <v>0</v>
      </c>
      <c r="G154" s="179">
        <f t="shared" si="10"/>
        <v>0</v>
      </c>
      <c r="H154" s="179">
        <f t="shared" si="11"/>
        <v>0</v>
      </c>
      <c r="I154" s="179">
        <f t="shared" si="12"/>
        <v>0</v>
      </c>
      <c r="J154" s="159">
        <f t="shared" si="13"/>
        <v>7</v>
      </c>
      <c r="K154" s="159">
        <f t="shared" si="14"/>
        <v>0</v>
      </c>
    </row>
    <row r="155" hidden="1" spans="1:11">
      <c r="A155" s="176">
        <v>2146902</v>
      </c>
      <c r="B155" s="180" t="s">
        <v>970</v>
      </c>
      <c r="C155" s="178"/>
      <c r="D155" s="178">
        <v>0</v>
      </c>
      <c r="E155" s="178">
        <v>0</v>
      </c>
      <c r="F155" s="178">
        <v>0</v>
      </c>
      <c r="G155" s="179">
        <f t="shared" si="10"/>
        <v>0</v>
      </c>
      <c r="H155" s="179">
        <f t="shared" si="11"/>
        <v>0</v>
      </c>
      <c r="I155" s="179">
        <f t="shared" si="12"/>
        <v>0</v>
      </c>
      <c r="J155" s="159">
        <f t="shared" si="13"/>
        <v>7</v>
      </c>
      <c r="K155" s="159">
        <f t="shared" si="14"/>
        <v>0</v>
      </c>
    </row>
    <row r="156" s="158" customFormat="1" hidden="1" spans="1:11">
      <c r="A156" s="176">
        <v>2146903</v>
      </c>
      <c r="B156" s="180" t="s">
        <v>1534</v>
      </c>
      <c r="C156" s="178"/>
      <c r="D156" s="178">
        <v>0</v>
      </c>
      <c r="E156" s="178">
        <v>0</v>
      </c>
      <c r="F156" s="178">
        <v>0</v>
      </c>
      <c r="G156" s="179">
        <f t="shared" si="10"/>
        <v>0</v>
      </c>
      <c r="H156" s="179">
        <f t="shared" si="11"/>
        <v>0</v>
      </c>
      <c r="I156" s="179">
        <f t="shared" si="12"/>
        <v>0</v>
      </c>
      <c r="J156" s="159">
        <f t="shared" si="13"/>
        <v>7</v>
      </c>
      <c r="K156" s="159">
        <f t="shared" si="14"/>
        <v>0</v>
      </c>
    </row>
    <row r="157" hidden="1" spans="1:11">
      <c r="A157" s="176">
        <v>2146904</v>
      </c>
      <c r="B157" s="180" t="s">
        <v>1535</v>
      </c>
      <c r="C157" s="178"/>
      <c r="D157" s="178">
        <v>0</v>
      </c>
      <c r="E157" s="178">
        <v>0</v>
      </c>
      <c r="F157" s="178">
        <v>0</v>
      </c>
      <c r="G157" s="179">
        <f t="shared" si="10"/>
        <v>0</v>
      </c>
      <c r="H157" s="179">
        <f t="shared" si="11"/>
        <v>0</v>
      </c>
      <c r="I157" s="179">
        <f t="shared" si="12"/>
        <v>0</v>
      </c>
      <c r="J157" s="159">
        <f t="shared" si="13"/>
        <v>7</v>
      </c>
      <c r="K157" s="159">
        <f t="shared" si="14"/>
        <v>0</v>
      </c>
    </row>
    <row r="158" hidden="1" spans="1:11">
      <c r="A158" s="176">
        <v>2146906</v>
      </c>
      <c r="B158" s="180" t="s">
        <v>1536</v>
      </c>
      <c r="C158" s="178"/>
      <c r="D158" s="178">
        <v>0</v>
      </c>
      <c r="E158" s="178">
        <v>0</v>
      </c>
      <c r="F158" s="178">
        <v>0</v>
      </c>
      <c r="G158" s="179">
        <f t="shared" si="10"/>
        <v>0</v>
      </c>
      <c r="H158" s="179">
        <f t="shared" si="11"/>
        <v>0</v>
      </c>
      <c r="I158" s="179">
        <f t="shared" si="12"/>
        <v>0</v>
      </c>
      <c r="J158" s="159">
        <f t="shared" si="13"/>
        <v>7</v>
      </c>
      <c r="K158" s="159">
        <f t="shared" si="14"/>
        <v>0</v>
      </c>
    </row>
    <row r="159" hidden="1" spans="1:11">
      <c r="A159" s="176">
        <v>2146907</v>
      </c>
      <c r="B159" s="180" t="s">
        <v>1537</v>
      </c>
      <c r="C159" s="178"/>
      <c r="D159" s="178">
        <v>0</v>
      </c>
      <c r="E159" s="178">
        <v>0</v>
      </c>
      <c r="F159" s="178">
        <v>0</v>
      </c>
      <c r="G159" s="179">
        <f t="shared" si="10"/>
        <v>0</v>
      </c>
      <c r="H159" s="179">
        <f t="shared" si="11"/>
        <v>0</v>
      </c>
      <c r="I159" s="179">
        <f t="shared" si="12"/>
        <v>0</v>
      </c>
      <c r="J159" s="159">
        <f t="shared" si="13"/>
        <v>7</v>
      </c>
      <c r="K159" s="159">
        <f t="shared" si="14"/>
        <v>0</v>
      </c>
    </row>
    <row r="160" hidden="1" spans="1:11">
      <c r="A160" s="176">
        <v>2146908</v>
      </c>
      <c r="B160" s="180" t="s">
        <v>1538</v>
      </c>
      <c r="C160" s="178"/>
      <c r="D160" s="178">
        <v>0</v>
      </c>
      <c r="E160" s="178">
        <v>0</v>
      </c>
      <c r="F160" s="178">
        <v>0</v>
      </c>
      <c r="G160" s="179">
        <f t="shared" si="10"/>
        <v>0</v>
      </c>
      <c r="H160" s="179">
        <f t="shared" si="11"/>
        <v>0</v>
      </c>
      <c r="I160" s="179">
        <f t="shared" si="12"/>
        <v>0</v>
      </c>
      <c r="J160" s="159">
        <f t="shared" si="13"/>
        <v>7</v>
      </c>
      <c r="K160" s="159">
        <f t="shared" si="14"/>
        <v>0</v>
      </c>
    </row>
    <row r="161" hidden="1" spans="1:11">
      <c r="A161" s="176">
        <v>2146999</v>
      </c>
      <c r="B161" s="180" t="s">
        <v>1539</v>
      </c>
      <c r="C161" s="178"/>
      <c r="D161" s="178">
        <v>0</v>
      </c>
      <c r="E161" s="178">
        <v>0</v>
      </c>
      <c r="F161" s="178">
        <v>0</v>
      </c>
      <c r="G161" s="179">
        <f t="shared" si="10"/>
        <v>0</v>
      </c>
      <c r="H161" s="179">
        <f t="shared" si="11"/>
        <v>0</v>
      </c>
      <c r="I161" s="179">
        <f t="shared" si="12"/>
        <v>0</v>
      </c>
      <c r="J161" s="159">
        <f t="shared" si="13"/>
        <v>7</v>
      </c>
      <c r="K161" s="159">
        <f t="shared" si="14"/>
        <v>0</v>
      </c>
    </row>
    <row r="162" hidden="1" spans="1:11">
      <c r="A162" s="176">
        <v>21470</v>
      </c>
      <c r="B162" s="177" t="s">
        <v>1540</v>
      </c>
      <c r="C162" s="178">
        <f>SUM(C163:C164)</f>
        <v>0</v>
      </c>
      <c r="D162" s="178">
        <f>SUM(D163:D164)</f>
        <v>0</v>
      </c>
      <c r="E162" s="178">
        <f>SUM(E163:E164)</f>
        <v>0</v>
      </c>
      <c r="F162" s="178">
        <f>SUM(F163:F164)</f>
        <v>0</v>
      </c>
      <c r="G162" s="179">
        <f t="shared" si="10"/>
        <v>0</v>
      </c>
      <c r="H162" s="179">
        <f t="shared" si="11"/>
        <v>0</v>
      </c>
      <c r="I162" s="179">
        <f t="shared" si="12"/>
        <v>0</v>
      </c>
      <c r="J162" s="159">
        <f t="shared" si="13"/>
        <v>5</v>
      </c>
      <c r="K162" s="159">
        <f t="shared" si="14"/>
        <v>0</v>
      </c>
    </row>
    <row r="163" hidden="1" spans="1:11">
      <c r="A163" s="176">
        <v>2147001</v>
      </c>
      <c r="B163" s="180" t="s">
        <v>1541</v>
      </c>
      <c r="C163" s="178"/>
      <c r="D163" s="178">
        <v>0</v>
      </c>
      <c r="E163" s="178">
        <v>0</v>
      </c>
      <c r="F163" s="178">
        <v>0</v>
      </c>
      <c r="G163" s="179">
        <f t="shared" si="10"/>
        <v>0</v>
      </c>
      <c r="H163" s="179">
        <f t="shared" si="11"/>
        <v>0</v>
      </c>
      <c r="I163" s="179">
        <f t="shared" si="12"/>
        <v>0</v>
      </c>
      <c r="J163" s="159">
        <f t="shared" si="13"/>
        <v>7</v>
      </c>
      <c r="K163" s="159">
        <f t="shared" si="14"/>
        <v>0</v>
      </c>
    </row>
    <row r="164" hidden="1" spans="1:11">
      <c r="A164" s="176">
        <v>2147099</v>
      </c>
      <c r="B164" s="180" t="s">
        <v>1542</v>
      </c>
      <c r="C164" s="178"/>
      <c r="D164" s="178">
        <v>0</v>
      </c>
      <c r="E164" s="178">
        <v>0</v>
      </c>
      <c r="F164" s="178">
        <v>0</v>
      </c>
      <c r="G164" s="179">
        <f t="shared" si="10"/>
        <v>0</v>
      </c>
      <c r="H164" s="179">
        <f t="shared" si="11"/>
        <v>0</v>
      </c>
      <c r="I164" s="179">
        <f t="shared" si="12"/>
        <v>0</v>
      </c>
      <c r="J164" s="159">
        <f t="shared" si="13"/>
        <v>7</v>
      </c>
      <c r="K164" s="159">
        <f t="shared" si="14"/>
        <v>0</v>
      </c>
    </row>
    <row r="165" hidden="1" spans="1:11">
      <c r="A165" s="176">
        <v>21471</v>
      </c>
      <c r="B165" s="177" t="s">
        <v>1543</v>
      </c>
      <c r="C165" s="178">
        <f>SUM(C166:C167)</f>
        <v>0</v>
      </c>
      <c r="D165" s="178">
        <f>SUM(D166:D167)</f>
        <v>0</v>
      </c>
      <c r="E165" s="178">
        <f>SUM(E166:E167)</f>
        <v>0</v>
      </c>
      <c r="F165" s="178">
        <f>SUM(F166:F167)</f>
        <v>0</v>
      </c>
      <c r="G165" s="179">
        <f t="shared" si="10"/>
        <v>0</v>
      </c>
      <c r="H165" s="179">
        <f t="shared" si="11"/>
        <v>0</v>
      </c>
      <c r="I165" s="179">
        <f t="shared" si="12"/>
        <v>0</v>
      </c>
      <c r="J165" s="159">
        <f t="shared" si="13"/>
        <v>5</v>
      </c>
      <c r="K165" s="159">
        <f t="shared" si="14"/>
        <v>0</v>
      </c>
    </row>
    <row r="166" hidden="1" spans="1:11">
      <c r="A166" s="176">
        <v>2147101</v>
      </c>
      <c r="B166" s="180" t="s">
        <v>1541</v>
      </c>
      <c r="C166" s="178"/>
      <c r="D166" s="178">
        <v>0</v>
      </c>
      <c r="E166" s="178">
        <v>0</v>
      </c>
      <c r="F166" s="178">
        <v>0</v>
      </c>
      <c r="G166" s="179">
        <f t="shared" si="10"/>
        <v>0</v>
      </c>
      <c r="H166" s="179">
        <f t="shared" si="11"/>
        <v>0</v>
      </c>
      <c r="I166" s="179">
        <f t="shared" si="12"/>
        <v>0</v>
      </c>
      <c r="J166" s="159">
        <f t="shared" si="13"/>
        <v>7</v>
      </c>
      <c r="K166" s="159">
        <f t="shared" si="14"/>
        <v>0</v>
      </c>
    </row>
    <row r="167" hidden="1" spans="1:11">
      <c r="A167" s="176">
        <v>2147199</v>
      </c>
      <c r="B167" s="180" t="s">
        <v>1544</v>
      </c>
      <c r="C167" s="178"/>
      <c r="D167" s="178">
        <v>0</v>
      </c>
      <c r="E167" s="178">
        <v>0</v>
      </c>
      <c r="F167" s="178">
        <v>0</v>
      </c>
      <c r="G167" s="179">
        <f t="shared" si="10"/>
        <v>0</v>
      </c>
      <c r="H167" s="179">
        <f t="shared" si="11"/>
        <v>0</v>
      </c>
      <c r="I167" s="179">
        <f t="shared" si="12"/>
        <v>0</v>
      </c>
      <c r="J167" s="159">
        <f t="shared" si="13"/>
        <v>7</v>
      </c>
      <c r="K167" s="159">
        <f t="shared" si="14"/>
        <v>0</v>
      </c>
    </row>
    <row r="168" hidden="1" spans="1:11">
      <c r="A168" s="176">
        <v>21472</v>
      </c>
      <c r="B168" s="177" t="s">
        <v>1545</v>
      </c>
      <c r="C168" s="178"/>
      <c r="D168" s="178"/>
      <c r="E168" s="178"/>
      <c r="F168" s="178"/>
      <c r="G168" s="179">
        <f t="shared" si="10"/>
        <v>0</v>
      </c>
      <c r="H168" s="179">
        <f t="shared" si="11"/>
        <v>0</v>
      </c>
      <c r="I168" s="179">
        <f t="shared" si="12"/>
        <v>0</v>
      </c>
      <c r="J168" s="159">
        <f t="shared" si="13"/>
        <v>5</v>
      </c>
      <c r="K168" s="159">
        <f t="shared" si="14"/>
        <v>0</v>
      </c>
    </row>
    <row r="169" hidden="1" spans="1:11">
      <c r="A169" s="176">
        <v>21473</v>
      </c>
      <c r="B169" s="177" t="s">
        <v>1546</v>
      </c>
      <c r="C169" s="178">
        <f>SUM(C170:C172)</f>
        <v>0</v>
      </c>
      <c r="D169" s="178">
        <f>SUM(D170:D172)</f>
        <v>0</v>
      </c>
      <c r="E169" s="178">
        <f>SUM(E170:E172)</f>
        <v>0</v>
      </c>
      <c r="F169" s="178">
        <f>SUM(F170:F172)</f>
        <v>0</v>
      </c>
      <c r="G169" s="179">
        <f t="shared" si="10"/>
        <v>0</v>
      </c>
      <c r="H169" s="179">
        <f t="shared" si="11"/>
        <v>0</v>
      </c>
      <c r="I169" s="179">
        <f t="shared" si="12"/>
        <v>0</v>
      </c>
      <c r="J169" s="159">
        <f t="shared" si="13"/>
        <v>5</v>
      </c>
      <c r="K169" s="159">
        <f t="shared" si="14"/>
        <v>0</v>
      </c>
    </row>
    <row r="170" hidden="1" spans="1:11">
      <c r="A170" s="176">
        <v>2147301</v>
      </c>
      <c r="B170" s="180" t="s">
        <v>1547</v>
      </c>
      <c r="C170" s="178"/>
      <c r="D170" s="178">
        <v>0</v>
      </c>
      <c r="E170" s="178">
        <v>0</v>
      </c>
      <c r="F170" s="178">
        <v>0</v>
      </c>
      <c r="G170" s="179">
        <f t="shared" si="10"/>
        <v>0</v>
      </c>
      <c r="H170" s="179">
        <f t="shared" si="11"/>
        <v>0</v>
      </c>
      <c r="I170" s="179">
        <f t="shared" si="12"/>
        <v>0</v>
      </c>
      <c r="J170" s="159">
        <f t="shared" si="13"/>
        <v>7</v>
      </c>
      <c r="K170" s="159">
        <f t="shared" si="14"/>
        <v>0</v>
      </c>
    </row>
    <row r="171" hidden="1" spans="1:11">
      <c r="A171" s="176">
        <v>2147303</v>
      </c>
      <c r="B171" s="180" t="s">
        <v>1548</v>
      </c>
      <c r="C171" s="178"/>
      <c r="D171" s="178">
        <v>0</v>
      </c>
      <c r="E171" s="178">
        <v>0</v>
      </c>
      <c r="F171" s="178">
        <v>0</v>
      </c>
      <c r="G171" s="179">
        <f t="shared" si="10"/>
        <v>0</v>
      </c>
      <c r="H171" s="179">
        <f t="shared" si="11"/>
        <v>0</v>
      </c>
      <c r="I171" s="179">
        <f t="shared" si="12"/>
        <v>0</v>
      </c>
      <c r="J171" s="159">
        <f t="shared" si="13"/>
        <v>7</v>
      </c>
      <c r="K171" s="159">
        <f t="shared" si="14"/>
        <v>0</v>
      </c>
    </row>
    <row r="172" hidden="1" spans="1:11">
      <c r="A172" s="176">
        <v>2147399</v>
      </c>
      <c r="B172" s="180" t="s">
        <v>1549</v>
      </c>
      <c r="C172" s="178"/>
      <c r="D172" s="178">
        <v>0</v>
      </c>
      <c r="E172" s="178">
        <v>0</v>
      </c>
      <c r="F172" s="178">
        <v>0</v>
      </c>
      <c r="G172" s="179">
        <f t="shared" si="10"/>
        <v>0</v>
      </c>
      <c r="H172" s="179">
        <f t="shared" si="11"/>
        <v>0</v>
      </c>
      <c r="I172" s="179">
        <f t="shared" si="12"/>
        <v>0</v>
      </c>
      <c r="J172" s="159">
        <f t="shared" si="13"/>
        <v>7</v>
      </c>
      <c r="K172" s="159">
        <f t="shared" si="14"/>
        <v>0</v>
      </c>
    </row>
    <row r="173" hidden="1" spans="1:11">
      <c r="A173" s="176">
        <v>215</v>
      </c>
      <c r="B173" s="177" t="s">
        <v>991</v>
      </c>
      <c r="C173" s="178">
        <f>C174</f>
        <v>0</v>
      </c>
      <c r="D173" s="178">
        <f>D174</f>
        <v>0</v>
      </c>
      <c r="E173" s="178">
        <f>E174</f>
        <v>0</v>
      </c>
      <c r="F173" s="178">
        <f>F174</f>
        <v>0</v>
      </c>
      <c r="G173" s="179">
        <f t="shared" si="10"/>
        <v>0</v>
      </c>
      <c r="H173" s="179">
        <f t="shared" si="11"/>
        <v>0</v>
      </c>
      <c r="I173" s="179">
        <f t="shared" si="12"/>
        <v>0</v>
      </c>
      <c r="J173" s="159">
        <f t="shared" si="13"/>
        <v>3</v>
      </c>
      <c r="K173" s="159">
        <f t="shared" si="14"/>
        <v>0</v>
      </c>
    </row>
    <row r="174" hidden="1" spans="1:11">
      <c r="A174" s="176">
        <v>21562</v>
      </c>
      <c r="B174" s="177" t="s">
        <v>1550</v>
      </c>
      <c r="C174" s="178">
        <f>SUM(C175:C177)</f>
        <v>0</v>
      </c>
      <c r="D174" s="178">
        <f>SUM(D175:D177)</f>
        <v>0</v>
      </c>
      <c r="E174" s="178">
        <f>SUM(E175:E177)</f>
        <v>0</v>
      </c>
      <c r="F174" s="178">
        <f>SUM(F175:F177)</f>
        <v>0</v>
      </c>
      <c r="G174" s="179">
        <f t="shared" si="10"/>
        <v>0</v>
      </c>
      <c r="H174" s="179">
        <f t="shared" si="11"/>
        <v>0</v>
      </c>
      <c r="I174" s="179">
        <f t="shared" si="12"/>
        <v>0</v>
      </c>
      <c r="J174" s="159">
        <f t="shared" si="13"/>
        <v>5</v>
      </c>
      <c r="K174" s="159">
        <f t="shared" si="14"/>
        <v>0</v>
      </c>
    </row>
    <row r="175" s="159" customFormat="1" hidden="1" spans="1:11">
      <c r="A175" s="176">
        <v>2156201</v>
      </c>
      <c r="B175" s="180" t="s">
        <v>1551</v>
      </c>
      <c r="C175" s="178"/>
      <c r="D175" s="178">
        <v>0</v>
      </c>
      <c r="E175" s="178">
        <v>0</v>
      </c>
      <c r="F175" s="178">
        <v>0</v>
      </c>
      <c r="G175" s="179">
        <f t="shared" si="10"/>
        <v>0</v>
      </c>
      <c r="H175" s="179">
        <f t="shared" si="11"/>
        <v>0</v>
      </c>
      <c r="I175" s="179">
        <f t="shared" si="12"/>
        <v>0</v>
      </c>
      <c r="J175" s="159">
        <f t="shared" si="13"/>
        <v>7</v>
      </c>
      <c r="K175" s="159">
        <f t="shared" si="14"/>
        <v>0</v>
      </c>
    </row>
    <row r="176" s="159" customFormat="1" hidden="1" spans="1:11">
      <c r="A176" s="176">
        <v>2156202</v>
      </c>
      <c r="B176" s="180" t="s">
        <v>1552</v>
      </c>
      <c r="C176" s="178"/>
      <c r="D176" s="178">
        <v>0</v>
      </c>
      <c r="E176" s="178">
        <v>0</v>
      </c>
      <c r="F176" s="178">
        <v>0</v>
      </c>
      <c r="G176" s="179">
        <f t="shared" si="10"/>
        <v>0</v>
      </c>
      <c r="H176" s="179">
        <f t="shared" si="11"/>
        <v>0</v>
      </c>
      <c r="I176" s="179">
        <f t="shared" si="12"/>
        <v>0</v>
      </c>
      <c r="J176" s="159">
        <f t="shared" si="13"/>
        <v>7</v>
      </c>
      <c r="K176" s="159">
        <f t="shared" si="14"/>
        <v>0</v>
      </c>
    </row>
    <row r="177" s="159" customFormat="1" hidden="1" spans="1:11">
      <c r="A177" s="176">
        <v>2156299</v>
      </c>
      <c r="B177" s="180" t="s">
        <v>1553</v>
      </c>
      <c r="C177" s="178"/>
      <c r="D177" s="178">
        <v>0</v>
      </c>
      <c r="E177" s="178">
        <v>0</v>
      </c>
      <c r="F177" s="178">
        <v>0</v>
      </c>
      <c r="G177" s="179">
        <f t="shared" si="10"/>
        <v>0</v>
      </c>
      <c r="H177" s="179">
        <f t="shared" si="11"/>
        <v>0</v>
      </c>
      <c r="I177" s="179">
        <f t="shared" si="12"/>
        <v>0</v>
      </c>
      <c r="J177" s="159">
        <f t="shared" si="13"/>
        <v>7</v>
      </c>
      <c r="K177" s="159">
        <f t="shared" si="14"/>
        <v>0</v>
      </c>
    </row>
    <row r="178" s="159" customFormat="1" hidden="1" spans="1:11">
      <c r="A178" s="176">
        <v>217</v>
      </c>
      <c r="B178" s="177" t="s">
        <v>1051</v>
      </c>
      <c r="C178" s="178">
        <f>C179</f>
        <v>0</v>
      </c>
      <c r="D178" s="178">
        <f>D179</f>
        <v>0</v>
      </c>
      <c r="E178" s="178">
        <f>E179</f>
        <v>0</v>
      </c>
      <c r="F178" s="178">
        <f>F179</f>
        <v>0</v>
      </c>
      <c r="G178" s="179">
        <f t="shared" si="10"/>
        <v>0</v>
      </c>
      <c r="H178" s="179">
        <f t="shared" si="11"/>
        <v>0</v>
      </c>
      <c r="I178" s="179">
        <f t="shared" si="12"/>
        <v>0</v>
      </c>
      <c r="J178" s="159">
        <f t="shared" si="13"/>
        <v>3</v>
      </c>
      <c r="K178" s="159">
        <f t="shared" si="14"/>
        <v>0</v>
      </c>
    </row>
    <row r="179" s="159" customFormat="1" hidden="1" spans="1:11">
      <c r="A179" s="176">
        <v>21704</v>
      </c>
      <c r="B179" s="177" t="s">
        <v>1071</v>
      </c>
      <c r="C179" s="178">
        <f>SUM(C180:C181)</f>
        <v>0</v>
      </c>
      <c r="D179" s="178">
        <f>SUM(D180:D181)</f>
        <v>0</v>
      </c>
      <c r="E179" s="178">
        <f>SUM(E180:E181)</f>
        <v>0</v>
      </c>
      <c r="F179" s="178">
        <f>SUM(F180:F181)</f>
        <v>0</v>
      </c>
      <c r="G179" s="179">
        <f t="shared" si="10"/>
        <v>0</v>
      </c>
      <c r="H179" s="179">
        <f t="shared" si="11"/>
        <v>0</v>
      </c>
      <c r="I179" s="179">
        <f t="shared" si="12"/>
        <v>0</v>
      </c>
      <c r="J179" s="159">
        <f t="shared" si="13"/>
        <v>5</v>
      </c>
      <c r="K179" s="159">
        <f t="shared" si="14"/>
        <v>0</v>
      </c>
    </row>
    <row r="180" s="159" customFormat="1" hidden="1" spans="1:11">
      <c r="A180" s="176">
        <v>2170402</v>
      </c>
      <c r="B180" s="180" t="s">
        <v>1554</v>
      </c>
      <c r="C180" s="178"/>
      <c r="D180" s="178">
        <v>0</v>
      </c>
      <c r="E180" s="178">
        <v>0</v>
      </c>
      <c r="F180" s="178">
        <v>0</v>
      </c>
      <c r="G180" s="179">
        <f t="shared" si="10"/>
        <v>0</v>
      </c>
      <c r="H180" s="179">
        <f t="shared" si="11"/>
        <v>0</v>
      </c>
      <c r="I180" s="179">
        <f t="shared" si="12"/>
        <v>0</v>
      </c>
      <c r="J180" s="159">
        <f t="shared" si="13"/>
        <v>7</v>
      </c>
      <c r="K180" s="159">
        <f t="shared" si="14"/>
        <v>0</v>
      </c>
    </row>
    <row r="181" s="159" customFormat="1" hidden="1" spans="1:11">
      <c r="A181" s="176">
        <v>2170403</v>
      </c>
      <c r="B181" s="180" t="s">
        <v>1555</v>
      </c>
      <c r="C181" s="178"/>
      <c r="D181" s="178">
        <v>0</v>
      </c>
      <c r="E181" s="178">
        <v>0</v>
      </c>
      <c r="F181" s="178">
        <v>0</v>
      </c>
      <c r="G181" s="179">
        <f t="shared" si="10"/>
        <v>0</v>
      </c>
      <c r="H181" s="179">
        <f t="shared" si="11"/>
        <v>0</v>
      </c>
      <c r="I181" s="179">
        <f t="shared" si="12"/>
        <v>0</v>
      </c>
      <c r="J181" s="159">
        <f t="shared" si="13"/>
        <v>7</v>
      </c>
      <c r="K181" s="159">
        <f t="shared" si="14"/>
        <v>0</v>
      </c>
    </row>
    <row r="182" s="159" customFormat="1" spans="1:11">
      <c r="A182" s="176">
        <v>229</v>
      </c>
      <c r="B182" s="177" t="s">
        <v>1556</v>
      </c>
      <c r="C182" s="178">
        <f>C183+C187+C196</f>
        <v>9553</v>
      </c>
      <c r="D182" s="178">
        <f>D183+D187+D196</f>
        <v>1035</v>
      </c>
      <c r="E182" s="178">
        <f>E183+E187+E196</f>
        <v>25845</v>
      </c>
      <c r="F182" s="178">
        <f>F183+F187+F196</f>
        <v>24868</v>
      </c>
      <c r="G182" s="179">
        <f t="shared" si="10"/>
        <v>1.60316131058306</v>
      </c>
      <c r="H182" s="179">
        <f t="shared" si="11"/>
        <v>24.0270531400966</v>
      </c>
      <c r="I182" s="179">
        <f t="shared" si="12"/>
        <v>0.962197717159992</v>
      </c>
      <c r="J182" s="159">
        <f t="shared" si="13"/>
        <v>3</v>
      </c>
      <c r="K182" s="159">
        <f t="shared" si="14"/>
        <v>61301</v>
      </c>
    </row>
    <row r="183" spans="1:11">
      <c r="A183" s="176">
        <v>22904</v>
      </c>
      <c r="B183" s="177" t="s">
        <v>1557</v>
      </c>
      <c r="C183" s="178">
        <f>SUM(C184:C186)</f>
        <v>10000</v>
      </c>
      <c r="D183" s="178">
        <f>SUM(D184:D186)</f>
        <v>0</v>
      </c>
      <c r="E183" s="178">
        <f>SUM(E184:E186)</f>
        <v>25000</v>
      </c>
      <c r="F183" s="178">
        <f>SUM(F184:F186)</f>
        <v>25000</v>
      </c>
      <c r="G183" s="179">
        <f t="shared" si="10"/>
        <v>1.5</v>
      </c>
      <c r="H183" s="179"/>
      <c r="I183" s="179">
        <f t="shared" si="12"/>
        <v>1</v>
      </c>
      <c r="J183" s="159">
        <f t="shared" si="13"/>
        <v>5</v>
      </c>
      <c r="K183" s="159">
        <f t="shared" si="14"/>
        <v>60000</v>
      </c>
    </row>
    <row r="184" hidden="1" spans="1:11">
      <c r="A184" s="176">
        <v>2290401</v>
      </c>
      <c r="B184" s="180" t="s">
        <v>1558</v>
      </c>
      <c r="C184" s="178"/>
      <c r="D184" s="178">
        <v>0</v>
      </c>
      <c r="E184" s="178">
        <v>0</v>
      </c>
      <c r="F184" s="178">
        <v>0</v>
      </c>
      <c r="G184" s="179">
        <f t="shared" si="10"/>
        <v>0</v>
      </c>
      <c r="H184" s="179">
        <f t="shared" si="11"/>
        <v>0</v>
      </c>
      <c r="I184" s="179">
        <f t="shared" si="12"/>
        <v>0</v>
      </c>
      <c r="J184" s="159">
        <f t="shared" si="13"/>
        <v>7</v>
      </c>
      <c r="K184" s="159">
        <f t="shared" si="14"/>
        <v>0</v>
      </c>
    </row>
    <row r="185" spans="1:11">
      <c r="A185" s="176">
        <v>2290402</v>
      </c>
      <c r="B185" s="180" t="s">
        <v>1559</v>
      </c>
      <c r="C185" s="178">
        <v>10000</v>
      </c>
      <c r="D185" s="178">
        <v>0</v>
      </c>
      <c r="E185" s="178">
        <v>25000</v>
      </c>
      <c r="F185" s="178">
        <v>25000</v>
      </c>
      <c r="G185" s="179"/>
      <c r="H185" s="179"/>
      <c r="I185" s="179"/>
      <c r="J185" s="159">
        <f t="shared" si="13"/>
        <v>7</v>
      </c>
      <c r="K185" s="159">
        <f t="shared" si="14"/>
        <v>60000</v>
      </c>
    </row>
    <row r="186" hidden="1" spans="1:11">
      <c r="A186" s="176">
        <v>2290403</v>
      </c>
      <c r="B186" s="180" t="s">
        <v>1560</v>
      </c>
      <c r="C186" s="178"/>
      <c r="D186" s="178">
        <v>0</v>
      </c>
      <c r="E186" s="178">
        <v>0</v>
      </c>
      <c r="F186" s="178">
        <v>0</v>
      </c>
      <c r="G186" s="179">
        <f t="shared" si="10"/>
        <v>0</v>
      </c>
      <c r="H186" s="179">
        <f t="shared" si="11"/>
        <v>0</v>
      </c>
      <c r="I186" s="179">
        <f t="shared" si="12"/>
        <v>0</v>
      </c>
      <c r="J186" s="159">
        <f t="shared" si="13"/>
        <v>7</v>
      </c>
      <c r="K186" s="159">
        <f t="shared" si="14"/>
        <v>0</v>
      </c>
    </row>
    <row r="187" spans="1:11">
      <c r="A187" s="176">
        <v>22908</v>
      </c>
      <c r="B187" s="177" t="s">
        <v>1561</v>
      </c>
      <c r="C187" s="178">
        <f>SUM(C188:C195)</f>
        <v>58</v>
      </c>
      <c r="D187" s="178">
        <f>SUM(D188:D195)</f>
        <v>18</v>
      </c>
      <c r="E187" s="178">
        <f>SUM(E188:E195)</f>
        <v>39</v>
      </c>
      <c r="F187" s="178">
        <f>SUM(F188:F195)</f>
        <v>-7</v>
      </c>
      <c r="G187" s="179">
        <f t="shared" si="10"/>
        <v>-1.12068965517241</v>
      </c>
      <c r="H187" s="179">
        <f t="shared" si="11"/>
        <v>-0.388888888888889</v>
      </c>
      <c r="I187" s="179">
        <f t="shared" si="12"/>
        <v>-0.179487179487179</v>
      </c>
      <c r="J187" s="159">
        <f t="shared" si="13"/>
        <v>5</v>
      </c>
      <c r="K187" s="159">
        <f t="shared" si="14"/>
        <v>108</v>
      </c>
    </row>
    <row r="188" hidden="1" spans="1:11">
      <c r="A188" s="176">
        <v>2290802</v>
      </c>
      <c r="B188" s="180" t="s">
        <v>1562</v>
      </c>
      <c r="C188" s="178"/>
      <c r="D188" s="178">
        <v>0</v>
      </c>
      <c r="E188" s="178">
        <v>0</v>
      </c>
      <c r="F188" s="178">
        <v>0</v>
      </c>
      <c r="G188" s="179">
        <f t="shared" si="10"/>
        <v>0</v>
      </c>
      <c r="H188" s="179">
        <f t="shared" si="11"/>
        <v>0</v>
      </c>
      <c r="I188" s="179">
        <f t="shared" si="12"/>
        <v>0</v>
      </c>
      <c r="J188" s="159">
        <f t="shared" si="13"/>
        <v>7</v>
      </c>
      <c r="K188" s="159">
        <f t="shared" si="14"/>
        <v>0</v>
      </c>
    </row>
    <row r="189" hidden="1" spans="1:11">
      <c r="A189" s="176">
        <v>2290803</v>
      </c>
      <c r="B189" s="180" t="s">
        <v>1563</v>
      </c>
      <c r="C189" s="178"/>
      <c r="D189" s="178">
        <v>0</v>
      </c>
      <c r="E189" s="178">
        <v>0</v>
      </c>
      <c r="F189" s="178">
        <v>0</v>
      </c>
      <c r="G189" s="179">
        <f t="shared" si="10"/>
        <v>0</v>
      </c>
      <c r="H189" s="179">
        <f t="shared" si="11"/>
        <v>0</v>
      </c>
      <c r="I189" s="179">
        <f t="shared" si="12"/>
        <v>0</v>
      </c>
      <c r="J189" s="159">
        <f t="shared" si="13"/>
        <v>7</v>
      </c>
      <c r="K189" s="159">
        <f t="shared" si="14"/>
        <v>0</v>
      </c>
    </row>
    <row r="190" spans="1:11">
      <c r="A190" s="176">
        <v>2290804</v>
      </c>
      <c r="B190" s="180" t="s">
        <v>1564</v>
      </c>
      <c r="C190" s="178">
        <v>45</v>
      </c>
      <c r="D190" s="178">
        <v>13</v>
      </c>
      <c r="E190" s="178">
        <v>36</v>
      </c>
      <c r="F190" s="178">
        <v>3</v>
      </c>
      <c r="G190" s="179"/>
      <c r="H190" s="179">
        <f t="shared" si="11"/>
        <v>0.230769230769231</v>
      </c>
      <c r="I190" s="179">
        <f t="shared" si="12"/>
        <v>0.0833333333333333</v>
      </c>
      <c r="J190" s="159">
        <f t="shared" si="13"/>
        <v>7</v>
      </c>
      <c r="K190" s="159">
        <f t="shared" si="14"/>
        <v>97</v>
      </c>
    </row>
    <row r="191" hidden="1" spans="1:11">
      <c r="A191" s="176">
        <v>2290805</v>
      </c>
      <c r="B191" s="180" t="s">
        <v>1565</v>
      </c>
      <c r="C191" s="178"/>
      <c r="D191" s="178">
        <v>0</v>
      </c>
      <c r="E191" s="178">
        <v>0</v>
      </c>
      <c r="F191" s="178">
        <v>0</v>
      </c>
      <c r="G191" s="179">
        <f t="shared" si="10"/>
        <v>0</v>
      </c>
      <c r="H191" s="179">
        <f t="shared" si="11"/>
        <v>0</v>
      </c>
      <c r="I191" s="179">
        <f t="shared" si="12"/>
        <v>0</v>
      </c>
      <c r="J191" s="159">
        <f t="shared" si="13"/>
        <v>7</v>
      </c>
      <c r="K191" s="159">
        <f t="shared" si="14"/>
        <v>0</v>
      </c>
    </row>
    <row r="192" hidden="1" spans="1:11">
      <c r="A192" s="176">
        <v>2290806</v>
      </c>
      <c r="B192" s="180" t="s">
        <v>1566</v>
      </c>
      <c r="C192" s="178"/>
      <c r="D192" s="178">
        <v>0</v>
      </c>
      <c r="E192" s="178">
        <v>0</v>
      </c>
      <c r="F192" s="178">
        <v>0</v>
      </c>
      <c r="G192" s="179">
        <f t="shared" si="10"/>
        <v>0</v>
      </c>
      <c r="H192" s="179">
        <f t="shared" si="11"/>
        <v>0</v>
      </c>
      <c r="I192" s="179">
        <f t="shared" si="12"/>
        <v>0</v>
      </c>
      <c r="J192" s="159">
        <f t="shared" si="13"/>
        <v>7</v>
      </c>
      <c r="K192" s="159">
        <f t="shared" si="14"/>
        <v>0</v>
      </c>
    </row>
    <row r="193" hidden="1" spans="1:11">
      <c r="A193" s="176">
        <v>2290807</v>
      </c>
      <c r="B193" s="180" t="s">
        <v>1567</v>
      </c>
      <c r="C193" s="178"/>
      <c r="D193" s="178">
        <v>0</v>
      </c>
      <c r="E193" s="178">
        <v>0</v>
      </c>
      <c r="F193" s="178">
        <v>0</v>
      </c>
      <c r="G193" s="179">
        <f t="shared" si="10"/>
        <v>0</v>
      </c>
      <c r="H193" s="179">
        <f t="shared" si="11"/>
        <v>0</v>
      </c>
      <c r="I193" s="179">
        <f t="shared" si="12"/>
        <v>0</v>
      </c>
      <c r="J193" s="159">
        <f t="shared" si="13"/>
        <v>7</v>
      </c>
      <c r="K193" s="159">
        <f t="shared" si="14"/>
        <v>0</v>
      </c>
    </row>
    <row r="194" spans="1:11">
      <c r="A194" s="176">
        <v>2290808</v>
      </c>
      <c r="B194" s="180" t="s">
        <v>1568</v>
      </c>
      <c r="C194" s="178">
        <v>13</v>
      </c>
      <c r="D194" s="178">
        <v>5</v>
      </c>
      <c r="E194" s="178">
        <v>3</v>
      </c>
      <c r="F194" s="178">
        <v>-10</v>
      </c>
      <c r="G194" s="179"/>
      <c r="H194" s="179"/>
      <c r="I194" s="179">
        <f t="shared" si="12"/>
        <v>-3.33333333333333</v>
      </c>
      <c r="J194" s="159">
        <f t="shared" si="13"/>
        <v>7</v>
      </c>
      <c r="K194" s="159">
        <f t="shared" si="14"/>
        <v>11</v>
      </c>
    </row>
    <row r="195" hidden="1" spans="1:11">
      <c r="A195" s="176">
        <v>2290899</v>
      </c>
      <c r="B195" s="180" t="s">
        <v>1569</v>
      </c>
      <c r="C195" s="178"/>
      <c r="D195" s="178">
        <v>0</v>
      </c>
      <c r="E195" s="178">
        <v>0</v>
      </c>
      <c r="F195" s="178">
        <v>0</v>
      </c>
      <c r="G195" s="179">
        <f t="shared" si="10"/>
        <v>0</v>
      </c>
      <c r="H195" s="179">
        <f t="shared" si="11"/>
        <v>0</v>
      </c>
      <c r="I195" s="179">
        <f t="shared" si="12"/>
        <v>0</v>
      </c>
      <c r="J195" s="159">
        <f t="shared" si="13"/>
        <v>7</v>
      </c>
      <c r="K195" s="159">
        <f t="shared" si="14"/>
        <v>0</v>
      </c>
    </row>
    <row r="196" s="158" customFormat="1" spans="1:11">
      <c r="A196" s="176">
        <v>22960</v>
      </c>
      <c r="B196" s="177" t="s">
        <v>1570</v>
      </c>
      <c r="C196" s="178">
        <f>SUM(C197:C207)</f>
        <v>-505</v>
      </c>
      <c r="D196" s="178">
        <f>SUM(D197:D207)</f>
        <v>1017</v>
      </c>
      <c r="E196" s="178">
        <f>SUM(E197:E207)</f>
        <v>806</v>
      </c>
      <c r="F196" s="178">
        <f>SUM(F197:F207)</f>
        <v>-125</v>
      </c>
      <c r="G196" s="179">
        <f t="shared" si="10"/>
        <v>-0.752475247524752</v>
      </c>
      <c r="H196" s="179">
        <f t="shared" si="11"/>
        <v>-0.12291052114061</v>
      </c>
      <c r="I196" s="179">
        <f t="shared" si="12"/>
        <v>-0.155086848635236</v>
      </c>
      <c r="J196" s="159">
        <f t="shared" si="13"/>
        <v>5</v>
      </c>
      <c r="K196" s="159">
        <f t="shared" si="14"/>
        <v>1193</v>
      </c>
    </row>
    <row r="197" hidden="1" spans="1:11">
      <c r="A197" s="176">
        <v>2296001</v>
      </c>
      <c r="B197" s="180" t="s">
        <v>1571</v>
      </c>
      <c r="C197" s="178"/>
      <c r="D197" s="178">
        <v>0</v>
      </c>
      <c r="E197" s="178">
        <v>0</v>
      </c>
      <c r="F197" s="178">
        <v>0</v>
      </c>
      <c r="G197" s="179">
        <f t="shared" ref="G197:G256" si="15">IF(F197&lt;&gt;0,F197/C197-1,)</f>
        <v>0</v>
      </c>
      <c r="H197" s="179">
        <f t="shared" ref="H197:H246" si="16">IF(F197&lt;&gt;0,F197/D197,)</f>
        <v>0</v>
      </c>
      <c r="I197" s="179">
        <f t="shared" ref="I197:I247" si="17">IF(F197&lt;&gt;0,F197/E197,)</f>
        <v>0</v>
      </c>
      <c r="J197" s="159">
        <f t="shared" ref="J197:J260" si="18">LEN(A197)</f>
        <v>7</v>
      </c>
      <c r="K197" s="159">
        <f t="shared" ref="K197:K260" si="19">SUM(C197:F197)</f>
        <v>0</v>
      </c>
    </row>
    <row r="198" spans="1:11">
      <c r="A198" s="176">
        <v>2296002</v>
      </c>
      <c r="B198" s="180" t="s">
        <v>1572</v>
      </c>
      <c r="C198" s="178">
        <v>-712</v>
      </c>
      <c r="D198" s="178">
        <v>278</v>
      </c>
      <c r="E198" s="178">
        <v>357</v>
      </c>
      <c r="F198" s="178">
        <v>-129</v>
      </c>
      <c r="G198" s="179">
        <f t="shared" si="15"/>
        <v>-0.818820224719101</v>
      </c>
      <c r="H198" s="179">
        <f t="shared" si="16"/>
        <v>-0.464028776978417</v>
      </c>
      <c r="I198" s="179">
        <f t="shared" si="17"/>
        <v>-0.361344537815126</v>
      </c>
      <c r="J198" s="159">
        <f t="shared" si="18"/>
        <v>7</v>
      </c>
      <c r="K198" s="159">
        <f t="shared" si="19"/>
        <v>-206</v>
      </c>
    </row>
    <row r="199" spans="1:11">
      <c r="A199" s="176">
        <v>2296003</v>
      </c>
      <c r="B199" s="180" t="s">
        <v>1573</v>
      </c>
      <c r="C199" s="178">
        <v>-3</v>
      </c>
      <c r="D199" s="178">
        <v>532</v>
      </c>
      <c r="E199" s="178">
        <v>96</v>
      </c>
      <c r="F199" s="178">
        <v>-271</v>
      </c>
      <c r="G199" s="179">
        <f t="shared" si="15"/>
        <v>89.3333333333333</v>
      </c>
      <c r="H199" s="179">
        <f t="shared" si="16"/>
        <v>-0.509398496240602</v>
      </c>
      <c r="I199" s="179">
        <f t="shared" si="17"/>
        <v>-2.82291666666667</v>
      </c>
      <c r="J199" s="159">
        <f t="shared" si="18"/>
        <v>7</v>
      </c>
      <c r="K199" s="159">
        <f t="shared" si="19"/>
        <v>354</v>
      </c>
    </row>
    <row r="200" spans="1:11">
      <c r="A200" s="176">
        <v>2296004</v>
      </c>
      <c r="B200" s="180" t="s">
        <v>1574</v>
      </c>
      <c r="C200" s="178">
        <v>-35</v>
      </c>
      <c r="D200" s="178">
        <v>8</v>
      </c>
      <c r="E200" s="178">
        <v>11</v>
      </c>
      <c r="F200" s="178">
        <v>8</v>
      </c>
      <c r="G200" s="179">
        <f t="shared" si="15"/>
        <v>-1.22857142857143</v>
      </c>
      <c r="H200" s="179">
        <f t="shared" si="16"/>
        <v>1</v>
      </c>
      <c r="I200" s="179">
        <f t="shared" si="17"/>
        <v>0.727272727272727</v>
      </c>
      <c r="J200" s="159">
        <f t="shared" si="18"/>
        <v>7</v>
      </c>
      <c r="K200" s="159">
        <f t="shared" si="19"/>
        <v>-8</v>
      </c>
    </row>
    <row r="201" hidden="1" spans="1:11">
      <c r="A201" s="176">
        <v>2296005</v>
      </c>
      <c r="B201" s="180" t="s">
        <v>1575</v>
      </c>
      <c r="C201" s="178"/>
      <c r="D201" s="178">
        <v>0</v>
      </c>
      <c r="E201" s="178">
        <v>0</v>
      </c>
      <c r="F201" s="178">
        <v>0</v>
      </c>
      <c r="G201" s="179">
        <f t="shared" si="15"/>
        <v>0</v>
      </c>
      <c r="H201" s="179">
        <f t="shared" si="16"/>
        <v>0</v>
      </c>
      <c r="I201" s="179">
        <f t="shared" si="17"/>
        <v>0</v>
      </c>
      <c r="J201" s="159">
        <f t="shared" si="18"/>
        <v>7</v>
      </c>
      <c r="K201" s="159">
        <f t="shared" si="19"/>
        <v>0</v>
      </c>
    </row>
    <row r="202" spans="1:11">
      <c r="A202" s="176">
        <v>2296006</v>
      </c>
      <c r="B202" s="180" t="s">
        <v>1576</v>
      </c>
      <c r="C202" s="178">
        <v>53</v>
      </c>
      <c r="D202" s="178">
        <v>44</v>
      </c>
      <c r="E202" s="178">
        <v>18</v>
      </c>
      <c r="F202" s="178">
        <v>-6</v>
      </c>
      <c r="G202" s="179">
        <f t="shared" si="15"/>
        <v>-1.11320754716981</v>
      </c>
      <c r="H202" s="179">
        <f t="shared" si="16"/>
        <v>-0.136363636363636</v>
      </c>
      <c r="I202" s="179">
        <f t="shared" si="17"/>
        <v>-0.333333333333333</v>
      </c>
      <c r="J202" s="159">
        <f t="shared" si="18"/>
        <v>7</v>
      </c>
      <c r="K202" s="159">
        <f t="shared" si="19"/>
        <v>109</v>
      </c>
    </row>
    <row r="203" s="158" customFormat="1" hidden="1" spans="1:11">
      <c r="A203" s="176">
        <v>2296010</v>
      </c>
      <c r="B203" s="180" t="s">
        <v>1577</v>
      </c>
      <c r="C203" s="178"/>
      <c r="D203" s="178">
        <v>0</v>
      </c>
      <c r="E203" s="178">
        <v>0</v>
      </c>
      <c r="F203" s="178">
        <v>0</v>
      </c>
      <c r="G203" s="179">
        <f t="shared" si="15"/>
        <v>0</v>
      </c>
      <c r="H203" s="179">
        <f t="shared" si="16"/>
        <v>0</v>
      </c>
      <c r="I203" s="179">
        <f t="shared" si="17"/>
        <v>0</v>
      </c>
      <c r="J203" s="159">
        <f t="shared" si="18"/>
        <v>7</v>
      </c>
      <c r="K203" s="159">
        <f t="shared" si="19"/>
        <v>0</v>
      </c>
    </row>
    <row r="204" hidden="1" spans="1:11">
      <c r="A204" s="176">
        <v>2296011</v>
      </c>
      <c r="B204" s="180" t="s">
        <v>1578</v>
      </c>
      <c r="C204" s="178"/>
      <c r="D204" s="178">
        <v>0</v>
      </c>
      <c r="E204" s="178">
        <v>0</v>
      </c>
      <c r="F204" s="178">
        <v>0</v>
      </c>
      <c r="G204" s="179">
        <f t="shared" si="15"/>
        <v>0</v>
      </c>
      <c r="H204" s="179">
        <f t="shared" si="16"/>
        <v>0</v>
      </c>
      <c r="I204" s="179">
        <f t="shared" si="17"/>
        <v>0</v>
      </c>
      <c r="J204" s="159">
        <f t="shared" si="18"/>
        <v>7</v>
      </c>
      <c r="K204" s="159">
        <f t="shared" si="19"/>
        <v>0</v>
      </c>
    </row>
    <row r="205" hidden="1" spans="1:11">
      <c r="A205" s="176">
        <v>2296012</v>
      </c>
      <c r="B205" s="180" t="s">
        <v>1579</v>
      </c>
      <c r="C205" s="178"/>
      <c r="D205" s="178">
        <v>0</v>
      </c>
      <c r="E205" s="178">
        <v>0</v>
      </c>
      <c r="F205" s="178">
        <v>0</v>
      </c>
      <c r="G205" s="179">
        <f t="shared" si="15"/>
        <v>0</v>
      </c>
      <c r="H205" s="179">
        <f t="shared" si="16"/>
        <v>0</v>
      </c>
      <c r="I205" s="179">
        <f t="shared" si="17"/>
        <v>0</v>
      </c>
      <c r="J205" s="159">
        <f t="shared" si="18"/>
        <v>7</v>
      </c>
      <c r="K205" s="159">
        <f t="shared" si="19"/>
        <v>0</v>
      </c>
    </row>
    <row r="206" spans="1:11">
      <c r="A206" s="176">
        <v>2296013</v>
      </c>
      <c r="B206" s="180" t="s">
        <v>1580</v>
      </c>
      <c r="C206" s="178">
        <v>76</v>
      </c>
      <c r="D206" s="178">
        <v>61</v>
      </c>
      <c r="E206" s="178">
        <v>93</v>
      </c>
      <c r="F206" s="178">
        <v>93</v>
      </c>
      <c r="G206" s="179">
        <f t="shared" si="15"/>
        <v>0.223684210526316</v>
      </c>
      <c r="H206" s="179">
        <f t="shared" si="16"/>
        <v>1.52459016393443</v>
      </c>
      <c r="I206" s="179">
        <f t="shared" si="17"/>
        <v>1</v>
      </c>
      <c r="J206" s="159">
        <f t="shared" si="18"/>
        <v>7</v>
      </c>
      <c r="K206" s="159">
        <f t="shared" si="19"/>
        <v>323</v>
      </c>
    </row>
    <row r="207" spans="1:11">
      <c r="A207" s="176">
        <v>2296099</v>
      </c>
      <c r="B207" s="180" t="s">
        <v>1581</v>
      </c>
      <c r="C207" s="178">
        <v>116</v>
      </c>
      <c r="D207" s="178">
        <v>94</v>
      </c>
      <c r="E207" s="178">
        <v>231</v>
      </c>
      <c r="F207" s="178">
        <v>180</v>
      </c>
      <c r="G207" s="179">
        <f t="shared" si="15"/>
        <v>0.551724137931034</v>
      </c>
      <c r="H207" s="179">
        <f t="shared" si="16"/>
        <v>1.91489361702128</v>
      </c>
      <c r="I207" s="179">
        <f t="shared" si="17"/>
        <v>0.779220779220779</v>
      </c>
      <c r="J207" s="159">
        <f t="shared" si="18"/>
        <v>7</v>
      </c>
      <c r="K207" s="159">
        <f t="shared" si="19"/>
        <v>621</v>
      </c>
    </row>
    <row r="208" spans="1:11">
      <c r="A208" s="176">
        <v>232</v>
      </c>
      <c r="B208" s="177" t="s">
        <v>1245</v>
      </c>
      <c r="C208" s="178">
        <f>C209</f>
        <v>8955</v>
      </c>
      <c r="D208" s="178">
        <f>D209</f>
        <v>10147</v>
      </c>
      <c r="E208" s="178">
        <f>E209</f>
        <v>10786</v>
      </c>
      <c r="F208" s="178">
        <f>F209</f>
        <v>10759</v>
      </c>
      <c r="G208" s="179">
        <f t="shared" si="15"/>
        <v>0.201451702959241</v>
      </c>
      <c r="H208" s="179">
        <f t="shared" si="16"/>
        <v>1.06031339312112</v>
      </c>
      <c r="I208" s="179">
        <f t="shared" si="17"/>
        <v>0.997496755052846</v>
      </c>
      <c r="J208" s="159">
        <f t="shared" si="18"/>
        <v>3</v>
      </c>
      <c r="K208" s="159">
        <f t="shared" si="19"/>
        <v>40647</v>
      </c>
    </row>
    <row r="209" spans="1:11">
      <c r="A209" s="176">
        <v>23204</v>
      </c>
      <c r="B209" s="177" t="s">
        <v>1582</v>
      </c>
      <c r="C209" s="178">
        <f>SUM(C210:C226)</f>
        <v>8955</v>
      </c>
      <c r="D209" s="178">
        <f>SUM(D210:D226)</f>
        <v>10147</v>
      </c>
      <c r="E209" s="178">
        <f>SUM(E210:E226)</f>
        <v>10786</v>
      </c>
      <c r="F209" s="178">
        <f>SUM(F210:F226)</f>
        <v>10759</v>
      </c>
      <c r="G209" s="179">
        <f t="shared" si="15"/>
        <v>0.201451702959241</v>
      </c>
      <c r="H209" s="179">
        <f t="shared" si="16"/>
        <v>1.06031339312112</v>
      </c>
      <c r="I209" s="179">
        <f t="shared" si="17"/>
        <v>0.997496755052846</v>
      </c>
      <c r="J209" s="159">
        <f t="shared" si="18"/>
        <v>5</v>
      </c>
      <c r="K209" s="159">
        <f t="shared" si="19"/>
        <v>40647</v>
      </c>
    </row>
    <row r="210" hidden="1" spans="1:11">
      <c r="A210" s="176">
        <v>2320401</v>
      </c>
      <c r="B210" s="180" t="s">
        <v>1583</v>
      </c>
      <c r="C210" s="178"/>
      <c r="D210" s="178">
        <v>0</v>
      </c>
      <c r="E210" s="178">
        <v>0</v>
      </c>
      <c r="F210" s="178">
        <v>0</v>
      </c>
      <c r="G210" s="179">
        <f t="shared" si="15"/>
        <v>0</v>
      </c>
      <c r="H210" s="179">
        <f t="shared" si="16"/>
        <v>0</v>
      </c>
      <c r="I210" s="179">
        <f t="shared" si="17"/>
        <v>0</v>
      </c>
      <c r="J210" s="159">
        <f t="shared" si="18"/>
        <v>7</v>
      </c>
      <c r="K210" s="159">
        <f t="shared" si="19"/>
        <v>0</v>
      </c>
    </row>
    <row r="211" hidden="1" spans="1:11">
      <c r="A211" s="176">
        <v>2320402</v>
      </c>
      <c r="B211" s="180" t="s">
        <v>1584</v>
      </c>
      <c r="C211" s="178"/>
      <c r="D211" s="178">
        <v>0</v>
      </c>
      <c r="E211" s="178">
        <v>0</v>
      </c>
      <c r="F211" s="178">
        <v>0</v>
      </c>
      <c r="G211" s="179">
        <f t="shared" si="15"/>
        <v>0</v>
      </c>
      <c r="H211" s="179">
        <f t="shared" si="16"/>
        <v>0</v>
      </c>
      <c r="I211" s="179">
        <f t="shared" si="17"/>
        <v>0</v>
      </c>
      <c r="J211" s="159">
        <f t="shared" si="18"/>
        <v>7</v>
      </c>
      <c r="K211" s="159">
        <f t="shared" si="19"/>
        <v>0</v>
      </c>
    </row>
    <row r="212" hidden="1" spans="1:11">
      <c r="A212" s="176">
        <v>2320405</v>
      </c>
      <c r="B212" s="180" t="s">
        <v>1585</v>
      </c>
      <c r="C212" s="178"/>
      <c r="D212" s="178">
        <v>0</v>
      </c>
      <c r="E212" s="178">
        <v>0</v>
      </c>
      <c r="F212" s="178">
        <v>0</v>
      </c>
      <c r="G212" s="179">
        <f t="shared" si="15"/>
        <v>0</v>
      </c>
      <c r="H212" s="179">
        <f t="shared" si="16"/>
        <v>0</v>
      </c>
      <c r="I212" s="179">
        <f t="shared" si="17"/>
        <v>0</v>
      </c>
      <c r="J212" s="159">
        <f t="shared" si="18"/>
        <v>7</v>
      </c>
      <c r="K212" s="159">
        <f t="shared" si="19"/>
        <v>0</v>
      </c>
    </row>
    <row r="213" spans="1:11">
      <c r="A213" s="176">
        <v>2320411</v>
      </c>
      <c r="B213" s="180" t="s">
        <v>1586</v>
      </c>
      <c r="C213" s="178">
        <v>7972</v>
      </c>
      <c r="D213" s="178">
        <v>7496</v>
      </c>
      <c r="E213" s="178">
        <v>8135</v>
      </c>
      <c r="F213" s="178">
        <v>8108</v>
      </c>
      <c r="G213" s="179">
        <f t="shared" si="15"/>
        <v>0.0170597089814351</v>
      </c>
      <c r="H213" s="179">
        <f t="shared" si="16"/>
        <v>1.08164354322305</v>
      </c>
      <c r="I213" s="179">
        <f t="shared" si="17"/>
        <v>0.996681007990166</v>
      </c>
      <c r="J213" s="159">
        <f t="shared" si="18"/>
        <v>7</v>
      </c>
      <c r="K213" s="159">
        <f t="shared" si="19"/>
        <v>31711</v>
      </c>
    </row>
    <row r="214" hidden="1" spans="1:11">
      <c r="A214" s="176">
        <v>2320412</v>
      </c>
      <c r="B214" s="180" t="s">
        <v>1587</v>
      </c>
      <c r="C214" s="178"/>
      <c r="D214" s="178">
        <v>0</v>
      </c>
      <c r="E214" s="178">
        <v>0</v>
      </c>
      <c r="F214" s="178">
        <v>0</v>
      </c>
      <c r="G214" s="179">
        <f t="shared" si="15"/>
        <v>0</v>
      </c>
      <c r="H214" s="179">
        <f t="shared" si="16"/>
        <v>0</v>
      </c>
      <c r="I214" s="179">
        <f t="shared" si="17"/>
        <v>0</v>
      </c>
      <c r="J214" s="159">
        <f t="shared" si="18"/>
        <v>7</v>
      </c>
      <c r="K214" s="159">
        <f t="shared" si="19"/>
        <v>0</v>
      </c>
    </row>
    <row r="215" hidden="1" spans="1:11">
      <c r="A215" s="176">
        <v>2320413</v>
      </c>
      <c r="B215" s="180" t="s">
        <v>1588</v>
      </c>
      <c r="C215" s="178"/>
      <c r="D215" s="178">
        <v>0</v>
      </c>
      <c r="E215" s="178">
        <v>0</v>
      </c>
      <c r="F215" s="178">
        <v>0</v>
      </c>
      <c r="G215" s="179">
        <f t="shared" si="15"/>
        <v>0</v>
      </c>
      <c r="H215" s="179">
        <f t="shared" si="16"/>
        <v>0</v>
      </c>
      <c r="I215" s="179">
        <f t="shared" si="17"/>
        <v>0</v>
      </c>
      <c r="J215" s="159">
        <f t="shared" si="18"/>
        <v>7</v>
      </c>
      <c r="K215" s="159">
        <f t="shared" si="19"/>
        <v>0</v>
      </c>
    </row>
    <row r="216" hidden="1" spans="1:11">
      <c r="A216" s="176">
        <v>2320414</v>
      </c>
      <c r="B216" s="180" t="s">
        <v>1589</v>
      </c>
      <c r="C216" s="178"/>
      <c r="D216" s="178">
        <v>0</v>
      </c>
      <c r="E216" s="178">
        <v>0</v>
      </c>
      <c r="F216" s="178">
        <v>0</v>
      </c>
      <c r="G216" s="179">
        <f t="shared" si="15"/>
        <v>0</v>
      </c>
      <c r="H216" s="179">
        <f t="shared" si="16"/>
        <v>0</v>
      </c>
      <c r="I216" s="179">
        <f t="shared" si="17"/>
        <v>0</v>
      </c>
      <c r="J216" s="159">
        <f t="shared" si="18"/>
        <v>7</v>
      </c>
      <c r="K216" s="159">
        <f t="shared" si="19"/>
        <v>0</v>
      </c>
    </row>
    <row r="217" hidden="1" spans="1:11">
      <c r="A217" s="176">
        <v>2320416</v>
      </c>
      <c r="B217" s="180" t="s">
        <v>1590</v>
      </c>
      <c r="C217" s="178"/>
      <c r="D217" s="178">
        <v>0</v>
      </c>
      <c r="E217" s="178">
        <v>0</v>
      </c>
      <c r="F217" s="178">
        <v>0</v>
      </c>
      <c r="G217" s="179">
        <f t="shared" si="15"/>
        <v>0</v>
      </c>
      <c r="H217" s="179">
        <f t="shared" si="16"/>
        <v>0</v>
      </c>
      <c r="I217" s="179">
        <f t="shared" si="17"/>
        <v>0</v>
      </c>
      <c r="J217" s="159">
        <f t="shared" si="18"/>
        <v>7</v>
      </c>
      <c r="K217" s="159">
        <f t="shared" si="19"/>
        <v>0</v>
      </c>
    </row>
    <row r="218" hidden="1" spans="1:11">
      <c r="A218" s="176">
        <v>2320417</v>
      </c>
      <c r="B218" s="180" t="s">
        <v>1591</v>
      </c>
      <c r="C218" s="178"/>
      <c r="D218" s="178">
        <v>0</v>
      </c>
      <c r="E218" s="178">
        <v>0</v>
      </c>
      <c r="F218" s="178">
        <v>0</v>
      </c>
      <c r="G218" s="179">
        <f t="shared" si="15"/>
        <v>0</v>
      </c>
      <c r="H218" s="179">
        <f t="shared" si="16"/>
        <v>0</v>
      </c>
      <c r="I218" s="179">
        <f t="shared" si="17"/>
        <v>0</v>
      </c>
      <c r="J218" s="159">
        <f t="shared" si="18"/>
        <v>7</v>
      </c>
      <c r="K218" s="159">
        <f t="shared" si="19"/>
        <v>0</v>
      </c>
    </row>
    <row r="219" hidden="1" spans="1:11">
      <c r="A219" s="176">
        <v>2320418</v>
      </c>
      <c r="B219" s="180" t="s">
        <v>1592</v>
      </c>
      <c r="C219" s="178"/>
      <c r="D219" s="178">
        <v>0</v>
      </c>
      <c r="E219" s="178">
        <v>0</v>
      </c>
      <c r="F219" s="178">
        <v>0</v>
      </c>
      <c r="G219" s="179">
        <f t="shared" si="15"/>
        <v>0</v>
      </c>
      <c r="H219" s="179">
        <f t="shared" si="16"/>
        <v>0</v>
      </c>
      <c r="I219" s="179">
        <f t="shared" si="17"/>
        <v>0</v>
      </c>
      <c r="J219" s="159">
        <f t="shared" si="18"/>
        <v>7</v>
      </c>
      <c r="K219" s="159">
        <f t="shared" si="19"/>
        <v>0</v>
      </c>
    </row>
    <row r="220" hidden="1" spans="1:11">
      <c r="A220" s="176">
        <v>2320419</v>
      </c>
      <c r="B220" s="180" t="s">
        <v>1593</v>
      </c>
      <c r="C220" s="178"/>
      <c r="D220" s="178">
        <v>0</v>
      </c>
      <c r="E220" s="178">
        <v>0</v>
      </c>
      <c r="F220" s="178">
        <v>0</v>
      </c>
      <c r="G220" s="179">
        <f t="shared" si="15"/>
        <v>0</v>
      </c>
      <c r="H220" s="179">
        <f t="shared" si="16"/>
        <v>0</v>
      </c>
      <c r="I220" s="179">
        <f t="shared" si="17"/>
        <v>0</v>
      </c>
      <c r="J220" s="159">
        <f t="shared" si="18"/>
        <v>7</v>
      </c>
      <c r="K220" s="159">
        <f t="shared" si="19"/>
        <v>0</v>
      </c>
    </row>
    <row r="221" hidden="1" spans="1:11">
      <c r="A221" s="176">
        <v>2320420</v>
      </c>
      <c r="B221" s="180" t="s">
        <v>1594</v>
      </c>
      <c r="C221" s="178"/>
      <c r="D221" s="178">
        <v>0</v>
      </c>
      <c r="E221" s="178">
        <v>0</v>
      </c>
      <c r="F221" s="178">
        <v>0</v>
      </c>
      <c r="G221" s="179">
        <f t="shared" si="15"/>
        <v>0</v>
      </c>
      <c r="H221" s="179">
        <f t="shared" si="16"/>
        <v>0</v>
      </c>
      <c r="I221" s="179">
        <f t="shared" si="17"/>
        <v>0</v>
      </c>
      <c r="J221" s="159">
        <f t="shared" si="18"/>
        <v>7</v>
      </c>
      <c r="K221" s="159">
        <f t="shared" si="19"/>
        <v>0</v>
      </c>
    </row>
    <row r="222" s="159" customFormat="1" spans="1:11">
      <c r="A222" s="176">
        <v>2320431</v>
      </c>
      <c r="B222" s="180" t="s">
        <v>1595</v>
      </c>
      <c r="C222" s="178">
        <v>780</v>
      </c>
      <c r="D222" s="178">
        <v>2116</v>
      </c>
      <c r="E222" s="178">
        <v>2116</v>
      </c>
      <c r="F222" s="178">
        <v>2116</v>
      </c>
      <c r="G222" s="179"/>
      <c r="H222" s="179">
        <f t="shared" si="16"/>
        <v>1</v>
      </c>
      <c r="I222" s="179">
        <f t="shared" si="17"/>
        <v>1</v>
      </c>
      <c r="J222" s="159">
        <f t="shared" si="18"/>
        <v>7</v>
      </c>
      <c r="K222" s="159">
        <f t="shared" si="19"/>
        <v>7128</v>
      </c>
    </row>
    <row r="223" s="159" customFormat="1" hidden="1" spans="1:11">
      <c r="A223" s="176">
        <v>2320432</v>
      </c>
      <c r="B223" s="180" t="s">
        <v>1596</v>
      </c>
      <c r="C223" s="178"/>
      <c r="D223" s="178">
        <v>0</v>
      </c>
      <c r="E223" s="178">
        <v>0</v>
      </c>
      <c r="F223" s="178">
        <v>0</v>
      </c>
      <c r="G223" s="179">
        <f t="shared" si="15"/>
        <v>0</v>
      </c>
      <c r="H223" s="179">
        <f t="shared" si="16"/>
        <v>0</v>
      </c>
      <c r="I223" s="179">
        <f t="shared" si="17"/>
        <v>0</v>
      </c>
      <c r="J223" s="159">
        <f t="shared" si="18"/>
        <v>7</v>
      </c>
      <c r="K223" s="159">
        <f t="shared" si="19"/>
        <v>0</v>
      </c>
    </row>
    <row r="224" s="159" customFormat="1" hidden="1" spans="1:11">
      <c r="A224" s="176">
        <v>2320433</v>
      </c>
      <c r="B224" s="180" t="s">
        <v>1597</v>
      </c>
      <c r="C224" s="178"/>
      <c r="D224" s="178">
        <v>0</v>
      </c>
      <c r="E224" s="178">
        <v>0</v>
      </c>
      <c r="F224" s="178">
        <v>0</v>
      </c>
      <c r="G224" s="179">
        <f t="shared" si="15"/>
        <v>0</v>
      </c>
      <c r="H224" s="179">
        <f t="shared" si="16"/>
        <v>0</v>
      </c>
      <c r="I224" s="179">
        <f t="shared" si="17"/>
        <v>0</v>
      </c>
      <c r="J224" s="159">
        <f t="shared" si="18"/>
        <v>7</v>
      </c>
      <c r="K224" s="159">
        <f t="shared" si="19"/>
        <v>0</v>
      </c>
    </row>
    <row r="225" s="159" customFormat="1" spans="1:11">
      <c r="A225" s="176">
        <v>2320498</v>
      </c>
      <c r="B225" s="180" t="s">
        <v>1598</v>
      </c>
      <c r="C225" s="178">
        <v>203</v>
      </c>
      <c r="D225" s="178">
        <v>535</v>
      </c>
      <c r="E225" s="178">
        <v>535</v>
      </c>
      <c r="F225" s="178">
        <v>535</v>
      </c>
      <c r="G225" s="179"/>
      <c r="H225" s="179">
        <f t="shared" si="16"/>
        <v>1</v>
      </c>
      <c r="I225" s="179">
        <f t="shared" si="17"/>
        <v>1</v>
      </c>
      <c r="J225" s="159">
        <f t="shared" si="18"/>
        <v>7</v>
      </c>
      <c r="K225" s="159">
        <f t="shared" si="19"/>
        <v>1808</v>
      </c>
    </row>
    <row r="226" s="159" customFormat="1" hidden="1" spans="1:11">
      <c r="A226" s="176">
        <v>2320499</v>
      </c>
      <c r="B226" s="180" t="s">
        <v>1599</v>
      </c>
      <c r="C226" s="178"/>
      <c r="D226" s="178">
        <v>0</v>
      </c>
      <c r="E226" s="178">
        <v>0</v>
      </c>
      <c r="F226" s="178">
        <v>0</v>
      </c>
      <c r="G226" s="179">
        <f>IF(F226&lt;&gt;0,F226/C226-1,)</f>
        <v>0</v>
      </c>
      <c r="H226" s="179">
        <f t="shared" si="16"/>
        <v>0</v>
      </c>
      <c r="I226" s="179">
        <f t="shared" si="17"/>
        <v>0</v>
      </c>
      <c r="J226" s="159">
        <f t="shared" si="18"/>
        <v>7</v>
      </c>
      <c r="K226" s="159">
        <f t="shared" si="19"/>
        <v>0</v>
      </c>
    </row>
    <row r="227" s="159" customFormat="1" spans="1:11">
      <c r="A227" s="176">
        <v>233</v>
      </c>
      <c r="B227" s="177" t="s">
        <v>1253</v>
      </c>
      <c r="C227" s="178">
        <f>C228</f>
        <v>68</v>
      </c>
      <c r="D227" s="178">
        <f>D228</f>
        <v>303</v>
      </c>
      <c r="E227" s="178">
        <f>E228</f>
        <v>32</v>
      </c>
      <c r="F227" s="178">
        <f>F228</f>
        <v>58</v>
      </c>
      <c r="G227" s="179">
        <f t="shared" si="15"/>
        <v>-0.147058823529412</v>
      </c>
      <c r="H227" s="179">
        <f t="shared" si="16"/>
        <v>0.191419141914191</v>
      </c>
      <c r="I227" s="179">
        <f t="shared" si="17"/>
        <v>1.8125</v>
      </c>
      <c r="J227" s="159">
        <f t="shared" si="18"/>
        <v>3</v>
      </c>
      <c r="K227" s="159">
        <f t="shared" si="19"/>
        <v>461</v>
      </c>
    </row>
    <row r="228" s="159" customFormat="1" spans="1:11">
      <c r="A228" s="176">
        <v>23304</v>
      </c>
      <c r="B228" s="177" t="s">
        <v>1600</v>
      </c>
      <c r="C228" s="178">
        <f>SUM(C229:C245)</f>
        <v>68</v>
      </c>
      <c r="D228" s="178">
        <f>SUM(D229:D245)</f>
        <v>303</v>
      </c>
      <c r="E228" s="178">
        <f>SUM(E229:E245)</f>
        <v>32</v>
      </c>
      <c r="F228" s="178">
        <f>SUM(F229:F245)</f>
        <v>58</v>
      </c>
      <c r="G228" s="179">
        <f t="shared" si="15"/>
        <v>-0.147058823529412</v>
      </c>
      <c r="H228" s="179">
        <f t="shared" si="16"/>
        <v>0.191419141914191</v>
      </c>
      <c r="I228" s="179">
        <f t="shared" si="17"/>
        <v>1.8125</v>
      </c>
      <c r="J228" s="159">
        <f t="shared" si="18"/>
        <v>5</v>
      </c>
      <c r="K228" s="159">
        <f t="shared" si="19"/>
        <v>461</v>
      </c>
    </row>
    <row r="229" s="159" customFormat="1" hidden="1" spans="1:11">
      <c r="A229" s="176">
        <v>2330401</v>
      </c>
      <c r="B229" s="180" t="s">
        <v>1601</v>
      </c>
      <c r="C229" s="178"/>
      <c r="D229" s="178">
        <v>0</v>
      </c>
      <c r="E229" s="178">
        <v>0</v>
      </c>
      <c r="F229" s="178">
        <v>0</v>
      </c>
      <c r="G229" s="179">
        <f t="shared" si="15"/>
        <v>0</v>
      </c>
      <c r="H229" s="179">
        <f t="shared" si="16"/>
        <v>0</v>
      </c>
      <c r="I229" s="179">
        <f t="shared" si="17"/>
        <v>0</v>
      </c>
      <c r="J229" s="159">
        <f t="shared" si="18"/>
        <v>7</v>
      </c>
      <c r="K229" s="159">
        <f t="shared" si="19"/>
        <v>0</v>
      </c>
    </row>
    <row r="230" hidden="1" spans="1:11">
      <c r="A230" s="176">
        <v>2330402</v>
      </c>
      <c r="B230" s="180" t="s">
        <v>1602</v>
      </c>
      <c r="C230" s="178"/>
      <c r="D230" s="178">
        <v>0</v>
      </c>
      <c r="E230" s="178">
        <v>0</v>
      </c>
      <c r="F230" s="178">
        <v>0</v>
      </c>
      <c r="G230" s="179">
        <f t="shared" si="15"/>
        <v>0</v>
      </c>
      <c r="H230" s="179">
        <f t="shared" si="16"/>
        <v>0</v>
      </c>
      <c r="I230" s="179">
        <f t="shared" si="17"/>
        <v>0</v>
      </c>
      <c r="J230" s="159">
        <f t="shared" si="18"/>
        <v>7</v>
      </c>
      <c r="K230" s="159">
        <f t="shared" si="19"/>
        <v>0</v>
      </c>
    </row>
    <row r="231" hidden="1" spans="1:11">
      <c r="A231" s="176">
        <v>2330405</v>
      </c>
      <c r="B231" s="180" t="s">
        <v>1603</v>
      </c>
      <c r="C231" s="178"/>
      <c r="D231" s="178">
        <v>0</v>
      </c>
      <c r="E231" s="178">
        <v>0</v>
      </c>
      <c r="F231" s="178">
        <v>0</v>
      </c>
      <c r="G231" s="179">
        <f t="shared" si="15"/>
        <v>0</v>
      </c>
      <c r="H231" s="179">
        <f t="shared" si="16"/>
        <v>0</v>
      </c>
      <c r="I231" s="179">
        <f t="shared" si="17"/>
        <v>0</v>
      </c>
      <c r="J231" s="159">
        <f t="shared" si="18"/>
        <v>7</v>
      </c>
      <c r="K231" s="159">
        <f t="shared" si="19"/>
        <v>0</v>
      </c>
    </row>
    <row r="232" spans="1:11">
      <c r="A232" s="176">
        <v>2330411</v>
      </c>
      <c r="B232" s="180" t="s">
        <v>1604</v>
      </c>
      <c r="C232" s="178">
        <v>13</v>
      </c>
      <c r="D232" s="178">
        <v>2</v>
      </c>
      <c r="E232" s="178">
        <v>5</v>
      </c>
      <c r="F232" s="178">
        <v>31</v>
      </c>
      <c r="G232" s="179">
        <f t="shared" si="15"/>
        <v>1.38461538461538</v>
      </c>
      <c r="H232" s="179">
        <f t="shared" si="16"/>
        <v>15.5</v>
      </c>
      <c r="I232" s="179">
        <f t="shared" si="17"/>
        <v>6.2</v>
      </c>
      <c r="J232" s="159">
        <f t="shared" si="18"/>
        <v>7</v>
      </c>
      <c r="K232" s="159">
        <f t="shared" si="19"/>
        <v>51</v>
      </c>
    </row>
    <row r="233" hidden="1" spans="1:11">
      <c r="A233" s="176">
        <v>2330412</v>
      </c>
      <c r="B233" s="180" t="s">
        <v>1605</v>
      </c>
      <c r="C233" s="178"/>
      <c r="D233" s="178">
        <v>0</v>
      </c>
      <c r="E233" s="178">
        <v>0</v>
      </c>
      <c r="F233" s="178">
        <v>0</v>
      </c>
      <c r="G233" s="179">
        <f t="shared" si="15"/>
        <v>0</v>
      </c>
      <c r="H233" s="179">
        <f t="shared" si="16"/>
        <v>0</v>
      </c>
      <c r="I233" s="179">
        <f t="shared" si="17"/>
        <v>0</v>
      </c>
      <c r="J233" s="159">
        <f t="shared" si="18"/>
        <v>7</v>
      </c>
      <c r="K233" s="159">
        <f t="shared" si="19"/>
        <v>0</v>
      </c>
    </row>
    <row r="234" hidden="1" spans="1:11">
      <c r="A234" s="176">
        <v>2330413</v>
      </c>
      <c r="B234" s="180" t="s">
        <v>1606</v>
      </c>
      <c r="C234" s="178"/>
      <c r="D234" s="178">
        <v>0</v>
      </c>
      <c r="E234" s="178">
        <v>0</v>
      </c>
      <c r="F234" s="178">
        <v>0</v>
      </c>
      <c r="G234" s="179">
        <f t="shared" si="15"/>
        <v>0</v>
      </c>
      <c r="H234" s="179">
        <f t="shared" si="16"/>
        <v>0</v>
      </c>
      <c r="I234" s="179">
        <f t="shared" si="17"/>
        <v>0</v>
      </c>
      <c r="J234" s="159">
        <f t="shared" si="18"/>
        <v>7</v>
      </c>
      <c r="K234" s="159">
        <f t="shared" si="19"/>
        <v>0</v>
      </c>
    </row>
    <row r="235" hidden="1" spans="1:11">
      <c r="A235" s="176">
        <v>2330414</v>
      </c>
      <c r="B235" s="180" t="s">
        <v>1607</v>
      </c>
      <c r="C235" s="178"/>
      <c r="D235" s="178">
        <v>0</v>
      </c>
      <c r="E235" s="178">
        <v>0</v>
      </c>
      <c r="F235" s="178">
        <v>0</v>
      </c>
      <c r="G235" s="179">
        <f t="shared" si="15"/>
        <v>0</v>
      </c>
      <c r="H235" s="179">
        <f t="shared" si="16"/>
        <v>0</v>
      </c>
      <c r="I235" s="179">
        <f t="shared" si="17"/>
        <v>0</v>
      </c>
      <c r="J235" s="159">
        <f t="shared" si="18"/>
        <v>7</v>
      </c>
      <c r="K235" s="159">
        <f t="shared" si="19"/>
        <v>0</v>
      </c>
    </row>
    <row r="236" hidden="1" spans="1:11">
      <c r="A236" s="176">
        <v>2330416</v>
      </c>
      <c r="B236" s="180" t="s">
        <v>1608</v>
      </c>
      <c r="C236" s="178"/>
      <c r="D236" s="178">
        <v>0</v>
      </c>
      <c r="E236" s="178">
        <v>0</v>
      </c>
      <c r="F236" s="178">
        <v>0</v>
      </c>
      <c r="G236" s="179">
        <f t="shared" si="15"/>
        <v>0</v>
      </c>
      <c r="H236" s="179">
        <f t="shared" si="16"/>
        <v>0</v>
      </c>
      <c r="I236" s="179">
        <f t="shared" si="17"/>
        <v>0</v>
      </c>
      <c r="J236" s="159">
        <f t="shared" si="18"/>
        <v>7</v>
      </c>
      <c r="K236" s="159">
        <f t="shared" si="19"/>
        <v>0</v>
      </c>
    </row>
    <row r="237" hidden="1" spans="1:11">
      <c r="A237" s="176">
        <v>2330417</v>
      </c>
      <c r="B237" s="180" t="s">
        <v>1609</v>
      </c>
      <c r="C237" s="178"/>
      <c r="D237" s="178">
        <v>0</v>
      </c>
      <c r="E237" s="178">
        <v>0</v>
      </c>
      <c r="F237" s="178">
        <v>0</v>
      </c>
      <c r="G237" s="179">
        <f t="shared" si="15"/>
        <v>0</v>
      </c>
      <c r="H237" s="179">
        <f t="shared" si="16"/>
        <v>0</v>
      </c>
      <c r="I237" s="179">
        <f t="shared" si="17"/>
        <v>0</v>
      </c>
      <c r="J237" s="159">
        <f t="shared" si="18"/>
        <v>7</v>
      </c>
      <c r="K237" s="159">
        <f t="shared" si="19"/>
        <v>0</v>
      </c>
    </row>
    <row r="238" hidden="1" spans="1:11">
      <c r="A238" s="176">
        <v>2330418</v>
      </c>
      <c r="B238" s="180" t="s">
        <v>1610</v>
      </c>
      <c r="C238" s="178"/>
      <c r="D238" s="178">
        <v>0</v>
      </c>
      <c r="E238" s="178">
        <v>0</v>
      </c>
      <c r="F238" s="178">
        <v>0</v>
      </c>
      <c r="G238" s="179">
        <f t="shared" si="15"/>
        <v>0</v>
      </c>
      <c r="H238" s="179">
        <f t="shared" si="16"/>
        <v>0</v>
      </c>
      <c r="I238" s="179">
        <f t="shared" si="17"/>
        <v>0</v>
      </c>
      <c r="J238" s="159">
        <f t="shared" si="18"/>
        <v>7</v>
      </c>
      <c r="K238" s="159">
        <f t="shared" si="19"/>
        <v>0</v>
      </c>
    </row>
    <row r="239" hidden="1" spans="1:11">
      <c r="A239" s="176">
        <v>2330419</v>
      </c>
      <c r="B239" s="180" t="s">
        <v>1611</v>
      </c>
      <c r="C239" s="178"/>
      <c r="D239" s="178">
        <v>0</v>
      </c>
      <c r="E239" s="178">
        <v>0</v>
      </c>
      <c r="F239" s="178">
        <v>0</v>
      </c>
      <c r="G239" s="179">
        <f t="shared" si="15"/>
        <v>0</v>
      </c>
      <c r="H239" s="179">
        <f t="shared" si="16"/>
        <v>0</v>
      </c>
      <c r="I239" s="179">
        <f t="shared" si="17"/>
        <v>0</v>
      </c>
      <c r="J239" s="159">
        <f t="shared" si="18"/>
        <v>7</v>
      </c>
      <c r="K239" s="159">
        <f t="shared" si="19"/>
        <v>0</v>
      </c>
    </row>
    <row r="240" hidden="1" spans="1:11">
      <c r="A240" s="176">
        <v>2330420</v>
      </c>
      <c r="B240" s="180" t="s">
        <v>1612</v>
      </c>
      <c r="C240" s="178"/>
      <c r="D240" s="178">
        <v>0</v>
      </c>
      <c r="E240" s="178">
        <v>0</v>
      </c>
      <c r="F240" s="178">
        <v>0</v>
      </c>
      <c r="G240" s="179">
        <f t="shared" si="15"/>
        <v>0</v>
      </c>
      <c r="H240" s="179">
        <f t="shared" si="16"/>
        <v>0</v>
      </c>
      <c r="I240" s="179">
        <f t="shared" si="17"/>
        <v>0</v>
      </c>
      <c r="J240" s="159">
        <f t="shared" si="18"/>
        <v>7</v>
      </c>
      <c r="K240" s="159">
        <f t="shared" si="19"/>
        <v>0</v>
      </c>
    </row>
    <row r="241" spans="1:11">
      <c r="A241" s="176">
        <v>2330431</v>
      </c>
      <c r="B241" s="180" t="s">
        <v>1613</v>
      </c>
      <c r="C241" s="178">
        <v>44</v>
      </c>
      <c r="D241" s="178">
        <v>301</v>
      </c>
      <c r="E241" s="178">
        <v>0</v>
      </c>
      <c r="F241" s="178">
        <v>0</v>
      </c>
      <c r="G241" s="179">
        <f t="shared" si="15"/>
        <v>0</v>
      </c>
      <c r="H241" s="179">
        <f t="shared" si="16"/>
        <v>0</v>
      </c>
      <c r="I241" s="179">
        <f t="shared" si="17"/>
        <v>0</v>
      </c>
      <c r="J241" s="159">
        <f t="shared" si="18"/>
        <v>7</v>
      </c>
      <c r="K241" s="159">
        <f t="shared" si="19"/>
        <v>345</v>
      </c>
    </row>
    <row r="242" hidden="1" spans="1:11">
      <c r="A242" s="176">
        <v>2330432</v>
      </c>
      <c r="B242" s="180" t="s">
        <v>1614</v>
      </c>
      <c r="C242" s="178"/>
      <c r="D242" s="178">
        <v>0</v>
      </c>
      <c r="E242" s="178">
        <v>0</v>
      </c>
      <c r="F242" s="178">
        <v>0</v>
      </c>
      <c r="G242" s="179">
        <f t="shared" si="15"/>
        <v>0</v>
      </c>
      <c r="H242" s="179">
        <f t="shared" si="16"/>
        <v>0</v>
      </c>
      <c r="I242" s="179">
        <f t="shared" si="17"/>
        <v>0</v>
      </c>
      <c r="J242" s="159">
        <f t="shared" si="18"/>
        <v>7</v>
      </c>
      <c r="K242" s="159">
        <f t="shared" si="19"/>
        <v>0</v>
      </c>
    </row>
    <row r="243" s="158" customFormat="1" hidden="1" spans="1:11">
      <c r="A243" s="176">
        <v>2330433</v>
      </c>
      <c r="B243" s="180" t="s">
        <v>1615</v>
      </c>
      <c r="C243" s="178"/>
      <c r="D243" s="178">
        <v>0</v>
      </c>
      <c r="E243" s="178">
        <v>0</v>
      </c>
      <c r="F243" s="178">
        <v>0</v>
      </c>
      <c r="G243" s="179">
        <f t="shared" si="15"/>
        <v>0</v>
      </c>
      <c r="H243" s="179">
        <f t="shared" si="16"/>
        <v>0</v>
      </c>
      <c r="I243" s="179">
        <f t="shared" si="17"/>
        <v>0</v>
      </c>
      <c r="J243" s="159">
        <f t="shared" si="18"/>
        <v>7</v>
      </c>
      <c r="K243" s="159">
        <f t="shared" si="19"/>
        <v>0</v>
      </c>
    </row>
    <row r="244" spans="1:11">
      <c r="A244" s="176">
        <v>2330498</v>
      </c>
      <c r="B244" s="180" t="s">
        <v>1616</v>
      </c>
      <c r="C244" s="178">
        <v>11</v>
      </c>
      <c r="D244" s="178">
        <v>0</v>
      </c>
      <c r="E244" s="178">
        <v>27</v>
      </c>
      <c r="F244" s="178">
        <v>27</v>
      </c>
      <c r="G244" s="179">
        <f t="shared" si="15"/>
        <v>1.45454545454545</v>
      </c>
      <c r="H244" s="179"/>
      <c r="I244" s="179"/>
      <c r="J244" s="159">
        <f t="shared" si="18"/>
        <v>7</v>
      </c>
      <c r="K244" s="159">
        <f t="shared" si="19"/>
        <v>65</v>
      </c>
    </row>
    <row r="245" hidden="1" spans="1:11">
      <c r="A245" s="176">
        <v>2330499</v>
      </c>
      <c r="B245" s="180" t="s">
        <v>1617</v>
      </c>
      <c r="C245" s="178"/>
      <c r="D245" s="178">
        <v>0</v>
      </c>
      <c r="E245" s="178">
        <v>0</v>
      </c>
      <c r="F245" s="178">
        <v>0</v>
      </c>
      <c r="G245" s="179">
        <f t="shared" ref="G245:G263" si="20">IF(F245&lt;&gt;0,F245/C245-1,)</f>
        <v>0</v>
      </c>
      <c r="H245" s="179"/>
      <c r="I245" s="179"/>
      <c r="J245" s="159">
        <f t="shared" si="18"/>
        <v>7</v>
      </c>
      <c r="K245" s="159">
        <f t="shared" si="19"/>
        <v>0</v>
      </c>
    </row>
    <row r="246" spans="1:11">
      <c r="A246" s="182">
        <v>234</v>
      </c>
      <c r="B246" s="183" t="s">
        <v>1618</v>
      </c>
      <c r="C246" s="178">
        <f>SUM(C247,C250)</f>
        <v>0</v>
      </c>
      <c r="D246" s="178">
        <f>SUM(D247,D250)</f>
        <v>0</v>
      </c>
      <c r="E246" s="178">
        <f>SUM(E247,E250)</f>
        <v>13202</v>
      </c>
      <c r="F246" s="178">
        <f>SUM(F247,F250)</f>
        <v>13202</v>
      </c>
      <c r="G246" s="179"/>
      <c r="H246" s="179"/>
      <c r="I246" s="179"/>
      <c r="J246" s="159">
        <f t="shared" si="18"/>
        <v>3</v>
      </c>
      <c r="K246" s="159">
        <f t="shared" si="19"/>
        <v>26404</v>
      </c>
    </row>
    <row r="247" spans="1:11">
      <c r="A247" s="184">
        <v>23401</v>
      </c>
      <c r="B247" s="185" t="s">
        <v>1619</v>
      </c>
      <c r="C247" s="178">
        <f>SUM(C248:C249)</f>
        <v>0</v>
      </c>
      <c r="D247" s="178">
        <f>SUM(D248:D249)</f>
        <v>0</v>
      </c>
      <c r="E247" s="178">
        <f>SUM(E248:E249)</f>
        <v>13000</v>
      </c>
      <c r="F247" s="178">
        <f>SUM(F248:F249)</f>
        <v>13000</v>
      </c>
      <c r="G247" s="179"/>
      <c r="H247" s="179"/>
      <c r="I247" s="179"/>
      <c r="J247" s="159">
        <f t="shared" si="18"/>
        <v>5</v>
      </c>
      <c r="K247" s="159">
        <f t="shared" si="19"/>
        <v>26000</v>
      </c>
    </row>
    <row r="248" spans="1:11">
      <c r="A248" s="184" t="s">
        <v>1620</v>
      </c>
      <c r="B248" s="185" t="s">
        <v>1621</v>
      </c>
      <c r="C248" s="178"/>
      <c r="D248" s="178"/>
      <c r="E248" s="178">
        <v>6000</v>
      </c>
      <c r="F248" s="178">
        <v>6000</v>
      </c>
      <c r="G248" s="179"/>
      <c r="H248" s="179"/>
      <c r="I248" s="179"/>
      <c r="J248" s="159">
        <f t="shared" si="18"/>
        <v>7</v>
      </c>
      <c r="K248" s="159">
        <f t="shared" si="19"/>
        <v>12000</v>
      </c>
    </row>
    <row r="249" spans="1:11">
      <c r="A249" s="184" t="s">
        <v>1622</v>
      </c>
      <c r="B249" s="185" t="s">
        <v>1623</v>
      </c>
      <c r="C249" s="178"/>
      <c r="D249" s="178"/>
      <c r="E249" s="178">
        <v>7000</v>
      </c>
      <c r="F249" s="178">
        <v>7000</v>
      </c>
      <c r="G249" s="179"/>
      <c r="H249" s="179"/>
      <c r="I249" s="179"/>
      <c r="J249" s="159">
        <f t="shared" si="18"/>
        <v>7</v>
      </c>
      <c r="K249" s="159">
        <f t="shared" si="19"/>
        <v>14000</v>
      </c>
    </row>
    <row r="250" spans="1:11">
      <c r="A250" s="184" t="s">
        <v>1624</v>
      </c>
      <c r="B250" s="185" t="s">
        <v>1625</v>
      </c>
      <c r="C250" s="178">
        <f>SUM(C251:C252)</f>
        <v>0</v>
      </c>
      <c r="D250" s="178">
        <f>SUM(D251:D252)</f>
        <v>0</v>
      </c>
      <c r="E250" s="178">
        <f>SUM(E251:E252)</f>
        <v>202</v>
      </c>
      <c r="F250" s="178">
        <f>SUM(F251:F252)</f>
        <v>202</v>
      </c>
      <c r="G250" s="179"/>
      <c r="H250" s="179"/>
      <c r="I250" s="179"/>
      <c r="J250" s="159">
        <f t="shared" si="18"/>
        <v>5</v>
      </c>
      <c r="K250" s="159">
        <f t="shared" si="19"/>
        <v>404</v>
      </c>
    </row>
    <row r="251" spans="1:11">
      <c r="A251" s="184" t="s">
        <v>1626</v>
      </c>
      <c r="B251" s="185" t="s">
        <v>1627</v>
      </c>
      <c r="C251" s="178"/>
      <c r="D251" s="178"/>
      <c r="E251" s="178">
        <v>60</v>
      </c>
      <c r="F251" s="178">
        <v>60</v>
      </c>
      <c r="G251" s="179"/>
      <c r="H251" s="179"/>
      <c r="I251" s="179"/>
      <c r="J251" s="159">
        <f t="shared" si="18"/>
        <v>7</v>
      </c>
      <c r="K251" s="159">
        <f t="shared" si="19"/>
        <v>120</v>
      </c>
    </row>
    <row r="252" spans="1:11">
      <c r="A252" s="184" t="s">
        <v>1628</v>
      </c>
      <c r="B252" s="185" t="s">
        <v>1629</v>
      </c>
      <c r="C252" s="178"/>
      <c r="D252" s="178"/>
      <c r="E252" s="178">
        <v>142</v>
      </c>
      <c r="F252" s="178">
        <v>142</v>
      </c>
      <c r="G252" s="179"/>
      <c r="H252" s="179"/>
      <c r="I252" s="179"/>
      <c r="J252" s="159">
        <f t="shared" si="18"/>
        <v>7</v>
      </c>
      <c r="K252" s="159">
        <f t="shared" si="19"/>
        <v>284</v>
      </c>
    </row>
    <row r="253" spans="1:11">
      <c r="A253" s="186"/>
      <c r="B253" s="187" t="s">
        <v>166</v>
      </c>
      <c r="C253" s="188">
        <f>C5+C13+C28+C40+C51+C97+C121+C173+C178+C182+C208+C227+C246</f>
        <v>100592</v>
      </c>
      <c r="D253" s="188">
        <f>D5+D13+D28+D40+D51+D97+D121+D173+D178+D182+D208+D227+D246</f>
        <v>120349</v>
      </c>
      <c r="E253" s="188">
        <f>E5+E13+E28+E40+E51+E97+E121+E173+E178+E182+E208+E227+E246</f>
        <v>136284</v>
      </c>
      <c r="F253" s="188">
        <f>F5+F13+F28+F40+F51+F97+F121+F173+F178+F182+F208+F227+F246</f>
        <v>139850</v>
      </c>
      <c r="G253" s="189">
        <f t="shared" si="20"/>
        <v>0.390269603944648</v>
      </c>
      <c r="H253" s="189">
        <f>IF(F253&lt;&gt;0,F253/D253,)</f>
        <v>1.16203707550541</v>
      </c>
      <c r="I253" s="189">
        <f>IF(F253&lt;&gt;0,F253/E253,)</f>
        <v>1.02616594758005</v>
      </c>
      <c r="J253" s="159">
        <f t="shared" si="18"/>
        <v>0</v>
      </c>
      <c r="K253" s="159">
        <f t="shared" si="19"/>
        <v>497075</v>
      </c>
    </row>
    <row r="254" spans="1:11">
      <c r="A254" s="190">
        <v>230</v>
      </c>
      <c r="B254" s="190" t="s">
        <v>1630</v>
      </c>
      <c r="C254" s="191">
        <f>SUM(C255,C256,C258)</f>
        <v>17703</v>
      </c>
      <c r="D254" s="191">
        <f>SUM(D255,D256,D258)</f>
        <v>30000</v>
      </c>
      <c r="E254" s="191">
        <f>SUM(E255,E256,E258)</f>
        <v>52358</v>
      </c>
      <c r="F254" s="191">
        <f>SUM(F255,F256,F258)</f>
        <v>90334</v>
      </c>
      <c r="G254" s="189">
        <f t="shared" si="20"/>
        <v>4.10275094616732</v>
      </c>
      <c r="H254" s="192"/>
      <c r="I254" s="189">
        <f>IF(F254&lt;&gt;0,F254/E254,)</f>
        <v>1.72531418312388</v>
      </c>
      <c r="J254" s="159">
        <f t="shared" si="18"/>
        <v>3</v>
      </c>
      <c r="K254" s="159">
        <f t="shared" si="19"/>
        <v>190395</v>
      </c>
    </row>
    <row r="255" spans="1:11">
      <c r="A255" s="190" t="s">
        <v>1631</v>
      </c>
      <c r="B255" s="190" t="s">
        <v>1632</v>
      </c>
      <c r="C255" s="191">
        <v>-683</v>
      </c>
      <c r="D255" s="191"/>
      <c r="E255" s="191"/>
      <c r="F255" s="191">
        <v>1217</v>
      </c>
      <c r="G255" s="189">
        <f t="shared" si="20"/>
        <v>-2.78184480234261</v>
      </c>
      <c r="H255" s="192"/>
      <c r="I255" s="189"/>
      <c r="J255" s="159">
        <f t="shared" si="18"/>
        <v>5</v>
      </c>
      <c r="K255" s="159">
        <f t="shared" si="19"/>
        <v>534</v>
      </c>
    </row>
    <row r="256" spans="1:11">
      <c r="A256" s="190" t="s">
        <v>1633</v>
      </c>
      <c r="B256" s="190" t="s">
        <v>1634</v>
      </c>
      <c r="C256" s="191">
        <f>C257</f>
        <v>12463</v>
      </c>
      <c r="D256" s="191">
        <f>D257</f>
        <v>30000</v>
      </c>
      <c r="E256" s="191">
        <f>E257</f>
        <v>52358</v>
      </c>
      <c r="F256" s="191">
        <f>F257</f>
        <v>83936</v>
      </c>
      <c r="G256" s="189">
        <f t="shared" si="20"/>
        <v>5.73481505255556</v>
      </c>
      <c r="H256" s="192"/>
      <c r="I256" s="189">
        <f>IF(F256&lt;&gt;0,F256/E256,)</f>
        <v>1.60311700217732</v>
      </c>
      <c r="J256" s="159">
        <f t="shared" si="18"/>
        <v>5</v>
      </c>
      <c r="K256" s="159">
        <f t="shared" si="19"/>
        <v>178757</v>
      </c>
    </row>
    <row r="257" spans="1:11">
      <c r="A257" s="193" t="s">
        <v>1635</v>
      </c>
      <c r="B257" s="193" t="s">
        <v>1636</v>
      </c>
      <c r="C257" s="191">
        <v>12463</v>
      </c>
      <c r="D257" s="191">
        <v>30000</v>
      </c>
      <c r="E257" s="194">
        <v>52358</v>
      </c>
      <c r="F257" s="194">
        <v>83936</v>
      </c>
      <c r="G257" s="189">
        <f t="shared" si="20"/>
        <v>5.73481505255556</v>
      </c>
      <c r="H257" s="192"/>
      <c r="I257" s="189">
        <f>IF(F257&lt;&gt;0,F257/E257,)</f>
        <v>1.60311700217732</v>
      </c>
      <c r="J257" s="159">
        <f t="shared" si="18"/>
        <v>7</v>
      </c>
      <c r="K257" s="159">
        <f t="shared" si="19"/>
        <v>178757</v>
      </c>
    </row>
    <row r="258" spans="1:11">
      <c r="A258" s="190" t="s">
        <v>1637</v>
      </c>
      <c r="B258" s="190" t="s">
        <v>1638</v>
      </c>
      <c r="C258" s="191">
        <f>C259</f>
        <v>5923</v>
      </c>
      <c r="D258" s="191">
        <f>D259</f>
        <v>0</v>
      </c>
      <c r="E258" s="191">
        <f>E259</f>
        <v>0</v>
      </c>
      <c r="F258" s="191">
        <f>F259</f>
        <v>5181</v>
      </c>
      <c r="G258" s="189">
        <f t="shared" si="20"/>
        <v>-0.125274354212392</v>
      </c>
      <c r="H258" s="192"/>
      <c r="I258" s="189"/>
      <c r="J258" s="159">
        <f t="shared" si="18"/>
        <v>5</v>
      </c>
      <c r="K258" s="159">
        <f t="shared" si="19"/>
        <v>11104</v>
      </c>
    </row>
    <row r="259" spans="1:11">
      <c r="A259" s="193" t="s">
        <v>1639</v>
      </c>
      <c r="B259" s="193" t="s">
        <v>1640</v>
      </c>
      <c r="C259" s="191">
        <v>5923</v>
      </c>
      <c r="D259" s="194">
        <v>0</v>
      </c>
      <c r="E259" s="194">
        <v>0</v>
      </c>
      <c r="F259" s="194">
        <v>5181</v>
      </c>
      <c r="G259" s="189">
        <f t="shared" si="20"/>
        <v>-0.125274354212392</v>
      </c>
      <c r="H259" s="192"/>
      <c r="I259" s="189"/>
      <c r="J259" s="159">
        <f t="shared" si="18"/>
        <v>7</v>
      </c>
      <c r="K259" s="159">
        <f t="shared" si="19"/>
        <v>11104</v>
      </c>
    </row>
    <row r="260" spans="1:11">
      <c r="A260" s="190" t="s">
        <v>1641</v>
      </c>
      <c r="B260" s="190" t="s">
        <v>1642</v>
      </c>
      <c r="C260" s="191">
        <f>C261</f>
        <v>19400</v>
      </c>
      <c r="D260" s="191">
        <f>D261</f>
        <v>32072</v>
      </c>
      <c r="E260" s="191">
        <f>E261</f>
        <v>32072</v>
      </c>
      <c r="F260" s="191">
        <f>F261</f>
        <v>32072</v>
      </c>
      <c r="G260" s="189">
        <f t="shared" si="20"/>
        <v>0.65319587628866</v>
      </c>
      <c r="H260" s="192">
        <f>IF(F260&lt;&gt;0,F260/D260,)</f>
        <v>1</v>
      </c>
      <c r="I260" s="189">
        <f t="shared" ref="I256:I263" si="21">IF(F260&lt;&gt;0,F260/E260,)</f>
        <v>1</v>
      </c>
      <c r="J260" s="159">
        <f t="shared" si="18"/>
        <v>3</v>
      </c>
      <c r="K260" s="159">
        <f t="shared" si="19"/>
        <v>115616</v>
      </c>
    </row>
    <row r="261" spans="1:11">
      <c r="A261" s="190" t="s">
        <v>1643</v>
      </c>
      <c r="B261" s="190" t="s">
        <v>1644</v>
      </c>
      <c r="C261" s="191">
        <f>C262</f>
        <v>19400</v>
      </c>
      <c r="D261" s="191">
        <f>D262</f>
        <v>32072</v>
      </c>
      <c r="E261" s="191">
        <f>E262</f>
        <v>32072</v>
      </c>
      <c r="F261" s="191">
        <f>F262</f>
        <v>32072</v>
      </c>
      <c r="G261" s="189">
        <f t="shared" si="20"/>
        <v>0.65319587628866</v>
      </c>
      <c r="H261" s="192">
        <f>IF(F261&lt;&gt;0,F261/D261,)</f>
        <v>1</v>
      </c>
      <c r="I261" s="189">
        <f t="shared" si="21"/>
        <v>1</v>
      </c>
      <c r="J261" s="159">
        <f t="shared" ref="J261:J263" si="22">LEN(A261)</f>
        <v>5</v>
      </c>
      <c r="K261" s="159">
        <f t="shared" ref="K261:K263" si="23">SUM(C261:F261)</f>
        <v>115616</v>
      </c>
    </row>
    <row r="262" spans="1:11">
      <c r="A262" s="193" t="s">
        <v>1645</v>
      </c>
      <c r="B262" s="193" t="s">
        <v>1646</v>
      </c>
      <c r="C262" s="191">
        <v>19400</v>
      </c>
      <c r="D262" s="194">
        <v>32072</v>
      </c>
      <c r="E262" s="194">
        <v>32072</v>
      </c>
      <c r="F262" s="194">
        <v>32072</v>
      </c>
      <c r="G262" s="189">
        <f t="shared" si="20"/>
        <v>0.65319587628866</v>
      </c>
      <c r="H262" s="192">
        <f>IF(F262&lt;&gt;0,F262/D262,)</f>
        <v>1</v>
      </c>
      <c r="I262" s="189">
        <f t="shared" si="21"/>
        <v>1</v>
      </c>
      <c r="J262" s="159">
        <f t="shared" si="22"/>
        <v>7</v>
      </c>
      <c r="K262" s="159">
        <f t="shared" si="23"/>
        <v>115616</v>
      </c>
    </row>
    <row r="263" spans="1:11">
      <c r="A263" s="195"/>
      <c r="B263" s="196" t="s">
        <v>1647</v>
      </c>
      <c r="C263" s="197">
        <f>C253+C254+C260</f>
        <v>137695</v>
      </c>
      <c r="D263" s="197">
        <f>D253+D254+D260</f>
        <v>182421</v>
      </c>
      <c r="E263" s="197">
        <f>E253+E254+E260</f>
        <v>220714</v>
      </c>
      <c r="F263" s="197">
        <f>F253+F254+F260</f>
        <v>262256</v>
      </c>
      <c r="G263" s="189">
        <f t="shared" si="20"/>
        <v>0.904615272885726</v>
      </c>
      <c r="H263" s="189">
        <f>IF(F263&lt;&gt;0,F263/D263,)</f>
        <v>1.43764149960805</v>
      </c>
      <c r="I263" s="189">
        <f t="shared" si="21"/>
        <v>1.18821642487563</v>
      </c>
      <c r="J263" s="159">
        <f t="shared" si="22"/>
        <v>0</v>
      </c>
      <c r="K263" s="159">
        <f t="shared" si="23"/>
        <v>803086</v>
      </c>
    </row>
  </sheetData>
  <autoFilter xmlns:etc="http://www.wps.cn/officeDocument/2017/etCustomData" ref="A4:K263" etc:filterBottomFollowUsedRange="0">
    <filterColumn colId="10">
      <filters>
        <filter val="-8"/>
        <filter val="10000"/>
        <filter val="12000"/>
        <filter val="14000"/>
        <filter val="26000"/>
        <filter val="30000"/>
        <filter val="40000"/>
        <filter val="60000"/>
        <filter val="1"/>
        <filter val="61301"/>
        <filter val="3"/>
        <filter val="404"/>
        <filter val="11104"/>
        <filter val="26404"/>
        <filter val="5"/>
        <filter val="-206"/>
        <filter val="108"/>
        <filter val="1808"/>
        <filter val="109"/>
        <filter val="210"/>
        <filter val="11"/>
        <filter val="31711"/>
        <filter val="87611"/>
        <filter val="12"/>
        <filter val="41415"/>
        <filter val="115616"/>
        <filter val="120"/>
        <filter val="621"/>
        <filter val="123"/>
        <filter val="323"/>
        <filter val="927"/>
        <filter val="7128"/>
        <filter val="729"/>
        <filter val="831"/>
        <filter val="534"/>
        <filter val="135"/>
        <filter val="44"/>
        <filter val="345"/>
        <filter val="40647"/>
        <filter val="51"/>
        <filter val="53352"/>
        <filter val="354"/>
        <filter val="178757"/>
        <filter val="258"/>
        <filter val="461"/>
        <filter val="11964"/>
        <filter val="65"/>
        <filter val="1265"/>
        <filter val="2765"/>
        <filter val="321271"/>
        <filter val="363673"/>
        <filter val="-74"/>
        <filter val="1475"/>
        <filter val="497075"/>
        <filter val="113876"/>
        <filter val="577"/>
        <filter val="11080"/>
        <filter val="782"/>
        <filter val="284"/>
        <filter val="803086"/>
        <filter val="787"/>
        <filter val="1193"/>
        <filter val="3494"/>
        <filter val="3495"/>
        <filter val="190395"/>
        <filter val="97"/>
      </filters>
    </filterColumn>
    <extLst/>
  </autoFilter>
  <mergeCells count="10">
    <mergeCell ref="A1:I1"/>
    <mergeCell ref="A3:A4"/>
    <mergeCell ref="B3:B4"/>
    <mergeCell ref="C3:C4"/>
    <mergeCell ref="D3:D4"/>
    <mergeCell ref="E3:E4"/>
    <mergeCell ref="F3:F4"/>
    <mergeCell ref="G3:G4"/>
    <mergeCell ref="H3:H4"/>
    <mergeCell ref="I3:I4"/>
  </mergeCells>
  <printOptions horizontalCentered="1"/>
  <pageMargins left="0.747916666666667" right="0.747916666666667" top="0.904861111111111" bottom="0.984027777777778" header="0.511805555555556" footer="0.511805555555556"/>
  <pageSetup paperSize="9" scale="90"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theme="0" tint="-0.25"/>
  </sheetPr>
  <dimension ref="A1:T16"/>
  <sheetViews>
    <sheetView showZeros="0" zoomScale="90" zoomScaleNormal="90" workbookViewId="0">
      <selection activeCell="F5" sqref="F5"/>
    </sheetView>
  </sheetViews>
  <sheetFormatPr defaultColWidth="9" defaultRowHeight="14.25"/>
  <cols>
    <col min="1" max="1" width="10.55" style="142" customWidth="1"/>
    <col min="2" max="2" width="8.75" style="142" customWidth="1"/>
    <col min="3" max="3" width="8.625" style="142" customWidth="1"/>
    <col min="4" max="5" width="8.375" style="142" customWidth="1"/>
    <col min="6" max="8" width="8.5" style="142" customWidth="1"/>
    <col min="9" max="9" width="9.5" style="142" customWidth="1"/>
    <col min="10" max="10" width="9.10833333333333" style="142" customWidth="1"/>
    <col min="11" max="11" width="13.8916666666667" style="142" customWidth="1"/>
    <col min="12" max="12" width="8" style="142" customWidth="1"/>
    <col min="13" max="13" width="7.875" style="142" customWidth="1"/>
    <col min="14" max="15" width="8.625" style="142" customWidth="1"/>
    <col min="16" max="16" width="7.25" style="142" customWidth="1"/>
    <col min="17" max="18" width="8.625" style="142" customWidth="1"/>
    <col min="19" max="19" width="8.375" style="142" customWidth="1"/>
    <col min="20" max="16384" width="9" style="142"/>
  </cols>
  <sheetData>
    <row r="1" ht="27" spans="1:19">
      <c r="A1" s="143" t="s">
        <v>1648</v>
      </c>
      <c r="B1" s="143"/>
      <c r="C1" s="143"/>
      <c r="D1" s="143"/>
      <c r="E1" s="143"/>
      <c r="F1" s="143"/>
      <c r="G1" s="143"/>
      <c r="H1" s="143"/>
      <c r="I1" s="143"/>
      <c r="J1" s="143"/>
      <c r="K1" s="143"/>
      <c r="L1" s="143"/>
      <c r="M1" s="143"/>
      <c r="N1" s="143"/>
      <c r="O1" s="143"/>
      <c r="P1" s="143"/>
      <c r="Q1" s="143"/>
      <c r="R1" s="143"/>
      <c r="S1" s="143"/>
    </row>
    <row r="2" ht="17.1" customHeight="1" spans="1:19">
      <c r="A2" s="141" t="s">
        <v>1649</v>
      </c>
      <c r="B2" s="141"/>
      <c r="C2" s="141"/>
      <c r="D2" s="141"/>
      <c r="E2" s="141"/>
      <c r="F2" s="141"/>
      <c r="G2" s="141"/>
      <c r="H2" s="141"/>
      <c r="I2" s="141"/>
      <c r="J2" s="141"/>
      <c r="K2" s="141"/>
      <c r="L2" s="141"/>
      <c r="M2" s="141"/>
      <c r="N2" s="141"/>
      <c r="O2" s="141"/>
      <c r="P2" s="141"/>
      <c r="Q2" s="157" t="s">
        <v>31</v>
      </c>
      <c r="R2" s="157"/>
      <c r="S2" s="157" t="s">
        <v>31</v>
      </c>
    </row>
    <row r="3" ht="22.5" customHeight="1" spans="1:20">
      <c r="A3" s="144" t="s">
        <v>1650</v>
      </c>
      <c r="B3" s="145"/>
      <c r="C3" s="145"/>
      <c r="D3" s="145"/>
      <c r="E3" s="145"/>
      <c r="F3" s="145"/>
      <c r="G3" s="145"/>
      <c r="H3" s="145"/>
      <c r="I3" s="145"/>
      <c r="J3" s="154"/>
      <c r="K3" s="144" t="s">
        <v>1651</v>
      </c>
      <c r="L3" s="145"/>
      <c r="M3" s="145"/>
      <c r="N3" s="145"/>
      <c r="O3" s="145"/>
      <c r="P3" s="145"/>
      <c r="Q3" s="145"/>
      <c r="R3" s="145"/>
      <c r="S3" s="145"/>
      <c r="T3" s="154"/>
    </row>
    <row r="4" s="141" customFormat="1" ht="78" customHeight="1" spans="1:20">
      <c r="A4" s="146" t="s">
        <v>1</v>
      </c>
      <c r="B4" s="147" t="s">
        <v>37</v>
      </c>
      <c r="C4" s="147" t="s">
        <v>33</v>
      </c>
      <c r="D4" s="147" t="s">
        <v>34</v>
      </c>
      <c r="E4" s="147" t="s">
        <v>35</v>
      </c>
      <c r="F4" s="147" t="s">
        <v>36</v>
      </c>
      <c r="G4" s="147" t="s">
        <v>41</v>
      </c>
      <c r="H4" s="147" t="s">
        <v>186</v>
      </c>
      <c r="I4" s="147" t="s">
        <v>38</v>
      </c>
      <c r="J4" s="147" t="s">
        <v>39</v>
      </c>
      <c r="K4" s="146" t="s">
        <v>1652</v>
      </c>
      <c r="L4" s="147" t="s">
        <v>37</v>
      </c>
      <c r="M4" s="147" t="s">
        <v>33</v>
      </c>
      <c r="N4" s="147" t="s">
        <v>34</v>
      </c>
      <c r="O4" s="147" t="s">
        <v>35</v>
      </c>
      <c r="P4" s="147" t="s">
        <v>36</v>
      </c>
      <c r="Q4" s="147" t="s">
        <v>41</v>
      </c>
      <c r="R4" s="147" t="s">
        <v>186</v>
      </c>
      <c r="S4" s="147" t="s">
        <v>38</v>
      </c>
      <c r="T4" s="147" t="s">
        <v>39</v>
      </c>
    </row>
    <row r="5" ht="38.1" customHeight="1" spans="1:20">
      <c r="A5" s="148" t="s">
        <v>1653</v>
      </c>
      <c r="B5" s="149"/>
      <c r="C5" s="149"/>
      <c r="D5" s="150"/>
      <c r="E5" s="150"/>
      <c r="F5" s="150"/>
      <c r="G5" s="151">
        <f>IF(F5&lt;&gt;0,F5/B5-1,)</f>
        <v>0</v>
      </c>
      <c r="H5" s="151">
        <f t="shared" ref="H5:H10" si="0">IF(F5&lt;&gt;0,F5/C5,)</f>
        <v>0</v>
      </c>
      <c r="I5" s="151">
        <f>IF(F5&lt;&gt;0,F5/D5,)</f>
        <v>0</v>
      </c>
      <c r="J5" s="151">
        <f t="shared" ref="J5:J10" si="1">IF(F5&lt;&gt;0,F5/E5,)</f>
        <v>0</v>
      </c>
      <c r="K5" s="155" t="s">
        <v>1654</v>
      </c>
      <c r="L5" s="149"/>
      <c r="M5" s="149"/>
      <c r="N5" s="150"/>
      <c r="O5" s="150"/>
      <c r="P5" s="150"/>
      <c r="Q5" s="151">
        <f>IF(P5&lt;&gt;0,P5/L5-1,)</f>
        <v>0</v>
      </c>
      <c r="R5" s="151">
        <f t="shared" ref="R5:R10" si="2">IF(P5&lt;&gt;0,P5/M5,)</f>
        <v>0</v>
      </c>
      <c r="S5" s="151">
        <f>IF(P5&lt;&gt;0,P5/N5,)</f>
        <v>0</v>
      </c>
      <c r="T5" s="151">
        <f t="shared" ref="T5:T10" si="3">IF(P5&lt;&gt;0,P5/O5,)</f>
        <v>0</v>
      </c>
    </row>
    <row r="6" ht="28.5" customHeight="1" spans="1:20">
      <c r="A6" s="148" t="s">
        <v>1655</v>
      </c>
      <c r="B6" s="149"/>
      <c r="C6" s="149"/>
      <c r="D6" s="150"/>
      <c r="E6" s="150"/>
      <c r="F6" s="150"/>
      <c r="G6" s="151">
        <f>IF(F6&lt;&gt;0,F6/B6-1,)</f>
        <v>0</v>
      </c>
      <c r="H6" s="151">
        <f t="shared" si="0"/>
        <v>0</v>
      </c>
      <c r="I6" s="151">
        <f>IF(F6&lt;&gt;0,F6/D6,)</f>
        <v>0</v>
      </c>
      <c r="J6" s="151">
        <f t="shared" si="1"/>
        <v>0</v>
      </c>
      <c r="K6" s="155" t="s">
        <v>1656</v>
      </c>
      <c r="L6" s="149"/>
      <c r="M6" s="149"/>
      <c r="N6" s="150"/>
      <c r="O6" s="150"/>
      <c r="P6" s="150"/>
      <c r="Q6" s="151">
        <f>IF(P6&lt;&gt;0,P6/L6-1,)</f>
        <v>0</v>
      </c>
      <c r="R6" s="151">
        <f t="shared" si="2"/>
        <v>0</v>
      </c>
      <c r="S6" s="151">
        <f>IF(P6&lt;&gt;0,P6/N6,)</f>
        <v>0</v>
      </c>
      <c r="T6" s="151">
        <f t="shared" si="3"/>
        <v>0</v>
      </c>
    </row>
    <row r="7" ht="33" customHeight="1" spans="1:20">
      <c r="A7" s="148" t="s">
        <v>1657</v>
      </c>
      <c r="B7" s="149"/>
      <c r="C7" s="149"/>
      <c r="D7" s="150"/>
      <c r="E7" s="150"/>
      <c r="F7" s="150"/>
      <c r="G7" s="151">
        <f>IF(F7&lt;&gt;0,F7/B7-1,)</f>
        <v>0</v>
      </c>
      <c r="H7" s="151">
        <f t="shared" si="0"/>
        <v>0</v>
      </c>
      <c r="I7" s="151">
        <f>IF(F7&lt;&gt;0,F7/D7,)</f>
        <v>0</v>
      </c>
      <c r="J7" s="151">
        <f t="shared" si="1"/>
        <v>0</v>
      </c>
      <c r="K7" s="155" t="s">
        <v>1658</v>
      </c>
      <c r="L7" s="149"/>
      <c r="M7" s="149"/>
      <c r="N7" s="150"/>
      <c r="O7" s="150"/>
      <c r="P7" s="150"/>
      <c r="Q7" s="151">
        <f>IF(P7&lt;&gt;0,P7/L7-1,)</f>
        <v>0</v>
      </c>
      <c r="R7" s="151">
        <f t="shared" si="2"/>
        <v>0</v>
      </c>
      <c r="S7" s="151">
        <f>IF(P7&lt;&gt;0,P7/N7,)</f>
        <v>0</v>
      </c>
      <c r="T7" s="151">
        <f t="shared" si="3"/>
        <v>0</v>
      </c>
    </row>
    <row r="8" ht="36" customHeight="1" spans="1:20">
      <c r="A8" s="148" t="s">
        <v>1659</v>
      </c>
      <c r="B8" s="149"/>
      <c r="C8" s="149"/>
      <c r="D8" s="150"/>
      <c r="E8" s="150"/>
      <c r="F8" s="150"/>
      <c r="G8" s="151">
        <f>IF(F8&lt;&gt;0,F8/B8-1,)</f>
        <v>0</v>
      </c>
      <c r="H8" s="151">
        <f t="shared" si="0"/>
        <v>0</v>
      </c>
      <c r="I8" s="151">
        <f>IF(F8&lt;&gt;0,F8/D8,)</f>
        <v>0</v>
      </c>
      <c r="J8" s="151">
        <f t="shared" si="1"/>
        <v>0</v>
      </c>
      <c r="K8" s="155" t="s">
        <v>1660</v>
      </c>
      <c r="L8" s="149"/>
      <c r="M8" s="149"/>
      <c r="N8" s="156"/>
      <c r="O8" s="156"/>
      <c r="P8" s="150"/>
      <c r="Q8" s="151">
        <f>IF(P8&lt;&gt;0,P8/L8-1,)</f>
        <v>0</v>
      </c>
      <c r="R8" s="151">
        <f t="shared" si="2"/>
        <v>0</v>
      </c>
      <c r="S8" s="151">
        <f>IF(P8&lt;&gt;0,P8/N8,)</f>
        <v>0</v>
      </c>
      <c r="T8" s="151">
        <f t="shared" si="3"/>
        <v>0</v>
      </c>
    </row>
    <row r="9" ht="38.1" customHeight="1" spans="1:20">
      <c r="A9" s="148" t="s">
        <v>1661</v>
      </c>
      <c r="B9" s="149"/>
      <c r="C9" s="149">
        <v>2381</v>
      </c>
      <c r="D9" s="150"/>
      <c r="E9" s="150">
        <v>2381</v>
      </c>
      <c r="F9" s="150">
        <v>2381</v>
      </c>
      <c r="G9" s="151"/>
      <c r="H9" s="151">
        <f t="shared" si="0"/>
        <v>1</v>
      </c>
      <c r="I9" s="151"/>
      <c r="J9" s="151">
        <f t="shared" si="1"/>
        <v>1</v>
      </c>
      <c r="K9" s="155" t="s">
        <v>1662</v>
      </c>
      <c r="L9" s="149"/>
      <c r="M9" s="149">
        <v>2381</v>
      </c>
      <c r="N9" s="156"/>
      <c r="O9" s="149">
        <v>2381</v>
      </c>
      <c r="P9" s="149">
        <v>2381</v>
      </c>
      <c r="Q9" s="151"/>
      <c r="R9" s="151">
        <f t="shared" si="2"/>
        <v>1</v>
      </c>
      <c r="S9" s="151"/>
      <c r="T9" s="151">
        <f t="shared" si="3"/>
        <v>1</v>
      </c>
    </row>
    <row r="10" ht="28.5" customHeight="1" spans="1:20">
      <c r="A10" s="148" t="s">
        <v>1663</v>
      </c>
      <c r="B10" s="149">
        <f>SUM(B5:B9)</f>
        <v>0</v>
      </c>
      <c r="C10" s="149">
        <f>SUM(C5:C9)</f>
        <v>2381</v>
      </c>
      <c r="D10" s="149">
        <f>SUM(D5:D9)</f>
        <v>0</v>
      </c>
      <c r="E10" s="149">
        <f>SUM(E5:E9)</f>
        <v>2381</v>
      </c>
      <c r="F10" s="149">
        <f>SUM(F5:F9)</f>
        <v>2381</v>
      </c>
      <c r="G10" s="151"/>
      <c r="H10" s="151">
        <f t="shared" si="0"/>
        <v>1</v>
      </c>
      <c r="I10" s="151"/>
      <c r="J10" s="151">
        <f t="shared" si="1"/>
        <v>1</v>
      </c>
      <c r="K10" s="155" t="s">
        <v>1664</v>
      </c>
      <c r="L10" s="149">
        <f>SUM(L5:L9)</f>
        <v>0</v>
      </c>
      <c r="M10" s="149">
        <f>SUM(M5:M9)</f>
        <v>2381</v>
      </c>
      <c r="N10" s="149">
        <f>SUM(N5:N9)</f>
        <v>0</v>
      </c>
      <c r="O10" s="149">
        <f>SUM(O5:O9)</f>
        <v>2381</v>
      </c>
      <c r="P10" s="149">
        <f>SUM(P5:P9)</f>
        <v>2381</v>
      </c>
      <c r="Q10" s="151"/>
      <c r="R10" s="151">
        <f t="shared" si="2"/>
        <v>1</v>
      </c>
      <c r="S10" s="151"/>
      <c r="T10" s="151">
        <f t="shared" si="3"/>
        <v>1</v>
      </c>
    </row>
    <row r="11" ht="28.5" customHeight="1" spans="1:20">
      <c r="A11" s="148"/>
      <c r="B11" s="149"/>
      <c r="C11" s="149"/>
      <c r="D11" s="149"/>
      <c r="E11" s="149"/>
      <c r="F11" s="149"/>
      <c r="G11" s="151"/>
      <c r="H11" s="151"/>
      <c r="I11" s="151"/>
      <c r="J11" s="151"/>
      <c r="K11" s="155"/>
      <c r="L11" s="149"/>
      <c r="M11" s="149"/>
      <c r="N11" s="149"/>
      <c r="O11" s="149"/>
      <c r="P11" s="149"/>
      <c r="Q11" s="151"/>
      <c r="R11" s="151"/>
      <c r="S11" s="151"/>
      <c r="T11" s="151"/>
    </row>
    <row r="12" ht="36" customHeight="1" spans="1:20">
      <c r="A12" s="148" t="s">
        <v>1665</v>
      </c>
      <c r="B12" s="149"/>
      <c r="C12" s="149"/>
      <c r="D12" s="150"/>
      <c r="E12" s="150"/>
      <c r="F12" s="150"/>
      <c r="G12" s="151">
        <f>IF(F12&lt;&gt;0,F12/B12-1,)</f>
        <v>0</v>
      </c>
      <c r="H12" s="151">
        <f>IF(F12&lt;&gt;0,F12/C12,)</f>
        <v>0</v>
      </c>
      <c r="I12" s="151">
        <f>IF(F12&lt;&gt;0,F12/D12,)</f>
        <v>0</v>
      </c>
      <c r="J12" s="151">
        <f>IF(F12&lt;&gt;0,F12/E12,)</f>
        <v>0</v>
      </c>
      <c r="K12" s="155" t="s">
        <v>1666</v>
      </c>
      <c r="L12" s="149"/>
      <c r="M12" s="149"/>
      <c r="N12" s="156"/>
      <c r="O12" s="156"/>
      <c r="P12" s="150"/>
      <c r="Q12" s="151">
        <f>IF(P12&lt;&gt;0,P12/L12-1,)</f>
        <v>0</v>
      </c>
      <c r="R12" s="151">
        <f>IF(P12&lt;&gt;0,P12/M12,)</f>
        <v>0</v>
      </c>
      <c r="S12" s="151">
        <f>IF(P12&lt;&gt;0,P12/N12,)</f>
        <v>0</v>
      </c>
      <c r="T12" s="151">
        <f>IF(P12&lt;&gt;0,P12/O12,)</f>
        <v>0</v>
      </c>
    </row>
    <row r="13" ht="33" customHeight="1" spans="1:20">
      <c r="A13" s="148" t="s">
        <v>140</v>
      </c>
      <c r="B13" s="149">
        <f>B10+B12</f>
        <v>0</v>
      </c>
      <c r="C13" s="149">
        <f>C10+C12</f>
        <v>2381</v>
      </c>
      <c r="D13" s="149">
        <f>D10+D12</f>
        <v>0</v>
      </c>
      <c r="E13" s="149">
        <f>E10+E12</f>
        <v>2381</v>
      </c>
      <c r="F13" s="149">
        <f>F10+F12</f>
        <v>2381</v>
      </c>
      <c r="G13" s="151"/>
      <c r="H13" s="151">
        <f>IF(F13&lt;&gt;0,F13/C13,)</f>
        <v>1</v>
      </c>
      <c r="I13" s="151"/>
      <c r="J13" s="151">
        <f>IF(F13&lt;&gt;0,F13/E13,)</f>
        <v>1</v>
      </c>
      <c r="K13" s="155" t="s">
        <v>180</v>
      </c>
      <c r="L13" s="149">
        <f>L10+L12</f>
        <v>0</v>
      </c>
      <c r="M13" s="149">
        <f>M10+M12</f>
        <v>2381</v>
      </c>
      <c r="N13" s="149">
        <f>N10+N12</f>
        <v>0</v>
      </c>
      <c r="O13" s="149">
        <f>O10+O12</f>
        <v>2381</v>
      </c>
      <c r="P13" s="149">
        <f>P10+P12</f>
        <v>2381</v>
      </c>
      <c r="Q13" s="151"/>
      <c r="R13" s="151">
        <f>IF(P13&lt;&gt;0,P13/M13,)</f>
        <v>1</v>
      </c>
      <c r="S13" s="151"/>
      <c r="T13" s="151">
        <f>IF(P13&lt;&gt;0,P13/O13,)</f>
        <v>1</v>
      </c>
    </row>
    <row r="14" spans="1:2">
      <c r="A14" s="152"/>
      <c r="B14" s="153"/>
    </row>
    <row r="15" spans="1:1">
      <c r="A15" s="152"/>
    </row>
    <row r="16" spans="1:2">
      <c r="A16" s="152"/>
      <c r="B16" s="153"/>
    </row>
  </sheetData>
  <mergeCells count="4">
    <mergeCell ref="A1:S1"/>
    <mergeCell ref="Q2:S2"/>
    <mergeCell ref="A3:J3"/>
    <mergeCell ref="K3:T3"/>
  </mergeCells>
  <conditionalFormatting sqref="A5:A13">
    <cfRule type="expression" dxfId="0" priority="4" stopIfTrue="1">
      <formula>"len($A:$A)=3"</formula>
    </cfRule>
  </conditionalFormatting>
  <conditionalFormatting sqref="L6:M6 L12:M12">
    <cfRule type="cellIs" dxfId="1" priority="3" stopIfTrue="1" operator="lessThan">
      <formula>0</formula>
    </cfRule>
  </conditionalFormatting>
  <pageMargins left="0.747916666666667" right="0.747916666666667" top="0.984027777777778" bottom="0.984027777777778" header="0.511805555555556" footer="0.511805555555556"/>
  <pageSetup paperSize="9" scale="6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目录</vt:lpstr>
      <vt:lpstr>一般收入决算表</vt:lpstr>
      <vt:lpstr>一般支出决算表</vt:lpstr>
      <vt:lpstr>一般支出功能分类（不含230,231）</vt:lpstr>
      <vt:lpstr>政府性基金</vt:lpstr>
      <vt:lpstr>政府性基金功能分类收入</vt:lpstr>
      <vt:lpstr>基金功能分类支出 </vt:lpstr>
      <vt:lpstr>国有资本经营</vt:lpstr>
      <vt:lpstr>社保基金收入</vt:lpstr>
      <vt:lpstr>社会保险基金支出</vt:lpstr>
      <vt:lpstr>一般公共预算基本支出经济分类</vt:lpstr>
      <vt:lpstr>一般债务余额</vt:lpstr>
      <vt:lpstr>专项债务余额</vt:lpstr>
      <vt:lpstr>新增债券项目明细表</vt:lpstr>
      <vt:lpstr>对下转移支付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Just we</cp:lastModifiedBy>
  <cp:revision>1</cp:revision>
  <dcterms:created xsi:type="dcterms:W3CDTF">1996-12-17T01:32:00Z</dcterms:created>
  <cp:lastPrinted>2018-08-30T10:02:00Z</cp:lastPrinted>
  <dcterms:modified xsi:type="dcterms:W3CDTF">2025-10-30T03:10:27Z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KSOReadingLayout">
    <vt:bool>true</vt:bool>
  </property>
  <property fmtid="{D5CDD505-2E9C-101B-9397-08002B2CF9AE}" pid="4" name="ICV">
    <vt:lpwstr>F068449929F84A18A64E269E12F58CD5_12</vt:lpwstr>
  </property>
</Properties>
</file>