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activeTab="13"/>
  </bookViews>
  <sheets>
    <sheet name="总" sheetId="2" r:id="rId1"/>
    <sheet name="水稻" sheetId="15" r:id="rId2"/>
    <sheet name="鸡" sheetId="6" r:id="rId3"/>
    <sheet name="坚果" sheetId="7" r:id="rId4"/>
    <sheet name="魔芋" sheetId="8" r:id="rId5"/>
    <sheet name="能繁母猪" sheetId="9" r:id="rId6"/>
    <sheet name="生猪" sheetId="10" r:id="rId7"/>
    <sheet name="新植甘蔗" sheetId="11" r:id="rId8"/>
    <sheet name="茶园增效" sheetId="12" r:id="rId9"/>
    <sheet name="香料烟" sheetId="13" r:id="rId10"/>
    <sheet name="新植咖啡" sheetId="14" r:id="rId11"/>
    <sheet name="百香果" sheetId="16" r:id="rId12"/>
    <sheet name="牛" sheetId="17" r:id="rId13"/>
    <sheet name="玉米" sheetId="18" r:id="rId14"/>
  </sheets>
  <externalReferences>
    <externalReference r:id="rId15"/>
    <externalReference r:id="rId16"/>
  </externalReferences>
  <definedNames>
    <definedName name="_xlnm._FilterDatabase" localSheetId="1" hidden="1">水稻!$A$5:$U$59</definedName>
    <definedName name="_xlnm._FilterDatabase" localSheetId="0" hidden="1">总!$A$5:$AA$97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<sst xmlns="http://schemas.openxmlformats.org/spreadsheetml/2006/main" count="2154" uniqueCount="407">
  <si>
    <t>附件2</t>
  </si>
  <si>
    <t>瑞丽市2025年农业产业“产业奖补”项目实施情况表</t>
  </si>
  <si>
    <t>填报乡镇：                  审核领导：                 填报人：          联系电话：                     单位：亩、  、只、箱、窝、元</t>
  </si>
  <si>
    <t>序号</t>
  </si>
  <si>
    <t>村委会</t>
  </si>
  <si>
    <t>村民小组</t>
  </si>
  <si>
    <t>户类别</t>
  </si>
  <si>
    <t>风险消除时间</t>
  </si>
  <si>
    <t>户编号</t>
  </si>
  <si>
    <t>户主姓名</t>
  </si>
  <si>
    <t>国办系统人口</t>
  </si>
  <si>
    <t>身份证号</t>
  </si>
  <si>
    <t>产业一</t>
  </si>
  <si>
    <t>产业二</t>
  </si>
  <si>
    <t>产业三</t>
  </si>
  <si>
    <t>验收金额合计</t>
  </si>
  <si>
    <t>第一批次已补助（元）</t>
  </si>
  <si>
    <t>实际应补助金额合计（元）</t>
  </si>
  <si>
    <t>两批次补助合计</t>
  </si>
  <si>
    <t>项目验收时间</t>
  </si>
  <si>
    <t>备注</t>
  </si>
  <si>
    <t>一次性奖励</t>
  </si>
  <si>
    <t>名称</t>
  </si>
  <si>
    <t>数量</t>
  </si>
  <si>
    <t>补助金额（元）</t>
  </si>
  <si>
    <t>一次性奖励项目</t>
  </si>
  <si>
    <t>一次性奖励亩数/头数</t>
  </si>
  <si>
    <t>一次性奖励金额</t>
  </si>
  <si>
    <t>弄岛村委会</t>
  </si>
  <si>
    <t>大用棒村民小组</t>
  </si>
  <si>
    <t>突发严重困难户</t>
  </si>
  <si>
    <t>202401</t>
  </si>
  <si>
    <t>5500001381594312</t>
  </si>
  <si>
    <t>占两</t>
  </si>
  <si>
    <t>2</t>
  </si>
  <si>
    <t>533**********0838</t>
  </si>
  <si>
    <t>水稻</t>
  </si>
  <si>
    <t>3</t>
  </si>
  <si>
    <t>验收时间时为已消除风险户的两批次补助不超过3000元</t>
  </si>
  <si>
    <t>贺允村民小组</t>
  </si>
  <si>
    <t>边缘易致贫户</t>
  </si>
  <si>
    <t>未消除风险</t>
  </si>
  <si>
    <t>5500001357921346</t>
  </si>
  <si>
    <t>赵本良</t>
  </si>
  <si>
    <t>533**********0819</t>
  </si>
  <si>
    <t>7</t>
  </si>
  <si>
    <t>验收时间时为未消除风险户的两批次补助不超过10000元</t>
  </si>
  <si>
    <t>南涝村民小组</t>
  </si>
  <si>
    <t>5500001381549779</t>
  </si>
  <si>
    <t>尚散</t>
  </si>
  <si>
    <t>533**********0871</t>
  </si>
  <si>
    <t>脱贫不稳定户</t>
  </si>
  <si>
    <t>202306</t>
  </si>
  <si>
    <t>85300001442330</t>
  </si>
  <si>
    <t>占润</t>
  </si>
  <si>
    <t>4</t>
  </si>
  <si>
    <t>533**********0813</t>
  </si>
  <si>
    <t>弄岛村民小组</t>
  </si>
  <si>
    <t>202204</t>
  </si>
  <si>
    <t>85300000250142</t>
  </si>
  <si>
    <t>吞明</t>
  </si>
  <si>
    <t>6</t>
  </si>
  <si>
    <t>5500001357907791</t>
  </si>
  <si>
    <t>孟燕</t>
  </si>
  <si>
    <t>533**********0833</t>
  </si>
  <si>
    <t>8</t>
  </si>
  <si>
    <t>弄木东村民小组</t>
  </si>
  <si>
    <t>202205</t>
  </si>
  <si>
    <t>85300000225245</t>
  </si>
  <si>
    <t>岩瑞</t>
  </si>
  <si>
    <t>533**********0818</t>
  </si>
  <si>
    <t>2.5</t>
  </si>
  <si>
    <t>85300000676148</t>
  </si>
  <si>
    <t>恩软散</t>
  </si>
  <si>
    <t>202109</t>
  </si>
  <si>
    <t>85300000789434</t>
  </si>
  <si>
    <t>莫喊散</t>
  </si>
  <si>
    <t>533**********0857</t>
  </si>
  <si>
    <t>弄双村民小组</t>
  </si>
  <si>
    <t>202310</t>
  </si>
  <si>
    <t>85300001454854</t>
  </si>
  <si>
    <t>岩管江</t>
  </si>
  <si>
    <t>533**********0811</t>
  </si>
  <si>
    <t>百香果</t>
  </si>
  <si>
    <t>1</t>
  </si>
  <si>
    <t>小用棒村民小组</t>
  </si>
  <si>
    <t>5500001311510589</t>
  </si>
  <si>
    <t>依温</t>
  </si>
  <si>
    <t>533**********0810</t>
  </si>
  <si>
    <t>2.6</t>
  </si>
  <si>
    <t>等秀村委会</t>
  </si>
  <si>
    <t>姐冒村民小组</t>
  </si>
  <si>
    <t>5500000146471874</t>
  </si>
  <si>
    <t>岩润</t>
  </si>
  <si>
    <t>85300001749846</t>
  </si>
  <si>
    <t>腊记</t>
  </si>
  <si>
    <t>533**********0908</t>
  </si>
  <si>
    <t>202210</t>
  </si>
  <si>
    <t>5500001381640988</t>
  </si>
  <si>
    <t>赛旺</t>
  </si>
  <si>
    <t>533**********0817</t>
  </si>
  <si>
    <t>5500001381609186</t>
  </si>
  <si>
    <t>岩喊</t>
  </si>
  <si>
    <t>5500000146272623</t>
  </si>
  <si>
    <t>约恩伦</t>
  </si>
  <si>
    <t>533**********0829</t>
  </si>
  <si>
    <t>喊等村民小组</t>
  </si>
  <si>
    <t>85300000676090</t>
  </si>
  <si>
    <t>曼相板</t>
  </si>
  <si>
    <t>畔弄村民小组</t>
  </si>
  <si>
    <t>85300000952314</t>
  </si>
  <si>
    <t>岩站相</t>
  </si>
  <si>
    <t>533**********0839</t>
  </si>
  <si>
    <t>等秀村民小组</t>
  </si>
  <si>
    <t>202505</t>
  </si>
  <si>
    <t>5500001435555519</t>
  </si>
  <si>
    <t>帅喊瑞</t>
  </si>
  <si>
    <t>533**********0907</t>
  </si>
  <si>
    <t>贺弄村民小组</t>
  </si>
  <si>
    <t>5500001381601008</t>
  </si>
  <si>
    <t>麦喊岩</t>
  </si>
  <si>
    <t>5500001381635805</t>
  </si>
  <si>
    <t>岩胆旺</t>
  </si>
  <si>
    <t>533**********0816</t>
  </si>
  <si>
    <t>拉相村民小组</t>
  </si>
  <si>
    <t>5500000135573795</t>
  </si>
  <si>
    <t>庄相吞</t>
  </si>
  <si>
    <t>533**********0832</t>
  </si>
  <si>
    <t>5500000327221529</t>
  </si>
  <si>
    <t>赛良</t>
  </si>
  <si>
    <t>533**********1243</t>
  </si>
  <si>
    <t>85300002219285</t>
  </si>
  <si>
    <t>占喊</t>
  </si>
  <si>
    <t>533**********0822</t>
  </si>
  <si>
    <t>跌沙村民小组</t>
  </si>
  <si>
    <t>85300000312584</t>
  </si>
  <si>
    <t>岩比</t>
  </si>
  <si>
    <t>533**********0815</t>
  </si>
  <si>
    <t>雷允村委会</t>
  </si>
  <si>
    <t>雷允村民小组</t>
  </si>
  <si>
    <t>202305</t>
  </si>
  <si>
    <t>85300001027674</t>
  </si>
  <si>
    <t>依相选</t>
  </si>
  <si>
    <t>533**********085X</t>
  </si>
  <si>
    <t>85300000117366</t>
  </si>
  <si>
    <t>相应</t>
  </si>
  <si>
    <t>533**********0823</t>
  </si>
  <si>
    <t>喊板村民小组</t>
  </si>
  <si>
    <t>202407</t>
  </si>
  <si>
    <t>5500001669168235</t>
  </si>
  <si>
    <t>信  润</t>
  </si>
  <si>
    <t>533**********0882</t>
  </si>
  <si>
    <t>5500001311478438</t>
  </si>
  <si>
    <t>喊  建</t>
  </si>
  <si>
    <t>533**********0828</t>
  </si>
  <si>
    <t>5500001311487123</t>
  </si>
  <si>
    <t>岩左拉</t>
  </si>
  <si>
    <t>533**********1371</t>
  </si>
  <si>
    <t>广喊村民小组</t>
  </si>
  <si>
    <t>85300000811063</t>
  </si>
  <si>
    <t>岩孟</t>
  </si>
  <si>
    <t>85300000475349</t>
  </si>
  <si>
    <t>妹恩玉</t>
  </si>
  <si>
    <t>533**********0849</t>
  </si>
  <si>
    <t>85300000115427</t>
  </si>
  <si>
    <t>莫喊岩实</t>
  </si>
  <si>
    <t>202507</t>
  </si>
  <si>
    <t>85300001153909</t>
  </si>
  <si>
    <t>静广</t>
  </si>
  <si>
    <t>533**********0862</t>
  </si>
  <si>
    <t>85300000723088</t>
  </si>
  <si>
    <t>喊荣</t>
  </si>
  <si>
    <t>533**********0821</t>
  </si>
  <si>
    <t>5500001381362903</t>
  </si>
  <si>
    <t>冷弄额</t>
  </si>
  <si>
    <t>533**********0865</t>
  </si>
  <si>
    <t>85300000350522</t>
  </si>
  <si>
    <t>岩吞</t>
  </si>
  <si>
    <t>533**********081X</t>
  </si>
  <si>
    <t>5500001371025208</t>
  </si>
  <si>
    <t>软喊论</t>
  </si>
  <si>
    <t>坚果</t>
  </si>
  <si>
    <t>弄混村民小组</t>
  </si>
  <si>
    <t>5500000824990254</t>
  </si>
  <si>
    <t>李庆明</t>
  </si>
  <si>
    <t>5500000326200004</t>
  </si>
  <si>
    <t>菲恩</t>
  </si>
  <si>
    <t>533**********0825</t>
  </si>
  <si>
    <t>5500001381440093</t>
  </si>
  <si>
    <t>孟也</t>
  </si>
  <si>
    <t>弄麦村民小组</t>
  </si>
  <si>
    <t>85300001894700</t>
  </si>
  <si>
    <t>孟进</t>
  </si>
  <si>
    <t>85300000701457</t>
  </si>
  <si>
    <t>孟信</t>
  </si>
  <si>
    <t>533**********0842</t>
  </si>
  <si>
    <t>202009</t>
  </si>
  <si>
    <t>5500000825104036</t>
  </si>
  <si>
    <t>妹恩团腊</t>
  </si>
  <si>
    <t>533**********0841</t>
  </si>
  <si>
    <t>5500001381398770</t>
  </si>
  <si>
    <t>约喊团</t>
  </si>
  <si>
    <t>533**********0840</t>
  </si>
  <si>
    <t>等相村民小组</t>
  </si>
  <si>
    <t>85300000115582</t>
  </si>
  <si>
    <t>佐信</t>
  </si>
  <si>
    <t>辣椒</t>
  </si>
  <si>
    <t>5500000145912440</t>
  </si>
  <si>
    <t>散吞</t>
  </si>
  <si>
    <t>533**********1213</t>
  </si>
  <si>
    <t>85300000115568</t>
  </si>
  <si>
    <t>团艳</t>
  </si>
  <si>
    <t>香料烟</t>
  </si>
  <si>
    <t>等嘎村委会</t>
  </si>
  <si>
    <t>菜芹坝村民小组</t>
  </si>
  <si>
    <t>5500000151594025</t>
  </si>
  <si>
    <t>勒排鲁</t>
  </si>
  <si>
    <t>生猪</t>
  </si>
  <si>
    <t>新植咖啡</t>
  </si>
  <si>
    <t>5500001649317294</t>
  </si>
  <si>
    <t>木然果</t>
  </si>
  <si>
    <t>能繁母猪</t>
  </si>
  <si>
    <t>5500000327487276</t>
  </si>
  <si>
    <t>刀结鲁</t>
  </si>
  <si>
    <t>533**********082X</t>
  </si>
  <si>
    <t>鸡</t>
  </si>
  <si>
    <t>5500000803307462</t>
  </si>
  <si>
    <t>苏枝花</t>
  </si>
  <si>
    <t>533**********2144</t>
  </si>
  <si>
    <t>二组</t>
  </si>
  <si>
    <t>202312</t>
  </si>
  <si>
    <t>5500000150857758</t>
  </si>
  <si>
    <t>勒向当</t>
  </si>
  <si>
    <t>533**********1142</t>
  </si>
  <si>
    <t>85300000400510</t>
  </si>
  <si>
    <t>勒向板佳</t>
  </si>
  <si>
    <t>玉米</t>
  </si>
  <si>
    <t>85300000914511</t>
  </si>
  <si>
    <t>米冬香爱</t>
  </si>
  <si>
    <t>85300000212570</t>
  </si>
  <si>
    <t>勒毛锐</t>
  </si>
  <si>
    <t>533**********0820</t>
  </si>
  <si>
    <t>85300001593344</t>
  </si>
  <si>
    <t>跑米宽</t>
  </si>
  <si>
    <t>85300001668383</t>
  </si>
  <si>
    <t>木日糯东</t>
  </si>
  <si>
    <t>202503</t>
  </si>
  <si>
    <t>5500001649348150</t>
  </si>
  <si>
    <t>木日锐</t>
  </si>
  <si>
    <t>5500001906929649</t>
  </si>
  <si>
    <t>帮南</t>
  </si>
  <si>
    <t>85300000250164</t>
  </si>
  <si>
    <t>跑样鲁</t>
  </si>
  <si>
    <t>5500000695287153</t>
  </si>
  <si>
    <t>杨定红</t>
  </si>
  <si>
    <t>533**********2279</t>
  </si>
  <si>
    <t>三组</t>
  </si>
  <si>
    <t>202004</t>
  </si>
  <si>
    <t>5500000829233469</t>
  </si>
  <si>
    <t>赵芹娣</t>
  </si>
  <si>
    <t>533**********3523</t>
  </si>
  <si>
    <t>202502</t>
  </si>
  <si>
    <t>5500001370997247</t>
  </si>
  <si>
    <t>余改娣</t>
  </si>
  <si>
    <t>533**********3528</t>
  </si>
  <si>
    <t>黄牛</t>
  </si>
  <si>
    <t>牛</t>
  </si>
  <si>
    <t>等嘎一组村民小组</t>
  </si>
  <si>
    <t>85300001843462</t>
  </si>
  <si>
    <t>都扎</t>
  </si>
  <si>
    <t>85300000111665</t>
  </si>
  <si>
    <t>宽争</t>
  </si>
  <si>
    <t>202405</t>
  </si>
  <si>
    <t>85300000450412</t>
  </si>
  <si>
    <t>李小凤</t>
  </si>
  <si>
    <t>5500000829927580</t>
  </si>
  <si>
    <t>马成元</t>
  </si>
  <si>
    <t>533**********1644</t>
  </si>
  <si>
    <t>85300001627945</t>
  </si>
  <si>
    <t>先朋糯</t>
  </si>
  <si>
    <t>202404</t>
  </si>
  <si>
    <t>5500001516399680</t>
  </si>
  <si>
    <t>木贝干</t>
  </si>
  <si>
    <t>85300000325258</t>
  </si>
  <si>
    <t>朱保元</t>
  </si>
  <si>
    <t>5500000825175100</t>
  </si>
  <si>
    <t>相珍</t>
  </si>
  <si>
    <t>533**********0843</t>
  </si>
  <si>
    <t>5500000152747137</t>
  </si>
  <si>
    <t>勒希鲁</t>
  </si>
  <si>
    <t>533**********2842</t>
  </si>
  <si>
    <t>85300000764356</t>
  </si>
  <si>
    <t>张莫锐</t>
  </si>
  <si>
    <t>5500000149351839</t>
  </si>
  <si>
    <t>腊东</t>
  </si>
  <si>
    <t>5500000150859680</t>
  </si>
  <si>
    <t>木然鲁</t>
  </si>
  <si>
    <t>85300001593367</t>
  </si>
  <si>
    <t>腊买</t>
  </si>
  <si>
    <t>85300000613316</t>
  </si>
  <si>
    <t>恩孔果</t>
  </si>
  <si>
    <t>5500000151323393</t>
  </si>
  <si>
    <t>散佳</t>
  </si>
  <si>
    <t>5500000151010826</t>
  </si>
  <si>
    <t>跑杨糯</t>
  </si>
  <si>
    <t>533**********0814</t>
  </si>
  <si>
    <t>5500000829428870</t>
  </si>
  <si>
    <t>考草都</t>
  </si>
  <si>
    <t>533**********1044</t>
  </si>
  <si>
    <t>茶园增效</t>
  </si>
  <si>
    <t>5500000147714959</t>
  </si>
  <si>
    <t>忒翁</t>
  </si>
  <si>
    <t>魔芋</t>
  </si>
  <si>
    <t>新植甘蔗</t>
  </si>
  <si>
    <t>5500000327210934</t>
  </si>
  <si>
    <t>跑拉当</t>
  </si>
  <si>
    <t>533**********0812</t>
  </si>
  <si>
    <t>85300001279487</t>
  </si>
  <si>
    <t>跑热鲁</t>
  </si>
  <si>
    <t>85300000250224</t>
  </si>
  <si>
    <t>跑杨卡</t>
  </si>
  <si>
    <t>5500000149438203</t>
  </si>
  <si>
    <t>宝莲</t>
  </si>
  <si>
    <t>533**********0826</t>
  </si>
  <si>
    <t>85300001179155</t>
  </si>
  <si>
    <t>张宏退</t>
  </si>
  <si>
    <t>5500001435543879</t>
  </si>
  <si>
    <t>布胆鲁</t>
  </si>
  <si>
    <t>85300001002615</t>
  </si>
  <si>
    <t>麻日</t>
  </si>
  <si>
    <t>5500000327182301</t>
  </si>
  <si>
    <t>跑杨南</t>
  </si>
  <si>
    <t>533**********0847</t>
  </si>
  <si>
    <t>85300000262619</t>
  </si>
  <si>
    <t>跑杨鲁</t>
  </si>
  <si>
    <t>533**********0824</t>
  </si>
  <si>
    <t>瑞丽市2025年农业产业“产业奖补”项目实施情况表（水稻）</t>
  </si>
  <si>
    <t>533***********0838</t>
  </si>
  <si>
    <t>户主</t>
  </si>
  <si>
    <t>533***********0819</t>
  </si>
  <si>
    <t>533***********0871</t>
  </si>
  <si>
    <t>533***********0813</t>
  </si>
  <si>
    <t>533***********0833</t>
  </si>
  <si>
    <t>533***********0818</t>
  </si>
  <si>
    <t>533***********0857</t>
  </si>
  <si>
    <t>533***********0810</t>
  </si>
  <si>
    <t>533***********0908</t>
  </si>
  <si>
    <t>533***********0817</t>
  </si>
  <si>
    <t>533***********0829</t>
  </si>
  <si>
    <t>533***********0839</t>
  </si>
  <si>
    <t>533***********0907</t>
  </si>
  <si>
    <t>533***********0816</t>
  </si>
  <si>
    <t>533***********0832</t>
  </si>
  <si>
    <t>533***********0812</t>
  </si>
  <si>
    <t>533***********0822</t>
  </si>
  <si>
    <t>533***********0815</t>
  </si>
  <si>
    <t>533***********085X</t>
  </si>
  <si>
    <t>533***********0823</t>
  </si>
  <si>
    <t>533***********0882</t>
  </si>
  <si>
    <t>533***********0828</t>
  </si>
  <si>
    <t>533***********0849</t>
  </si>
  <si>
    <t>533***********0862</t>
  </si>
  <si>
    <t>533***********0821</t>
  </si>
  <si>
    <t>533***********0865</t>
  </si>
  <si>
    <t>533***********081X</t>
  </si>
  <si>
    <t>533***********0825</t>
  </si>
  <si>
    <t>533***********0811</t>
  </si>
  <si>
    <t>533***********0842</t>
  </si>
  <si>
    <t>533***********0841</t>
  </si>
  <si>
    <t>533***********0840</t>
  </si>
  <si>
    <t>533***********0826</t>
  </si>
  <si>
    <t>533***********082X</t>
  </si>
  <si>
    <t>瑞丽市2025年农业产业“产业奖补”项目实施情况表（能繁母猪）</t>
  </si>
  <si>
    <t>瑞丽市2025年农业产业“产业奖补”项目实施情况表（生猪）</t>
  </si>
  <si>
    <t>533************0822</t>
  </si>
  <si>
    <t>533************1021</t>
  </si>
  <si>
    <t>533************2279</t>
  </si>
  <si>
    <t>533************0818</t>
  </si>
  <si>
    <t>533************0841</t>
  </si>
  <si>
    <t>533************0847</t>
  </si>
  <si>
    <t>533************0824</t>
  </si>
  <si>
    <t>533************0828</t>
  </si>
  <si>
    <t>533************0820</t>
  </si>
  <si>
    <t>533************0810</t>
  </si>
  <si>
    <t>533************0826</t>
  </si>
  <si>
    <t>瑞丽市2025年农业产业“产业奖补”项目实施情况表（新植甘蔗）</t>
  </si>
  <si>
    <t>瑞丽市2025年农业产业“产业奖补”项目实施情况表（茶园增效）</t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</si>
  <si>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</si>
  <si>
    <r>
      <rPr>
        <sz val="22"/>
        <rFont val="宋体"/>
        <charset val="134"/>
      </rPr>
      <t>瑞丽市</t>
    </r>
    <r>
      <rPr>
        <sz val="22"/>
        <rFont val="Times New Roman"/>
        <charset val="134"/>
      </rPr>
      <t>2025</t>
    </r>
    <r>
      <rPr>
        <sz val="22"/>
        <rFont val="宋体"/>
        <charset val="134"/>
      </rPr>
      <t>年农业产业</t>
    </r>
    <r>
      <rPr>
        <sz val="22"/>
        <rFont val="Times New Roman"/>
        <charset val="134"/>
      </rPr>
      <t>“</t>
    </r>
    <r>
      <rPr>
        <sz val="22"/>
        <rFont val="宋体"/>
        <charset val="134"/>
      </rPr>
      <t>产业奖补</t>
    </r>
    <r>
      <rPr>
        <sz val="22"/>
        <rFont val="Times New Roman"/>
        <charset val="134"/>
      </rPr>
      <t>”</t>
    </r>
    <r>
      <rPr>
        <sz val="22"/>
        <rFont val="宋体"/>
        <charset val="134"/>
      </rPr>
      <t>项目实施情况表（香料烟）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</si>
  <si>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</si>
  <si>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村委会</t>
    </r>
  </si>
  <si>
    <r>
      <rPr>
        <sz val="12"/>
        <rFont val="宋体"/>
        <charset val="134"/>
      </rPr>
      <t>村民小组</t>
    </r>
  </si>
  <si>
    <r>
      <rPr>
        <sz val="12"/>
        <rFont val="宋体"/>
        <charset val="134"/>
      </rPr>
      <t>户类别</t>
    </r>
  </si>
  <si>
    <r>
      <rPr>
        <sz val="12"/>
        <rFont val="宋体"/>
        <charset val="134"/>
      </rPr>
      <t>户编号</t>
    </r>
  </si>
  <si>
    <r>
      <rPr>
        <sz val="12"/>
        <rFont val="宋体"/>
        <charset val="134"/>
      </rPr>
      <t>户主姓名</t>
    </r>
  </si>
  <si>
    <r>
      <rPr>
        <sz val="12"/>
        <rFont val="宋体"/>
        <charset val="134"/>
      </rPr>
      <t>国办系统人口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</si>
  <si>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</si>
  <si>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产业一</t>
    </r>
  </si>
  <si>
    <r>
      <rPr>
        <sz val="12"/>
        <rFont val="宋体"/>
        <charset val="134"/>
      </rPr>
      <t>名称</t>
    </r>
  </si>
  <si>
    <r>
      <rPr>
        <sz val="12"/>
        <rFont val="宋体"/>
        <charset val="134"/>
      </rPr>
      <t>数量</t>
    </r>
  </si>
  <si>
    <t>瑞丽市2025年农业产业“产业奖补”项目实施情况表（新植咖啡）</t>
  </si>
  <si>
    <t>533***********3528</t>
  </si>
  <si>
    <t>瑞丽市2025年农业产业“产业奖补”项目实施情况表（玉米）</t>
  </si>
  <si>
    <t>533***********0820</t>
  </si>
  <si>
    <t>533***********3523</t>
  </si>
  <si>
    <t>533***********0843</t>
  </si>
  <si>
    <t>533***********0814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</si>
</sst>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&quot;元&quot;"/>
  </numFmts>
  <fonts count="42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22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1"/>
      <color rgb="FFFF0000"/>
      <name val="Tahoma"/>
      <charset val="134"/>
    </font>
    <font>
      <sz val="8"/>
      <color theme="1"/>
      <name val="Tahoma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" fillId="3" borderId="5" xfId="0" applyFont="1" applyFill="1" applyBorder="1" applyAlignment="1" quotePrefix="1">
      <alignment horizontal="center" vertical="center"/>
    </xf>
    <xf numFmtId="0" fontId="3" fillId="3" borderId="3" xfId="0" applyFont="1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206;&#36139;&#24037;&#20316;\2025&#24180;\2025&#20135;&#19994;&#22870;&#34917;\&#31532;&#19968;&#25209;\&#24324;&#23707;&#38215;2025&#24180;&#20892;&#19994;&#20135;&#19994;&#8220;&#20135;&#19994;&#22870;&#34917;&#8221;&#39033;&#30446;&#21040;&#25143;&#34917;&#21161;&#33457;&#21517;&#20876;&#65288;&#31532;&#19968;&#25209;&#65289;&#24324;&#237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206;&#36139;&#24037;&#20316;\2025&#24180;\2025&#20135;&#19994;&#22870;&#34917;\&#31532;&#19968;&#25209;\&#24324;&#23707;&#38215;2025&#24180;&#20892;&#19994;&#20135;&#19994;&#8220;&#20135;&#19994;&#22870;&#34917;&#8221;&#39033;&#30446;&#21040;&#25143;&#34917;&#21161;&#33457;&#21517;&#20876;&#65288;&#31532;&#19968;&#25209;&#65289;&#31561;&#311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</sheetNames>
    <sheetDataSet>
      <sheetData sheetId="0">
        <row r="4">
          <cell r="E4" t="str">
            <v>5500000803366250</v>
          </cell>
          <cell r="F4" t="str">
            <v>莫喊喊团</v>
          </cell>
          <cell r="G4" t="str">
            <v>533125195204100823</v>
          </cell>
          <cell r="H4" t="str">
            <v>6231900000087424087</v>
          </cell>
          <cell r="I4" t="str">
            <v>莫喊喊团</v>
          </cell>
          <cell r="J4" t="str">
            <v>533125195204100823</v>
          </cell>
          <cell r="K4" t="str">
            <v>户主</v>
          </cell>
          <cell r="L4" t="str">
            <v>2025年农业产业“产业奖补”项目</v>
          </cell>
          <cell r="M4" t="str">
            <v>按验收时未消除风险的监测户。每户奖补金额在10000元以内的，按照补助标准执行；验收时间前已消除风险户单项合计超过3000元的，按3000元标准进行补助</v>
          </cell>
          <cell r="N4">
            <v>3000</v>
          </cell>
        </row>
        <row r="5">
          <cell r="E5" t="str">
            <v>5500001311510589</v>
          </cell>
          <cell r="F5" t="str">
            <v>旺腊</v>
          </cell>
          <cell r="G5" t="str">
            <v>533102196003020835</v>
          </cell>
          <cell r="H5" t="str">
            <v>6223692313888952</v>
          </cell>
          <cell r="I5" t="str">
            <v>旺腊</v>
          </cell>
          <cell r="J5" t="str">
            <v>533102196003020835</v>
          </cell>
          <cell r="K5" t="str">
            <v>户主</v>
          </cell>
          <cell r="L5" t="str">
            <v>2025年农业产业“产业奖补”项目</v>
          </cell>
          <cell r="M5" t="str">
            <v>按验收时未消除风险的监测户。每户奖补金额在10000元以内的，按照补助标准执行；验收时间前已消除风险户单项合计超过3000元的，按3000元标准进行补助</v>
          </cell>
          <cell r="N5">
            <v>4200</v>
          </cell>
        </row>
        <row r="6">
          <cell r="E6" t="str">
            <v>5500001311102918</v>
          </cell>
          <cell r="F6" t="str">
            <v>团应</v>
          </cell>
          <cell r="G6" t="str">
            <v>533125197004030823</v>
          </cell>
          <cell r="H6" t="str">
            <v>6231900000249570504</v>
          </cell>
          <cell r="I6" t="str">
            <v>团应</v>
          </cell>
          <cell r="J6" t="str">
            <v>533125197004030823</v>
          </cell>
          <cell r="K6" t="str">
            <v>户主</v>
          </cell>
          <cell r="L6" t="str">
            <v>2025年农业产业“产业奖补”项目</v>
          </cell>
          <cell r="M6" t="str">
            <v>按验收时未消除风险的监测户。每户奖补金额在10000元以内的，按照补助标准执行；验收时间前已消除风险户单项合计超过3000元的，按3000元标准进行补助</v>
          </cell>
          <cell r="N6">
            <v>3000</v>
          </cell>
        </row>
        <row r="7">
          <cell r="E7" t="str">
            <v>5500001381584671</v>
          </cell>
          <cell r="F7" t="str">
            <v>保露</v>
          </cell>
          <cell r="G7" t="str">
            <v>53310220131123082X</v>
          </cell>
          <cell r="H7" t="str">
            <v>6231900000195342536</v>
          </cell>
          <cell r="I7" t="str">
            <v>依闷</v>
          </cell>
          <cell r="J7" t="str">
            <v>533102199301300812</v>
          </cell>
          <cell r="K7" t="str">
            <v>之父</v>
          </cell>
          <cell r="L7" t="str">
            <v>2025年农业产业“产业奖补”项目</v>
          </cell>
          <cell r="M7" t="str">
            <v>按验收时未消除风险的监测户。每户奖补金额在10000元以内的，按照补助标准执行；验收时间前已消除风险户单项合计超过3000元的，按3000元标准进行补助</v>
          </cell>
          <cell r="N7">
            <v>3000</v>
          </cell>
        </row>
        <row r="8">
          <cell r="E8" t="str">
            <v>5500001381594312</v>
          </cell>
          <cell r="F8" t="str">
            <v>占两</v>
          </cell>
          <cell r="G8" t="str">
            <v>533102199803040838</v>
          </cell>
          <cell r="H8" t="str">
            <v>6231900000011450596</v>
          </cell>
          <cell r="I8" t="str">
            <v>占两</v>
          </cell>
          <cell r="J8" t="str">
            <v>533102199803040838</v>
          </cell>
          <cell r="K8" t="str">
            <v>户主</v>
          </cell>
          <cell r="L8" t="str">
            <v>2025年农业产业“产业奖补”项目</v>
          </cell>
          <cell r="M8" t="str">
            <v>按验收时未消除风险的监测户。每户奖补金额在10000元以内的，按照补助标准执行；验收时间前已消除风险户单项合计超过3000元的，按3000元标准进行补助</v>
          </cell>
          <cell r="N8">
            <v>1800</v>
          </cell>
        </row>
        <row r="9">
          <cell r="E9" t="str">
            <v>5500001435548607</v>
          </cell>
          <cell r="F9" t="str">
            <v>尚明</v>
          </cell>
          <cell r="G9" t="str">
            <v>53310219790830081X44</v>
          </cell>
          <cell r="H9" t="str">
            <v>6231900000176092522</v>
          </cell>
          <cell r="I9" t="str">
            <v>尚明</v>
          </cell>
          <cell r="J9" t="str">
            <v>53310219790830081X44</v>
          </cell>
          <cell r="K9" t="str">
            <v>户主</v>
          </cell>
          <cell r="L9" t="str">
            <v>2025年农业产业“产业奖补”项目</v>
          </cell>
          <cell r="M9" t="str">
            <v>按验收时未消除风险的监测户。每户奖补金额在10000元以内的，按照补助标准执行；验收时间前已消除风险户单项合计超过3000元的，按3000元标准进行补助</v>
          </cell>
          <cell r="N9">
            <v>3000</v>
          </cell>
        </row>
        <row r="10">
          <cell r="E10" t="str">
            <v>5500000803234273</v>
          </cell>
          <cell r="F10" t="str">
            <v>周玉清</v>
          </cell>
          <cell r="G10" t="str">
            <v>533102195806120827</v>
          </cell>
          <cell r="H10" t="str">
            <v>6231900000231430758</v>
          </cell>
          <cell r="I10" t="str">
            <v>周玉清</v>
          </cell>
          <cell r="J10" t="str">
            <v>533102195806120827</v>
          </cell>
          <cell r="K10" t="str">
            <v>户主</v>
          </cell>
          <cell r="L10" t="str">
            <v>2025年农业产业“产业奖补”项目</v>
          </cell>
          <cell r="M10" t="str">
            <v>按验收时未消除风险的监测户。每户奖补金额在10000元以内的，按照补助标准执行；验收时间前已消除风险户单项合计超过3000元的，按3000元标准进行补助</v>
          </cell>
          <cell r="N10">
            <v>3000</v>
          </cell>
        </row>
        <row r="11">
          <cell r="E11" t="str">
            <v>85300000638448</v>
          </cell>
          <cell r="F11" t="str">
            <v>团应</v>
          </cell>
          <cell r="G11" t="str">
            <v>53310219850105042X</v>
          </cell>
          <cell r="H11" t="str">
            <v>6231900000231376852</v>
          </cell>
          <cell r="I11" t="str">
            <v>团应</v>
          </cell>
          <cell r="J11" t="str">
            <v>53310219850105042X</v>
          </cell>
          <cell r="K11" t="str">
            <v>户主</v>
          </cell>
          <cell r="L11" t="str">
            <v>2025年农业产业“产业奖补”项目</v>
          </cell>
          <cell r="M11" t="str">
            <v>按验收时未消除风险的监测户。每户奖补金额在10000元以内的，按照补助标准执行；验收时间前已消除风险户单项合计超过3000元的，按3000元标准进行补助</v>
          </cell>
          <cell r="N11">
            <v>1800</v>
          </cell>
        </row>
        <row r="12">
          <cell r="E12" t="str">
            <v>85300001103562</v>
          </cell>
          <cell r="F12" t="str">
            <v>岩相勐</v>
          </cell>
          <cell r="G12" t="str">
            <v>533102200911130895</v>
          </cell>
          <cell r="H12" t="str">
            <v>6231900000231404266</v>
          </cell>
          <cell r="I12" t="str">
            <v>岩门</v>
          </cell>
          <cell r="J12" t="str">
            <v>533102197904190836</v>
          </cell>
          <cell r="K12" t="str">
            <v>之父</v>
          </cell>
          <cell r="L12" t="str">
            <v>2025年农业产业“产业奖补”项目</v>
          </cell>
          <cell r="M12" t="str">
            <v>按验收时未消除风险的监测户。每户奖补金额在10000元以内的，按照补助标准执行；验收时间前已消除风险户单项合计超过3000元的，按3000元标准进行补助</v>
          </cell>
          <cell r="N12">
            <v>2400</v>
          </cell>
        </row>
        <row r="13">
          <cell r="E13" t="str">
            <v>85300001204307</v>
          </cell>
          <cell r="F13" t="str">
            <v>腊旺</v>
          </cell>
          <cell r="G13" t="str">
            <v>533102198201130831</v>
          </cell>
          <cell r="H13" t="str">
            <v>6231900000100077649</v>
          </cell>
          <cell r="I13" t="str">
            <v>腊旺</v>
          </cell>
          <cell r="J13" t="str">
            <v>533102198201130831</v>
          </cell>
          <cell r="K13" t="str">
            <v>户主</v>
          </cell>
          <cell r="L13" t="str">
            <v>2025年农业产业“产业奖补”项目</v>
          </cell>
          <cell r="M13" t="str">
            <v>按验收时未消除风险的监测户。每户奖补金额在10000元以内的，按照补助标准执行；验收时间前已消除风险户单项合计超过3000元的，按3000元标准进行补助</v>
          </cell>
          <cell r="N13">
            <v>3000</v>
          </cell>
        </row>
        <row r="14">
          <cell r="E14" t="str">
            <v>85300001267166</v>
          </cell>
          <cell r="F14" t="str">
            <v>帅相岩</v>
          </cell>
          <cell r="G14" t="str">
            <v>53312519670805081X</v>
          </cell>
          <cell r="H14" t="str">
            <v>6231900000222528362</v>
          </cell>
          <cell r="I14" t="str">
            <v>帅相岩</v>
          </cell>
          <cell r="J14" t="str">
            <v>53312519670805081X</v>
          </cell>
          <cell r="K14" t="str">
            <v>户主</v>
          </cell>
          <cell r="L14" t="str">
            <v>2025年农业产业“产业奖补”项目</v>
          </cell>
          <cell r="M14" t="str">
            <v>按验收时未消除风险的监测户。每户奖补金额在10000元以内的，按照补助标准执行；验收时间前已消除风险户单项合计超过3000元的，按3000元标准进行补助</v>
          </cell>
          <cell r="N14">
            <v>2700</v>
          </cell>
        </row>
        <row r="15">
          <cell r="E15" t="str">
            <v>85300001643121</v>
          </cell>
          <cell r="F15" t="str">
            <v>暖段</v>
          </cell>
          <cell r="G15" t="str">
            <v>533102200607260812</v>
          </cell>
          <cell r="H15" t="str">
            <v>6231900000249551850</v>
          </cell>
          <cell r="I15" t="str">
            <v>旺吞</v>
          </cell>
          <cell r="J15" t="str">
            <v>533102198304210850</v>
          </cell>
          <cell r="K15" t="str">
            <v>之父</v>
          </cell>
          <cell r="L15" t="str">
            <v>2025年农业产业“产业奖补”项目</v>
          </cell>
          <cell r="M15" t="str">
            <v>按验收时未消除风险的监测户。每户奖补金额在10000元以内的，按照补助标准执行；验收时间前已消除风险户单项合计超过3000元的，按3000元标准进行补助</v>
          </cell>
          <cell r="N15">
            <v>6000</v>
          </cell>
        </row>
        <row r="16">
          <cell r="E16" t="str">
            <v>85300001668326</v>
          </cell>
          <cell r="F16" t="str">
            <v>英娜</v>
          </cell>
          <cell r="G16" t="str">
            <v>533102198205020824</v>
          </cell>
          <cell r="H16" t="str">
            <v>6231900000100184742</v>
          </cell>
          <cell r="I16" t="str">
            <v>英娜</v>
          </cell>
          <cell r="J16" t="str">
            <v>533102198205020824</v>
          </cell>
          <cell r="K16" t="str">
            <v>户主</v>
          </cell>
          <cell r="L16" t="str">
            <v>2025年农业产业“产业奖补”项目</v>
          </cell>
          <cell r="M16" t="str">
            <v>按验收时未消除风险的监测户。每户奖补金额在10000元以内的，按照补助标准执行；验收时间前已消除风险户单项合计超过3000元的，按3000元标准进行补助</v>
          </cell>
          <cell r="N16">
            <v>3000</v>
          </cell>
        </row>
        <row r="17">
          <cell r="E17" t="str">
            <v>85300002232386</v>
          </cell>
          <cell r="F17" t="str">
            <v>团亮</v>
          </cell>
          <cell r="G17" t="str">
            <v>533125197609010825</v>
          </cell>
          <cell r="H17" t="str">
            <v>6231900000087400954</v>
          </cell>
          <cell r="I17" t="str">
            <v>团亮</v>
          </cell>
          <cell r="J17" t="str">
            <v>533125197609010825</v>
          </cell>
          <cell r="K17" t="str">
            <v>户主</v>
          </cell>
          <cell r="L17" t="str">
            <v>2025年农业产业“产业奖补”项目</v>
          </cell>
          <cell r="M17" t="str">
            <v>按验收时未消除风险的监测户。每户奖补金额在10000元以内的，按照补助标准执行；验收时间前已消除风险户单项合计超过3000元的，按3000元标准进行补助</v>
          </cell>
          <cell r="N17">
            <v>3000</v>
          </cell>
        </row>
        <row r="18">
          <cell r="E18" t="str">
            <v>5500001436470487</v>
          </cell>
          <cell r="F18" t="str">
            <v>腊印</v>
          </cell>
          <cell r="G18" t="str">
            <v>533102196601130823</v>
          </cell>
          <cell r="H18" t="str">
            <v>6231900000175913306</v>
          </cell>
          <cell r="I18" t="str">
            <v>腊印</v>
          </cell>
          <cell r="J18" t="str">
            <v>533102196601130823</v>
          </cell>
          <cell r="K18" t="str">
            <v>户主</v>
          </cell>
          <cell r="L18" t="str">
            <v>2025年农业产业“产业奖补”项目</v>
          </cell>
          <cell r="M18" t="str">
            <v>按验收时未消除风险的监测户。每户奖补金额在10000元以内的，按照补助标准执行；验收时间前已消除风险户单项合计超过3000元的，按3000元标准进行补助</v>
          </cell>
          <cell r="N18">
            <v>3000</v>
          </cell>
        </row>
        <row r="19">
          <cell r="E19" t="str">
            <v>85300001392203</v>
          </cell>
          <cell r="F19" t="str">
            <v>赛甫</v>
          </cell>
          <cell r="G19" t="str">
            <v>533125196707080814</v>
          </cell>
          <cell r="H19" t="str">
            <v>6231900000249597929</v>
          </cell>
          <cell r="I19" t="str">
            <v>赛甫</v>
          </cell>
          <cell r="J19" t="str">
            <v>533125196707080814</v>
          </cell>
          <cell r="K19" t="str">
            <v>户主</v>
          </cell>
          <cell r="L19" t="str">
            <v>2025年农业产业“产业奖补”项目</v>
          </cell>
          <cell r="M19" t="str">
            <v>按验收时未消除风险的监测户。每户奖补金额在10000元以内的，按照补助标准执行；验收时间前已消除风险户单项合计超过3000元的，按3000元标准进行补助</v>
          </cell>
          <cell r="N19">
            <v>3000</v>
          </cell>
        </row>
        <row r="20">
          <cell r="E20" t="str">
            <v>85300000851914</v>
          </cell>
          <cell r="F20" t="str">
            <v>卯旺</v>
          </cell>
          <cell r="G20" t="str">
            <v>533102200912200832</v>
          </cell>
          <cell r="H20" t="str">
            <v>6231900000087348120</v>
          </cell>
          <cell r="I20" t="str">
            <v>卯旺</v>
          </cell>
          <cell r="J20" t="str">
            <v>533102200912200832</v>
          </cell>
          <cell r="K20" t="str">
            <v>户主</v>
          </cell>
          <cell r="L20" t="str">
            <v>2025年农业产业“产业奖补”项目</v>
          </cell>
          <cell r="M20" t="str">
            <v>按验收时未消除风险的监测户。每户奖补金额在10000元以内的，按照补助标准执行；验收时间前已消除风险户单项合计超过3000元的，按3000元标准进行补助</v>
          </cell>
          <cell r="N20">
            <v>3000</v>
          </cell>
        </row>
        <row r="21">
          <cell r="E21" t="str">
            <v>5500001381559483</v>
          </cell>
          <cell r="F21" t="str">
            <v>帅相旺</v>
          </cell>
          <cell r="G21" t="str">
            <v>53310219730510086X</v>
          </cell>
          <cell r="H21" t="str">
            <v>6210178002017142143</v>
          </cell>
          <cell r="I21" t="str">
            <v>帅相旺</v>
          </cell>
          <cell r="J21" t="str">
            <v>53310219730510086X</v>
          </cell>
          <cell r="K21" t="str">
            <v>户主</v>
          </cell>
          <cell r="L21" t="str">
            <v>2025年农业产业“产业奖补”项目</v>
          </cell>
          <cell r="M21" t="str">
            <v>按验收时未消除风险的监测户。每户奖补金额在10000元以内的，按照补助标准执行；验收时间前已消除风险户单项合计超过3000元的，按3000元标准进行补助</v>
          </cell>
          <cell r="N21">
            <v>3000</v>
          </cell>
        </row>
        <row r="22">
          <cell r="E22" t="str">
            <v>85300000337911</v>
          </cell>
          <cell r="F22" t="str">
            <v>莫很孟</v>
          </cell>
          <cell r="G22" t="str">
            <v>533102197111140847</v>
          </cell>
          <cell r="H22" t="str">
            <v>6231900000176068076</v>
          </cell>
          <cell r="I22" t="str">
            <v>莫很孟</v>
          </cell>
          <cell r="J22" t="str">
            <v>533102197111140847</v>
          </cell>
          <cell r="K22" t="str">
            <v>户主</v>
          </cell>
          <cell r="L22" t="str">
            <v>2025年农业产业“产业奖补”项目</v>
          </cell>
          <cell r="M22" t="str">
            <v>按验收时未消除风险的监测户。每户奖补金额在10000元以内的，按照补助标准执行；验收时间前已消除风险户单项合计超过3000元的，按3000元标准进行补助</v>
          </cell>
          <cell r="N22">
            <v>3000</v>
          </cell>
        </row>
        <row r="23">
          <cell r="E23" t="str">
            <v>85300001627062</v>
          </cell>
          <cell r="F23" t="str">
            <v>莫恩吞也</v>
          </cell>
          <cell r="G23" t="str">
            <v>533125196505030819</v>
          </cell>
          <cell r="H23" t="str">
            <v>6231900000087411639</v>
          </cell>
          <cell r="I23" t="str">
            <v>莫恩吞也</v>
          </cell>
          <cell r="J23" t="str">
            <v>533125196505030819</v>
          </cell>
          <cell r="K23" t="str">
            <v>户主</v>
          </cell>
          <cell r="L23" t="str">
            <v>2025年农业产业“产业奖补”项目</v>
          </cell>
          <cell r="M23" t="str">
            <v>按验收时未消除风险的监测户。每户奖补金额在10000元以内的，按照补助标准执行；验收时间前已消除风险户单项合计超过3000元的，按3000元标准进行补助</v>
          </cell>
          <cell r="N23">
            <v>3000</v>
          </cell>
        </row>
        <row r="24">
          <cell r="E24" t="str">
            <v>5500000145693233</v>
          </cell>
          <cell r="F24" t="str">
            <v>站喊</v>
          </cell>
          <cell r="G24" t="str">
            <v>533102199808250842</v>
          </cell>
          <cell r="H24" t="str">
            <v>6231900000101188833</v>
          </cell>
          <cell r="I24" t="str">
            <v>站喊</v>
          </cell>
          <cell r="J24" t="str">
            <v>533102199808250842</v>
          </cell>
          <cell r="K24" t="str">
            <v>户主</v>
          </cell>
          <cell r="L24" t="str">
            <v>2025年农业产业“产业奖补”项目</v>
          </cell>
          <cell r="M24" t="str">
            <v>按验收时未消除风险的监测户。每户奖补金额在10000元以内的，按照补助标准执行；验收时间前已消除风险户单项合计超过3000元的，按3000元标准进行补助</v>
          </cell>
          <cell r="N24">
            <v>3000</v>
          </cell>
        </row>
        <row r="25">
          <cell r="E25" t="str">
            <v>5500001381549779</v>
          </cell>
          <cell r="F25" t="str">
            <v>尚散</v>
          </cell>
          <cell r="G25" t="str">
            <v>533102196208100871</v>
          </cell>
          <cell r="H25" t="str">
            <v>6231900000195341678</v>
          </cell>
          <cell r="I25" t="str">
            <v>尚散</v>
          </cell>
          <cell r="J25" t="str">
            <v>533102196208100871</v>
          </cell>
          <cell r="K25" t="str">
            <v>户主</v>
          </cell>
          <cell r="L25" t="str">
            <v>2025年农业产业“产业奖补”项目</v>
          </cell>
          <cell r="M25" t="str">
            <v>按验收时未消除风险的监测户。每户奖补金额在10000元以内的，按照补助标准执行；验收时间前已消除风险户单项合计超过3000元的，按3000元标准进行补助</v>
          </cell>
          <cell r="N25">
            <v>1200</v>
          </cell>
        </row>
        <row r="26">
          <cell r="E26" t="str">
            <v>85300000651185</v>
          </cell>
          <cell r="F26" t="str">
            <v>嫩晃</v>
          </cell>
          <cell r="G26" t="str">
            <v>533102201509150825</v>
          </cell>
          <cell r="H26" t="str">
            <v>6231900000195392846</v>
          </cell>
          <cell r="I26" t="str">
            <v>嫩晃</v>
          </cell>
          <cell r="J26" t="str">
            <v>533102201509150825</v>
          </cell>
          <cell r="K26" t="str">
            <v>户主</v>
          </cell>
          <cell r="L26" t="str">
            <v>2025年农业产业“产业奖补”项目</v>
          </cell>
          <cell r="M26" t="str">
            <v>按验收时未消除风险的监测户。每户奖补金额在10000元以内的，按照补助标准执行；验收时间前已消除风险户单项合计超过3000元的，按3000元标准进行补助</v>
          </cell>
          <cell r="N26">
            <v>3000</v>
          </cell>
        </row>
        <row r="27">
          <cell r="E27" t="str">
            <v>5500000248725951</v>
          </cell>
          <cell r="F27" t="str">
            <v>旺也</v>
          </cell>
          <cell r="G27" t="str">
            <v>533102198403190824</v>
          </cell>
          <cell r="H27" t="str">
            <v>6231900000231376886</v>
          </cell>
          <cell r="I27" t="str">
            <v>旺也</v>
          </cell>
          <cell r="J27" t="str">
            <v>533102198403190824</v>
          </cell>
          <cell r="K27" t="str">
            <v>户主</v>
          </cell>
          <cell r="L27" t="str">
            <v>2025年农业产业“产业奖补”项目</v>
          </cell>
          <cell r="M27" t="str">
            <v>按验收时未消除风险的监测户。每户奖补金额在10000元以内的，按照补助标准执行；验收时间前已消除风险户单项合计超过3000元的，按3000元标准进行补助</v>
          </cell>
          <cell r="N27">
            <v>3000</v>
          </cell>
        </row>
        <row r="28">
          <cell r="E28" t="str">
            <v>85300001442330</v>
          </cell>
          <cell r="F28" t="str">
            <v>占润</v>
          </cell>
          <cell r="G28" t="str">
            <v>533102198704080813</v>
          </cell>
          <cell r="H28" t="str">
            <v>6231900000056135078</v>
          </cell>
          <cell r="I28" t="str">
            <v>占润</v>
          </cell>
          <cell r="J28" t="str">
            <v>533102198704080813</v>
          </cell>
          <cell r="K28" t="str">
            <v>户主</v>
          </cell>
          <cell r="L28" t="str">
            <v>2025年农业产业“产业奖补”项目</v>
          </cell>
          <cell r="M28" t="str">
            <v>按验收时未消除风险的监测户。每户奖补金额在10000元以内的，按照补助标准执行；验收时间前已消除风险户单项合计超过3000元的，按3000元标准进行补助</v>
          </cell>
          <cell r="N28">
            <v>1200</v>
          </cell>
        </row>
        <row r="29">
          <cell r="E29" t="str">
            <v>85300000250142</v>
          </cell>
          <cell r="F29" t="str">
            <v>吞明</v>
          </cell>
          <cell r="G29" t="str">
            <v>533102200812110813</v>
          </cell>
          <cell r="H29" t="str">
            <v>6231900000231315561</v>
          </cell>
          <cell r="I29" t="str">
            <v>岩咩</v>
          </cell>
          <cell r="J29" t="str">
            <v>533102198101280816</v>
          </cell>
          <cell r="K29" t="str">
            <v>之父</v>
          </cell>
          <cell r="L29" t="str">
            <v>2025年农业产业“产业奖补”项目</v>
          </cell>
          <cell r="M29" t="str">
            <v>按验收时未消除风险的监测户。每户奖补金额在10000元以内的，按照补助标准执行；验收时间前已消除风险户单项合计超过3000元的，按3000元标准进行补助</v>
          </cell>
          <cell r="N29">
            <v>2700</v>
          </cell>
        </row>
        <row r="30">
          <cell r="E30" t="str">
            <v>85300000789399</v>
          </cell>
          <cell r="F30" t="str">
            <v>喊帅咩</v>
          </cell>
          <cell r="G30" t="str">
            <v>533102196207090827</v>
          </cell>
          <cell r="H30" t="str">
            <v>6231900000087448086</v>
          </cell>
          <cell r="I30" t="str">
            <v>喊帅咩</v>
          </cell>
          <cell r="J30" t="str">
            <v>533102196207090827</v>
          </cell>
          <cell r="K30" t="str">
            <v>户主</v>
          </cell>
          <cell r="L30" t="str">
            <v>2025年农业产业“产业奖补”项目</v>
          </cell>
          <cell r="M30" t="str">
            <v>按验收时未消除风险的监测户。每户奖补金额在10000元以内的，按照补助标准执行；验收时间前已消除风险户单项合计超过3000元的，按3000元标准进行补助</v>
          </cell>
          <cell r="N30">
            <v>3000</v>
          </cell>
        </row>
        <row r="31">
          <cell r="E31" t="str">
            <v>85300000889347</v>
          </cell>
          <cell r="F31" t="str">
            <v>旺缅</v>
          </cell>
          <cell r="G31" t="str">
            <v>53312519700312081963</v>
          </cell>
          <cell r="H31" t="str">
            <v>6231900000011450216</v>
          </cell>
          <cell r="I31" t="str">
            <v>旺缅</v>
          </cell>
          <cell r="J31" t="str">
            <v>53312519700312081963</v>
          </cell>
          <cell r="K31" t="str">
            <v>户主</v>
          </cell>
          <cell r="L31" t="str">
            <v>2025年农业产业“产业奖补”项目</v>
          </cell>
          <cell r="M31" t="str">
            <v>按验收时未消除风险的监测户。每户奖补金额在10000元以内的，按照补助标准执行；验收时间前已消除风险户单项合计超过3000元的，按3000元标准进行补助</v>
          </cell>
          <cell r="N31">
            <v>3300</v>
          </cell>
        </row>
        <row r="32">
          <cell r="E32" t="str">
            <v>85300001317006</v>
          </cell>
          <cell r="F32" t="str">
            <v>散沙</v>
          </cell>
          <cell r="G32" t="str">
            <v>533102196303050817</v>
          </cell>
          <cell r="H32" t="str">
            <v>6231900000087398356</v>
          </cell>
          <cell r="I32" t="str">
            <v>散沙</v>
          </cell>
          <cell r="J32" t="str">
            <v>533102196303050817</v>
          </cell>
          <cell r="K32" t="str">
            <v>户主</v>
          </cell>
          <cell r="L32" t="str">
            <v>2025年农业产业“产业奖补”项目</v>
          </cell>
          <cell r="M32" t="str">
            <v>按验收时未消除风险的监测户。每户奖补金额在10000元以内的，按照补助标准执行；验收时间前已消除风险户单项合计超过3000元的，按3000元标准进行补助</v>
          </cell>
          <cell r="N32">
            <v>3000</v>
          </cell>
        </row>
        <row r="33">
          <cell r="E33" t="str">
            <v>5500000137597799</v>
          </cell>
          <cell r="F33" t="str">
            <v>梅野</v>
          </cell>
          <cell r="G33" t="str">
            <v>533102198505040827</v>
          </cell>
          <cell r="H33" t="str">
            <v>6231900000195241662</v>
          </cell>
          <cell r="I33" t="str">
            <v>梅野</v>
          </cell>
          <cell r="J33" t="str">
            <v>533102198505040827</v>
          </cell>
          <cell r="K33" t="str">
            <v>户主</v>
          </cell>
          <cell r="L33" t="str">
            <v>2025年农业产业“产业奖补”项目</v>
          </cell>
          <cell r="M33" t="str">
            <v>按验收时未消除风险的监测户。每户奖补金额在10000元以内的，按照补助标准执行；验收时间前已消除风险户单项合计超过3000元的，按3000元标准进行补助</v>
          </cell>
          <cell r="N33">
            <v>3000</v>
          </cell>
        </row>
        <row r="34">
          <cell r="E34" t="str">
            <v>5500000803221447</v>
          </cell>
          <cell r="F34" t="str">
            <v>伦信</v>
          </cell>
          <cell r="G34" t="str">
            <v>533102197504090828</v>
          </cell>
          <cell r="H34" t="str">
            <v>6210178002021911285</v>
          </cell>
          <cell r="I34" t="str">
            <v>伦信</v>
          </cell>
          <cell r="J34" t="str">
            <v>533102197504090828</v>
          </cell>
          <cell r="K34" t="str">
            <v>户主</v>
          </cell>
          <cell r="L34" t="str">
            <v>2025年农业产业“产业奖补”项目</v>
          </cell>
          <cell r="M34" t="str">
            <v>按验收时未消除风险的监测户。每户奖补金额在10000元以内的，按照补助标准执行；验收时间前已消除风险户单项合计超过3000元的，按3000元标准进行补助</v>
          </cell>
          <cell r="N34">
            <v>2400</v>
          </cell>
        </row>
        <row r="35">
          <cell r="E35" t="str">
            <v>5500001357907791</v>
          </cell>
          <cell r="F35" t="str">
            <v>孟燕</v>
          </cell>
          <cell r="G35" t="str">
            <v>53312519620810083343</v>
          </cell>
          <cell r="H35" t="str">
            <v>6231900000087423436</v>
          </cell>
          <cell r="I35" t="str">
            <v>孟燕</v>
          </cell>
          <cell r="J35" t="str">
            <v>53312519620810083343</v>
          </cell>
          <cell r="K35" t="str">
            <v>户主</v>
          </cell>
          <cell r="L35" t="str">
            <v>2025年农业产业“产业奖补”项目</v>
          </cell>
          <cell r="M35" t="str">
            <v>按验收时未消除风险的监测户。每户奖补金额在10000元以内的，按照补助标准执行；验收时间前已消除风险户单项合计超过3000元的，按3000元标准进行补助</v>
          </cell>
          <cell r="N35">
            <v>1800</v>
          </cell>
        </row>
        <row r="36">
          <cell r="E36" t="str">
            <v>85300001204318</v>
          </cell>
          <cell r="F36" t="str">
            <v>河亮</v>
          </cell>
          <cell r="G36" t="str">
            <v>533102201202130811</v>
          </cell>
          <cell r="H36" t="str">
            <v>6231900020012278226</v>
          </cell>
          <cell r="I36" t="str">
            <v>依闷</v>
          </cell>
          <cell r="J36" t="str">
            <v>533102198705080815</v>
          </cell>
          <cell r="K36" t="str">
            <v>之父 </v>
          </cell>
          <cell r="L36" t="str">
            <v>2025年农业产业“产业奖补”项目</v>
          </cell>
          <cell r="M36" t="str">
            <v>按验收时未消除风险的监测户。每户奖补金额在10000元以内的，按照补助标准执行；验收时间前已消除风险户单项合计超过3000元的，按3000元标准进行补助</v>
          </cell>
          <cell r="N36">
            <v>3000</v>
          </cell>
        </row>
        <row r="37">
          <cell r="E37" t="str">
            <v>85300000225245</v>
          </cell>
          <cell r="F37" t="str">
            <v>岩瑞</v>
          </cell>
          <cell r="G37" t="str">
            <v>533102198109060818</v>
          </cell>
          <cell r="H37" t="str">
            <v>6223692550248944</v>
          </cell>
          <cell r="I37" t="str">
            <v>岩瑞</v>
          </cell>
          <cell r="J37" t="str">
            <v>533102198109060818</v>
          </cell>
          <cell r="K37" t="str">
            <v>户主</v>
          </cell>
          <cell r="L37" t="str">
            <v>2025年农业产业“产业奖补”项目</v>
          </cell>
          <cell r="M37" t="str">
            <v>按验收时未消除风险的监测户。每户奖补金额在10000元以内的，按照补助标准执行；验收时间前已消除风险户单项合计超过3000元的，按3000元标准进行补助</v>
          </cell>
          <cell r="N37">
            <v>1500</v>
          </cell>
        </row>
        <row r="38">
          <cell r="E38" t="str">
            <v>85300000296651</v>
          </cell>
          <cell r="F38" t="str">
            <v>帅恩依沙</v>
          </cell>
          <cell r="G38" t="str">
            <v>533125196006050831</v>
          </cell>
          <cell r="H38" t="str">
            <v>6231900000087401432</v>
          </cell>
          <cell r="I38" t="str">
            <v>帅恩依沙</v>
          </cell>
          <cell r="J38" t="str">
            <v>533125196006050831</v>
          </cell>
          <cell r="K38" t="str">
            <v>户主</v>
          </cell>
          <cell r="L38" t="str">
            <v>2025年农业产业“产业奖补”项目</v>
          </cell>
          <cell r="M38" t="str">
            <v>按验收时未消除风险的监测户。每户奖补金额在10000元以内的，按照补助标准执行；验收时间前已消除风险户单项合计超过3000元的，按3000元标准进行补助</v>
          </cell>
          <cell r="N38">
            <v>3000</v>
          </cell>
        </row>
        <row r="39">
          <cell r="E39" t="str">
            <v>85300000321711</v>
          </cell>
          <cell r="F39" t="str">
            <v>吞应</v>
          </cell>
          <cell r="G39" t="str">
            <v>533102197004140825</v>
          </cell>
          <cell r="H39" t="str">
            <v>6231900000195265232</v>
          </cell>
          <cell r="I39" t="str">
            <v>吞应</v>
          </cell>
          <cell r="J39" t="str">
            <v>533102197004140825</v>
          </cell>
          <cell r="K39" t="str">
            <v>户主</v>
          </cell>
          <cell r="L39" t="str">
            <v>2025年农业产业“产业奖补”项目</v>
          </cell>
          <cell r="M39" t="str">
            <v>按验收时未消除风险的监测户。每户奖补金额在10000元以内的，按照补助标准执行；验收时间前已消除风险户单项合计超过3000元的，按3000元标准进行补助</v>
          </cell>
          <cell r="N39">
            <v>3000</v>
          </cell>
        </row>
        <row r="40">
          <cell r="E40" t="str">
            <v>85300000676148</v>
          </cell>
          <cell r="F40" t="str">
            <v>恩软散</v>
          </cell>
          <cell r="G40" t="str">
            <v>533102196411100818</v>
          </cell>
          <cell r="H40" t="str">
            <v>6231900000176067615</v>
          </cell>
          <cell r="I40" t="str">
            <v>恩软散</v>
          </cell>
          <cell r="J40" t="str">
            <v>533102196411100818</v>
          </cell>
          <cell r="K40" t="str">
            <v>户主</v>
          </cell>
          <cell r="L40" t="str">
            <v>2025年农业产业“产业奖补”项目</v>
          </cell>
          <cell r="M40" t="str">
            <v>按验收时未消除风险的监测户。每户奖补金额在10000元以内的，按照补助标准执行；验收时间前已消除风险户单项合计超过3000元的，按3000元标准进行补助</v>
          </cell>
          <cell r="N40">
            <v>1800</v>
          </cell>
        </row>
        <row r="41">
          <cell r="E41" t="str">
            <v>85300000789434</v>
          </cell>
          <cell r="F41" t="str">
            <v>莫喊散</v>
          </cell>
          <cell r="G41" t="str">
            <v>533102196604020857</v>
          </cell>
          <cell r="H41" t="str">
            <v>6231900000097563585</v>
          </cell>
          <cell r="I41" t="str">
            <v>莫喊散</v>
          </cell>
          <cell r="J41" t="str">
            <v>533102196604020857</v>
          </cell>
          <cell r="K41" t="str">
            <v>户主</v>
          </cell>
          <cell r="L41" t="str">
            <v>2025年农业产业“产业奖补”项目</v>
          </cell>
          <cell r="M41" t="str">
            <v>按验收时未消除风险的监测户。每户奖补金额在10000元以内的，按照补助标准执行；验收时间前已消除风险户单项合计超过3000元的，按3000元标准进行补助</v>
          </cell>
          <cell r="N41">
            <v>1200</v>
          </cell>
        </row>
        <row r="42">
          <cell r="E42" t="str">
            <v>85300000864397</v>
          </cell>
          <cell r="F42" t="str">
            <v>散闷</v>
          </cell>
          <cell r="G42" t="str">
            <v>533102198410020815</v>
          </cell>
          <cell r="H42" t="str">
            <v>6231900020012253344</v>
          </cell>
          <cell r="I42" t="str">
            <v>散闷</v>
          </cell>
          <cell r="J42" t="str">
            <v>533102198410020815</v>
          </cell>
          <cell r="K42" t="str">
            <v>户主</v>
          </cell>
          <cell r="L42" t="str">
            <v>2025年农业产业“产业奖补”项目</v>
          </cell>
          <cell r="M42" t="str">
            <v>按验收时未消除风险的监测户。每户奖补金额在10000元以内的，按照补助标准执行；验收时间前已消除风险户单项合计超过3000元的，按3000元标准进行补助</v>
          </cell>
          <cell r="N42">
            <v>3000</v>
          </cell>
        </row>
        <row r="43">
          <cell r="E43" t="str">
            <v>85300001002613</v>
          </cell>
          <cell r="F43" t="str">
            <v>莫喊很散</v>
          </cell>
          <cell r="G43" t="str">
            <v>533125195904050812</v>
          </cell>
          <cell r="H43" t="str">
            <v>6231900000087398828</v>
          </cell>
          <cell r="I43" t="str">
            <v>莫喊很散</v>
          </cell>
          <cell r="J43" t="str">
            <v>533125195904050812</v>
          </cell>
          <cell r="K43" t="str">
            <v>户主</v>
          </cell>
          <cell r="L43" t="str">
            <v>2025年农业产业“产业奖补”项目</v>
          </cell>
          <cell r="M43" t="str">
            <v>按验收时未消除风险的监测户。每户奖补金额在10000元以内的，按照补助标准执行；验收时间前已消除风险户单项合计超过3000元的，按3000元标准进行补助</v>
          </cell>
          <cell r="N43">
            <v>3000</v>
          </cell>
        </row>
        <row r="44">
          <cell r="E44" t="str">
            <v>5500001381454499</v>
          </cell>
          <cell r="F44" t="str">
            <v>恩帅依</v>
          </cell>
          <cell r="G44" t="str">
            <v>533125197310180811</v>
          </cell>
          <cell r="H44" t="str">
            <v>6231900000011412778</v>
          </cell>
          <cell r="I44" t="str">
            <v>恩帅依</v>
          </cell>
          <cell r="J44" t="str">
            <v>533125197310180811</v>
          </cell>
          <cell r="K44" t="str">
            <v>户主</v>
          </cell>
          <cell r="L44" t="str">
            <v>2025年农业产业“产业奖补”项目</v>
          </cell>
          <cell r="M44" t="str">
            <v>按验收时未消除风险的监测户。每户奖补金额在10000元以内的，按照补助标准执行；验收时间前已消除风险户单项合计超过3000元的，按3000元标准进行补助</v>
          </cell>
          <cell r="N44">
            <v>1200</v>
          </cell>
        </row>
        <row r="45">
          <cell r="E45" t="str">
            <v>5500001381461524</v>
          </cell>
          <cell r="F45" t="str">
            <v>喊孟</v>
          </cell>
          <cell r="G45" t="str">
            <v>533102197208100868</v>
          </cell>
          <cell r="H45" t="str">
            <v>6231900000087444812</v>
          </cell>
          <cell r="I45" t="str">
            <v>喊孟</v>
          </cell>
          <cell r="J45" t="str">
            <v>533102197208100868</v>
          </cell>
          <cell r="K45" t="str">
            <v>户主</v>
          </cell>
          <cell r="L45" t="str">
            <v>2025年农业产业“产业奖补”项目</v>
          </cell>
          <cell r="M45" t="str">
            <v>按验收时未消除风险的监测户。每户奖补金额在10000元以内的，按照补助标准执行；验收时间前已消除风险户单项合计超过3000元的，按3000元标准进行补助</v>
          </cell>
          <cell r="N45">
            <v>3000</v>
          </cell>
        </row>
        <row r="46">
          <cell r="E46" t="str">
            <v>5500001381503238</v>
          </cell>
          <cell r="F46" t="str">
            <v>麦喊玉</v>
          </cell>
          <cell r="G46" t="str">
            <v>533125196006210823</v>
          </cell>
          <cell r="H46" t="str">
            <v>6231900000195366543</v>
          </cell>
          <cell r="I46" t="str">
            <v>麦喊玉</v>
          </cell>
          <cell r="J46" t="str">
            <v>533125196006210823</v>
          </cell>
          <cell r="K46" t="str">
            <v>户主</v>
          </cell>
          <cell r="L46" t="str">
            <v>2025年农业产业“产业奖补”项目</v>
          </cell>
          <cell r="M46" t="str">
            <v>按验收时未消除风险的监测户。每户奖补金额在10000元以内的，按照补助标准执行；验收时间前已消除风险户单项合计超过3000元的，按3000元标准进行补助</v>
          </cell>
          <cell r="N46">
            <v>3000</v>
          </cell>
        </row>
        <row r="47">
          <cell r="E47" t="str">
            <v>5500001435569528</v>
          </cell>
          <cell r="F47" t="str">
            <v>妹很旺</v>
          </cell>
          <cell r="G47" t="str">
            <v>533125195601040828</v>
          </cell>
          <cell r="H47" t="str">
            <v>6231900000011410269</v>
          </cell>
          <cell r="I47" t="str">
            <v>妹很旺</v>
          </cell>
          <cell r="J47" t="str">
            <v>533125195601040828</v>
          </cell>
          <cell r="K47" t="str">
            <v>户主</v>
          </cell>
          <cell r="L47" t="str">
            <v>2025年农业产业“产业奖补”项目</v>
          </cell>
          <cell r="M47" t="str">
            <v>按验收时未消除风险的监测户。每户奖补金额在10000元以内的，按照补助标准执行；验收时间前已消除风险户单项合计超过3000元的，按3000元标准进行补助</v>
          </cell>
          <cell r="N47">
            <v>6000</v>
          </cell>
        </row>
        <row r="48">
          <cell r="E48" t="str">
            <v>85300001214066</v>
          </cell>
          <cell r="F48" t="str">
            <v>恩约换</v>
          </cell>
          <cell r="G48" t="str">
            <v>533102195712090823</v>
          </cell>
          <cell r="H48" t="str">
            <v>6231900000101119804</v>
          </cell>
          <cell r="I48" t="str">
            <v>恩约换</v>
          </cell>
          <cell r="J48" t="str">
            <v>533102195712090823</v>
          </cell>
          <cell r="K48" t="str">
            <v>户主</v>
          </cell>
          <cell r="L48" t="str">
            <v>2025年农业产业“产业奖补”项目</v>
          </cell>
          <cell r="M48" t="str">
            <v>按验收时未消除风险的监测户。每户奖补金额在10000元以内的，按照补助标准执行；验收时间前已消除风险户单项合计超过3000元的，按3000元标准进行补助</v>
          </cell>
          <cell r="N48">
            <v>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</sheetNames>
    <sheetDataSet>
      <sheetData sheetId="0">
        <row r="4">
          <cell r="E4" t="str">
            <v>5500001435555519</v>
          </cell>
          <cell r="F4" t="str">
            <v>帅喊瑞</v>
          </cell>
          <cell r="G4" t="str">
            <v>533102196007080907</v>
          </cell>
          <cell r="H4" t="str">
            <v>6231900000195264227</v>
          </cell>
          <cell r="I4" t="str">
            <v>帅喊瑞</v>
          </cell>
          <cell r="J4" t="str">
            <v>533102196007080907</v>
          </cell>
          <cell r="K4" t="str">
            <v>户主</v>
          </cell>
          <cell r="L4" t="str">
            <v>2025年农业产业“产业奖补”项目</v>
          </cell>
          <cell r="M4" t="str">
            <v>按验收时未消除风险的监测户。每户奖补金额在10000元以内的，按照补助标准执行；验收时间前已消除风险户单项合计超过3000元的，按3000元标准进行补助</v>
          </cell>
          <cell r="N4">
            <v>600</v>
          </cell>
        </row>
        <row r="5">
          <cell r="E5" t="str">
            <v>85300000814421</v>
          </cell>
          <cell r="F5" t="str">
            <v>郭翠花</v>
          </cell>
          <cell r="G5" t="str">
            <v>533102197610070820</v>
          </cell>
          <cell r="H5" t="str">
            <v>6231900000087410797</v>
          </cell>
          <cell r="I5" t="str">
            <v>郭翠花</v>
          </cell>
          <cell r="J5" t="str">
            <v>533102197610070820</v>
          </cell>
          <cell r="K5" t="str">
            <v>户主</v>
          </cell>
          <cell r="L5" t="str">
            <v>2025年农业产业“产业奖补”项目</v>
          </cell>
          <cell r="M5" t="str">
            <v>按验收时未消除风险的监测户。每户奖补金额在10000元以内的，按照补助标准执行；验收时间前已消除风险户单项合计超过3000元的，按3000元标准进行补助</v>
          </cell>
          <cell r="N5">
            <v>3000</v>
          </cell>
        </row>
        <row r="6">
          <cell r="E6" t="str">
            <v>85300001027700</v>
          </cell>
          <cell r="F6" t="str">
            <v>岩团</v>
          </cell>
          <cell r="G6" t="str">
            <v>533102199003130819</v>
          </cell>
          <cell r="H6" t="str">
            <v>6231900000087445025</v>
          </cell>
          <cell r="I6" t="str">
            <v>岩团</v>
          </cell>
          <cell r="J6" t="str">
            <v>533102199003130819</v>
          </cell>
          <cell r="K6" t="str">
            <v>户主</v>
          </cell>
          <cell r="L6" t="str">
            <v>2025年农业产业“产业奖补”项目</v>
          </cell>
          <cell r="M6" t="str">
            <v>按验收时未消除风险的监测户。每户奖补金额在10000元以内的，按照补助标准执行；验收时间前已消除风险户单项合计超过3000元的，按3000元标准进行补助</v>
          </cell>
          <cell r="N6">
            <v>3000</v>
          </cell>
        </row>
        <row r="7">
          <cell r="E7" t="str">
            <v>5500000146565878</v>
          </cell>
          <cell r="F7" t="str">
            <v>尚散</v>
          </cell>
          <cell r="G7" t="str">
            <v>533102196310090833</v>
          </cell>
          <cell r="H7" t="str">
            <v>6231900000087409740</v>
          </cell>
          <cell r="I7" t="str">
            <v>尚散</v>
          </cell>
          <cell r="J7" t="str">
            <v>533102196310090833</v>
          </cell>
          <cell r="K7" t="str">
            <v>户主</v>
          </cell>
          <cell r="L7" t="str">
            <v>2025年农业产业“产业奖补”项目</v>
          </cell>
          <cell r="M7" t="str">
            <v>按验收时未消除风险的监测户。每户奖补金额在10000元以内的，按照补助标准执行；验收时间前已消除风险户单项合计超过3000元的，按3000元标准进行补助</v>
          </cell>
          <cell r="N7">
            <v>3000</v>
          </cell>
        </row>
        <row r="8">
          <cell r="E8" t="str">
            <v>85300000701493</v>
          </cell>
          <cell r="F8" t="str">
            <v>依管</v>
          </cell>
          <cell r="G8" t="str">
            <v>53312519900711081X</v>
          </cell>
          <cell r="H8" t="str">
            <v>6231900000087401861</v>
          </cell>
          <cell r="I8" t="str">
            <v>依管</v>
          </cell>
          <cell r="J8" t="str">
            <v>53312519900711081X</v>
          </cell>
          <cell r="K8" t="str">
            <v>户主</v>
          </cell>
          <cell r="L8" t="str">
            <v>2025年农业产业“产业奖补”项目</v>
          </cell>
          <cell r="M8" t="str">
            <v>按验收时未消除风险的监测户。每户奖补金额在10000元以内的，按照补助标准执行；验收时间前已消除风险户单项合计超过3000元的，按3000元标准进行补助</v>
          </cell>
          <cell r="N8">
            <v>3000</v>
          </cell>
        </row>
        <row r="9">
          <cell r="E9" t="str">
            <v>5500001311457128</v>
          </cell>
          <cell r="F9" t="str">
            <v>汉记</v>
          </cell>
          <cell r="G9" t="str">
            <v>533102197508090841</v>
          </cell>
          <cell r="H9" t="str">
            <v>6231900020012280289</v>
          </cell>
          <cell r="I9" t="str">
            <v>汉记</v>
          </cell>
          <cell r="J9" t="str">
            <v>533102197508090841</v>
          </cell>
          <cell r="K9" t="str">
            <v>户主</v>
          </cell>
          <cell r="L9" t="str">
            <v>2025年农业产业“产业奖补”项目</v>
          </cell>
          <cell r="M9" t="str">
            <v>按验收时未消除风险的监测户。每户奖补金额在10000元以内的，按照补助标准执行；验收时间前已消除风险户单项合计超过3000元的，按3000元标准进行补助</v>
          </cell>
          <cell r="N9">
            <v>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97"/>
  <sheetViews>
    <sheetView workbookViewId="0">
      <pane ySplit="5" topLeftCell="A20" activePane="bottomLeft" state="frozen"/>
      <selection/>
      <selection pane="bottomLeft" activeCell="I20" sqref="I20"/>
    </sheetView>
  </sheetViews>
  <sheetFormatPr defaultColWidth="9" defaultRowHeight="35" customHeight="1"/>
  <cols>
    <col min="1" max="1" width="9" style="80"/>
    <col min="2" max="2" width="13.375" style="80" customWidth="1"/>
    <col min="3" max="3" width="19.625" style="80" customWidth="1"/>
    <col min="4" max="5" width="13.875" style="80" customWidth="1"/>
    <col min="6" max="6" width="21.625" style="80" customWidth="1"/>
    <col min="7" max="7" width="14.375" style="80" customWidth="1"/>
    <col min="8" max="8" width="9" style="80"/>
    <col min="9" max="9" width="24.375" style="80" customWidth="1"/>
    <col min="10" max="10" width="16.125" style="82" customWidth="1"/>
    <col min="11" max="11" width="9" style="80" customWidth="1"/>
    <col min="12" max="12" width="11.5" style="83" customWidth="1"/>
    <col min="13" max="13" width="9" style="82" customWidth="1"/>
    <col min="14" max="14" width="9" style="80" customWidth="1"/>
    <col min="15" max="15" width="9.375" style="80" customWidth="1"/>
    <col min="16" max="16" width="9" style="82" customWidth="1"/>
    <col min="17" max="17" width="9" style="80" customWidth="1"/>
    <col min="18" max="20" width="9.375" style="80" customWidth="1"/>
    <col min="21" max="23" width="9.375" style="80"/>
    <col min="24" max="24" width="16.5" style="84" customWidth="1"/>
    <col min="25" max="25" width="16.75" style="80" customWidth="1"/>
    <col min="26" max="26" width="15.125" style="80" customWidth="1"/>
    <col min="27" max="16384" width="9" style="80"/>
  </cols>
  <sheetData>
    <row r="1" customHeight="1" spans="1:2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85"/>
      <c r="Y1" s="2"/>
      <c r="Z1" s="2"/>
      <c r="AA1" s="2"/>
    </row>
    <row r="2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86"/>
      <c r="Y2" s="3"/>
      <c r="Z2" s="3"/>
      <c r="AA2" s="3"/>
    </row>
    <row r="3" customHeight="1" spans="1:2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86"/>
      <c r="Y3" s="4"/>
      <c r="Z3" s="4"/>
      <c r="AA3" s="4"/>
    </row>
    <row r="4" customHeight="1" spans="1:2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/>
      <c r="L4" s="11"/>
      <c r="M4" s="5" t="s">
        <v>13</v>
      </c>
      <c r="N4" s="5"/>
      <c r="O4" s="5"/>
      <c r="P4" s="5" t="s">
        <v>14</v>
      </c>
      <c r="Q4" s="5"/>
      <c r="R4" s="5"/>
      <c r="S4" s="12" t="s">
        <v>15</v>
      </c>
      <c r="T4" s="12" t="s">
        <v>16</v>
      </c>
      <c r="U4" s="87" t="s">
        <v>17</v>
      </c>
      <c r="V4" s="12" t="s">
        <v>18</v>
      </c>
      <c r="W4" s="12" t="s">
        <v>19</v>
      </c>
      <c r="X4" s="12" t="s">
        <v>20</v>
      </c>
      <c r="Y4" s="5" t="s">
        <v>21</v>
      </c>
      <c r="Z4" s="5"/>
      <c r="AA4" s="5"/>
    </row>
    <row r="5" customHeight="1" spans="1:27">
      <c r="A5" s="5"/>
      <c r="B5" s="5"/>
      <c r="C5" s="5"/>
      <c r="D5" s="5"/>
      <c r="E5" s="5"/>
      <c r="F5" s="5"/>
      <c r="G5" s="5"/>
      <c r="H5" s="5"/>
      <c r="I5" s="5"/>
      <c r="J5" s="5" t="s">
        <v>22</v>
      </c>
      <c r="K5" s="5" t="s">
        <v>23</v>
      </c>
      <c r="L5" s="11" t="s">
        <v>24</v>
      </c>
      <c r="M5" s="5" t="s">
        <v>22</v>
      </c>
      <c r="N5" s="5" t="s">
        <v>23</v>
      </c>
      <c r="O5" s="5" t="s">
        <v>24</v>
      </c>
      <c r="P5" s="5" t="s">
        <v>22</v>
      </c>
      <c r="Q5" s="5" t="s">
        <v>23</v>
      </c>
      <c r="R5" s="5" t="s">
        <v>24</v>
      </c>
      <c r="S5" s="12"/>
      <c r="T5" s="12"/>
      <c r="U5" s="87"/>
      <c r="V5" s="12"/>
      <c r="W5" s="12"/>
      <c r="X5" s="12"/>
      <c r="Y5" s="5" t="s">
        <v>25</v>
      </c>
      <c r="Z5" s="53" t="s">
        <v>26</v>
      </c>
      <c r="AA5" s="53" t="s">
        <v>27</v>
      </c>
    </row>
    <row r="6" s="78" customFormat="1" customHeight="1" spans="1:27">
      <c r="A6" s="6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56" t="s">
        <v>33</v>
      </c>
      <c r="H6" s="28" t="s">
        <v>34</v>
      </c>
      <c r="I6" s="6" t="s">
        <v>35</v>
      </c>
      <c r="J6" s="71" t="s">
        <v>36</v>
      </c>
      <c r="K6" s="71" t="s">
        <v>37</v>
      </c>
      <c r="L6" s="13">
        <f>K6*600</f>
        <v>1800</v>
      </c>
      <c r="M6" s="15"/>
      <c r="N6" s="6"/>
      <c r="O6" s="13"/>
      <c r="P6" s="15"/>
      <c r="Q6" s="6"/>
      <c r="R6" s="6"/>
      <c r="S6" s="6">
        <f>R6+O6+L6</f>
        <v>1800</v>
      </c>
      <c r="T6" s="6">
        <f>VLOOKUP(F6,'[1]Sheet1 (2)'!$E$4:$N$48,10,FALSE)</f>
        <v>1800</v>
      </c>
      <c r="U6" s="4">
        <f>IF((S6+T6)&gt;=3000,(3000-T6),S6)</f>
        <v>1200</v>
      </c>
      <c r="V6" s="6">
        <f>T6+U6</f>
        <v>3000</v>
      </c>
      <c r="W6" s="6">
        <v>20250813</v>
      </c>
      <c r="X6" s="86" t="s">
        <v>38</v>
      </c>
      <c r="Y6" s="53"/>
      <c r="Z6" s="6"/>
      <c r="AA6" s="6"/>
    </row>
    <row r="7" s="78" customFormat="1" customHeight="1" spans="1:27">
      <c r="A7" s="6">
        <v>2</v>
      </c>
      <c r="B7" s="6" t="s">
        <v>28</v>
      </c>
      <c r="C7" s="6" t="s">
        <v>39</v>
      </c>
      <c r="D7" s="6" t="s">
        <v>40</v>
      </c>
      <c r="E7" s="6" t="s">
        <v>41</v>
      </c>
      <c r="F7" s="6" t="s">
        <v>42</v>
      </c>
      <c r="G7" s="58" t="s">
        <v>43</v>
      </c>
      <c r="H7" s="28">
        <v>4</v>
      </c>
      <c r="I7" s="6" t="s">
        <v>44</v>
      </c>
      <c r="J7" s="71" t="s">
        <v>36</v>
      </c>
      <c r="K7" s="71" t="s">
        <v>45</v>
      </c>
      <c r="L7" s="13">
        <f t="shared" ref="L7:L15" si="0">K7*600</f>
        <v>4200</v>
      </c>
      <c r="M7" s="15"/>
      <c r="N7" s="6"/>
      <c r="O7" s="13"/>
      <c r="P7" s="15"/>
      <c r="Q7" s="6"/>
      <c r="R7" s="6"/>
      <c r="S7" s="6">
        <f t="shared" ref="S7:S30" si="1">R7+O7+L7</f>
        <v>4200</v>
      </c>
      <c r="T7" s="6">
        <v>0</v>
      </c>
      <c r="U7" s="4">
        <f>IF((S7+T7)&gt;=10000,(10000-T7),S7)</f>
        <v>4200</v>
      </c>
      <c r="V7" s="6">
        <f t="shared" ref="V7:V53" si="2">T7+U7</f>
        <v>4200</v>
      </c>
      <c r="W7" s="6">
        <v>20250813</v>
      </c>
      <c r="X7" s="86" t="s">
        <v>46</v>
      </c>
      <c r="Y7" s="53"/>
      <c r="Z7" s="6"/>
      <c r="AA7" s="6"/>
    </row>
    <row r="8" s="78" customFormat="1" customHeight="1" spans="1:27">
      <c r="A8" s="6">
        <v>3</v>
      </c>
      <c r="B8" s="6" t="s">
        <v>28</v>
      </c>
      <c r="C8" s="6" t="s">
        <v>47</v>
      </c>
      <c r="D8" s="6" t="s">
        <v>30</v>
      </c>
      <c r="E8" s="6" t="s">
        <v>41</v>
      </c>
      <c r="F8" s="6" t="s">
        <v>48</v>
      </c>
      <c r="G8" s="58" t="s">
        <v>49</v>
      </c>
      <c r="H8" s="28" t="s">
        <v>37</v>
      </c>
      <c r="I8" s="6" t="s">
        <v>50</v>
      </c>
      <c r="J8" s="71" t="s">
        <v>36</v>
      </c>
      <c r="K8" s="71" t="s">
        <v>34</v>
      </c>
      <c r="L8" s="13">
        <f t="shared" si="0"/>
        <v>1200</v>
      </c>
      <c r="M8" s="15"/>
      <c r="N8" s="6"/>
      <c r="O8" s="13"/>
      <c r="P8" s="15"/>
      <c r="Q8" s="6"/>
      <c r="R8" s="6"/>
      <c r="S8" s="6">
        <f t="shared" si="1"/>
        <v>1200</v>
      </c>
      <c r="T8" s="6">
        <f>VLOOKUP(F8,'[1]Sheet1 (2)'!$E$4:$N$48,10,FALSE)</f>
        <v>1200</v>
      </c>
      <c r="U8" s="4">
        <f>IF((S8+T8)&gt;=10000,(10000-T8),S8)</f>
        <v>1200</v>
      </c>
      <c r="V8" s="6">
        <f t="shared" si="2"/>
        <v>2400</v>
      </c>
      <c r="W8" s="6">
        <v>20250813</v>
      </c>
      <c r="X8" s="86" t="s">
        <v>46</v>
      </c>
      <c r="Y8" s="53"/>
      <c r="Z8" s="6"/>
      <c r="AA8" s="6"/>
    </row>
    <row r="9" s="78" customFormat="1" customHeight="1" spans="1:27">
      <c r="A9" s="6">
        <v>4</v>
      </c>
      <c r="B9" s="6" t="s">
        <v>28</v>
      </c>
      <c r="C9" s="6" t="s">
        <v>47</v>
      </c>
      <c r="D9" s="6" t="s">
        <v>51</v>
      </c>
      <c r="E9" s="6" t="s">
        <v>52</v>
      </c>
      <c r="F9" s="6" t="s">
        <v>53</v>
      </c>
      <c r="G9" s="58" t="s">
        <v>54</v>
      </c>
      <c r="H9" s="28" t="s">
        <v>55</v>
      </c>
      <c r="I9" s="6" t="s">
        <v>56</v>
      </c>
      <c r="J9" s="71" t="s">
        <v>36</v>
      </c>
      <c r="K9" s="71" t="s">
        <v>34</v>
      </c>
      <c r="L9" s="13">
        <f t="shared" si="0"/>
        <v>1200</v>
      </c>
      <c r="M9" s="15"/>
      <c r="N9" s="6"/>
      <c r="O9" s="13"/>
      <c r="P9" s="15"/>
      <c r="Q9" s="6"/>
      <c r="R9" s="6"/>
      <c r="S9" s="6">
        <f t="shared" si="1"/>
        <v>1200</v>
      </c>
      <c r="T9" s="6">
        <f>VLOOKUP(F9,'[1]Sheet1 (2)'!$E$4:$N$48,10,FALSE)</f>
        <v>1200</v>
      </c>
      <c r="U9" s="4">
        <f>IF((S9+T9)&gt;=3000,(3000-T9),S9)</f>
        <v>1200</v>
      </c>
      <c r="V9" s="6">
        <f t="shared" si="2"/>
        <v>2400</v>
      </c>
      <c r="W9" s="6">
        <v>20250813</v>
      </c>
      <c r="X9" s="86" t="s">
        <v>38</v>
      </c>
      <c r="Y9" s="53"/>
      <c r="Z9" s="6"/>
      <c r="AA9" s="6"/>
    </row>
    <row r="10" s="78" customFormat="1" customHeight="1" spans="1:27">
      <c r="A10" s="6">
        <v>5</v>
      </c>
      <c r="B10" s="6" t="s">
        <v>28</v>
      </c>
      <c r="C10" s="6" t="s">
        <v>57</v>
      </c>
      <c r="D10" s="6" t="s">
        <v>51</v>
      </c>
      <c r="E10" s="6" t="s">
        <v>58</v>
      </c>
      <c r="F10" s="6" t="s">
        <v>59</v>
      </c>
      <c r="G10" s="58" t="s">
        <v>60</v>
      </c>
      <c r="H10" s="28" t="s">
        <v>55</v>
      </c>
      <c r="I10" s="6" t="s">
        <v>56</v>
      </c>
      <c r="J10" s="71" t="s">
        <v>36</v>
      </c>
      <c r="K10" s="71" t="s">
        <v>61</v>
      </c>
      <c r="L10" s="13">
        <f t="shared" si="0"/>
        <v>3600</v>
      </c>
      <c r="M10" s="15"/>
      <c r="N10" s="6"/>
      <c r="O10" s="13"/>
      <c r="P10" s="15"/>
      <c r="Q10" s="6"/>
      <c r="R10" s="6"/>
      <c r="S10" s="6">
        <f t="shared" si="1"/>
        <v>3600</v>
      </c>
      <c r="T10" s="6">
        <f>VLOOKUP(F10,'[1]Sheet1 (2)'!$E$4:$N$48,10,FALSE)</f>
        <v>2700</v>
      </c>
      <c r="U10" s="4">
        <f>IF((S10+T10)&gt;=3000,(3000-T10),S10)</f>
        <v>300</v>
      </c>
      <c r="V10" s="6">
        <f t="shared" si="2"/>
        <v>3000</v>
      </c>
      <c r="W10" s="6">
        <v>20250813</v>
      </c>
      <c r="X10" s="86" t="s">
        <v>38</v>
      </c>
      <c r="Y10" s="53"/>
      <c r="Z10" s="6"/>
      <c r="AA10" s="6"/>
    </row>
    <row r="11" s="78" customFormat="1" customHeight="1" spans="1:27">
      <c r="A11" s="6">
        <v>6</v>
      </c>
      <c r="B11" s="6" t="s">
        <v>28</v>
      </c>
      <c r="C11" s="6" t="s">
        <v>57</v>
      </c>
      <c r="D11" s="6" t="s">
        <v>30</v>
      </c>
      <c r="E11" s="6" t="s">
        <v>41</v>
      </c>
      <c r="F11" s="6" t="s">
        <v>62</v>
      </c>
      <c r="G11" s="58" t="s">
        <v>63</v>
      </c>
      <c r="H11" s="28">
        <v>2</v>
      </c>
      <c r="I11" s="6" t="s">
        <v>64</v>
      </c>
      <c r="J11" s="71" t="s">
        <v>36</v>
      </c>
      <c r="K11" s="71" t="s">
        <v>65</v>
      </c>
      <c r="L11" s="13">
        <f t="shared" si="0"/>
        <v>4800</v>
      </c>
      <c r="M11" s="15"/>
      <c r="N11" s="6"/>
      <c r="O11" s="13"/>
      <c r="P11" s="15"/>
      <c r="Q11" s="6"/>
      <c r="R11" s="6"/>
      <c r="S11" s="6">
        <f t="shared" si="1"/>
        <v>4800</v>
      </c>
      <c r="T11" s="6">
        <f>VLOOKUP(F11,'[1]Sheet1 (2)'!$E$4:$N$48,10,FALSE)</f>
        <v>1800</v>
      </c>
      <c r="U11" s="4">
        <f>IF((S11+T11)&gt;=10000,(10000-T11),S11)</f>
        <v>4800</v>
      </c>
      <c r="V11" s="6">
        <f t="shared" si="2"/>
        <v>6600</v>
      </c>
      <c r="W11" s="6">
        <v>20250813</v>
      </c>
      <c r="X11" s="86" t="s">
        <v>46</v>
      </c>
      <c r="Y11" s="53"/>
      <c r="Z11" s="6"/>
      <c r="AA11" s="6"/>
    </row>
    <row r="12" s="78" customFormat="1" customHeight="1" spans="1:27">
      <c r="A12" s="6">
        <v>7</v>
      </c>
      <c r="B12" s="6" t="s">
        <v>28</v>
      </c>
      <c r="C12" s="6" t="s">
        <v>66</v>
      </c>
      <c r="D12" s="6" t="s">
        <v>30</v>
      </c>
      <c r="E12" s="6" t="s">
        <v>67</v>
      </c>
      <c r="F12" s="6" t="s">
        <v>68</v>
      </c>
      <c r="G12" s="58" t="s">
        <v>69</v>
      </c>
      <c r="H12" s="28">
        <v>3</v>
      </c>
      <c r="I12" s="6" t="s">
        <v>70</v>
      </c>
      <c r="J12" s="71" t="s">
        <v>36</v>
      </c>
      <c r="K12" s="71" t="s">
        <v>71</v>
      </c>
      <c r="L12" s="13">
        <f t="shared" si="0"/>
        <v>1500</v>
      </c>
      <c r="M12" s="15"/>
      <c r="N12" s="6"/>
      <c r="O12" s="13"/>
      <c r="P12" s="15"/>
      <c r="Q12" s="6"/>
      <c r="R12" s="6"/>
      <c r="S12" s="6">
        <f t="shared" si="1"/>
        <v>1500</v>
      </c>
      <c r="T12" s="6">
        <f>VLOOKUP(F12,'[1]Sheet1 (2)'!$E$4:$N$48,10,FALSE)</f>
        <v>1500</v>
      </c>
      <c r="U12" s="4">
        <f>IF((S12+T12)&gt;=3000,(3000-T12),S12)</f>
        <v>1500</v>
      </c>
      <c r="V12" s="6">
        <f t="shared" si="2"/>
        <v>3000</v>
      </c>
      <c r="W12" s="6">
        <v>20250813</v>
      </c>
      <c r="X12" s="86" t="s">
        <v>38</v>
      </c>
      <c r="Y12" s="53"/>
      <c r="Z12" s="6"/>
      <c r="AA12" s="6"/>
    </row>
    <row r="13" s="78" customFormat="1" customHeight="1" spans="1:27">
      <c r="A13" s="6">
        <v>8</v>
      </c>
      <c r="B13" s="6" t="s">
        <v>28</v>
      </c>
      <c r="C13" s="6" t="s">
        <v>66</v>
      </c>
      <c r="D13" s="6" t="s">
        <v>51</v>
      </c>
      <c r="E13" s="6" t="s">
        <v>41</v>
      </c>
      <c r="F13" s="6" t="s">
        <v>72</v>
      </c>
      <c r="G13" s="58" t="s">
        <v>73</v>
      </c>
      <c r="H13" s="28">
        <v>3</v>
      </c>
      <c r="I13" s="6" t="s">
        <v>70</v>
      </c>
      <c r="J13" s="71" t="s">
        <v>36</v>
      </c>
      <c r="K13" s="71" t="s">
        <v>37</v>
      </c>
      <c r="L13" s="13">
        <f t="shared" si="0"/>
        <v>1800</v>
      </c>
      <c r="M13" s="15"/>
      <c r="N13" s="6"/>
      <c r="O13" s="13"/>
      <c r="P13" s="15"/>
      <c r="Q13" s="6"/>
      <c r="R13" s="6"/>
      <c r="S13" s="6">
        <f t="shared" si="1"/>
        <v>1800</v>
      </c>
      <c r="T13" s="6">
        <f>VLOOKUP(F13,'[1]Sheet1 (2)'!$E$4:$N$48,10,FALSE)</f>
        <v>1800</v>
      </c>
      <c r="U13" s="4">
        <f>IF((S13+T13)&gt;=10000,(10000-T13),S13)</f>
        <v>1800</v>
      </c>
      <c r="V13" s="6">
        <f t="shared" si="2"/>
        <v>3600</v>
      </c>
      <c r="W13" s="6">
        <v>20250813</v>
      </c>
      <c r="X13" s="86" t="s">
        <v>46</v>
      </c>
      <c r="Y13" s="53"/>
      <c r="Z13" s="6"/>
      <c r="AA13" s="6"/>
    </row>
    <row r="14" s="78" customFormat="1" customHeight="1" spans="1:27">
      <c r="A14" s="6">
        <v>9</v>
      </c>
      <c r="B14" s="6" t="s">
        <v>28</v>
      </c>
      <c r="C14" s="6" t="s">
        <v>66</v>
      </c>
      <c r="D14" s="6" t="s">
        <v>51</v>
      </c>
      <c r="E14" s="6" t="s">
        <v>74</v>
      </c>
      <c r="F14" s="6" t="s">
        <v>75</v>
      </c>
      <c r="G14" s="58" t="s">
        <v>76</v>
      </c>
      <c r="H14" s="59">
        <v>5</v>
      </c>
      <c r="I14" s="6" t="s">
        <v>77</v>
      </c>
      <c r="J14" s="71" t="s">
        <v>36</v>
      </c>
      <c r="K14" s="71" t="s">
        <v>34</v>
      </c>
      <c r="L14" s="13">
        <f t="shared" si="0"/>
        <v>1200</v>
      </c>
      <c r="M14" s="15"/>
      <c r="N14" s="6"/>
      <c r="O14" s="13"/>
      <c r="P14" s="15"/>
      <c r="Q14" s="6"/>
      <c r="R14" s="6"/>
      <c r="S14" s="6">
        <f t="shared" si="1"/>
        <v>1200</v>
      </c>
      <c r="T14" s="6">
        <f>VLOOKUP(F14,'[1]Sheet1 (2)'!$E$4:$N$48,10,FALSE)</f>
        <v>1200</v>
      </c>
      <c r="U14" s="4">
        <f>IF((S14+T14)&gt;=3000,(3000-T14),S14)</f>
        <v>1200</v>
      </c>
      <c r="V14" s="6">
        <f t="shared" si="2"/>
        <v>2400</v>
      </c>
      <c r="W14" s="6">
        <v>20250813</v>
      </c>
      <c r="X14" s="86" t="s">
        <v>38</v>
      </c>
      <c r="Y14" s="53"/>
      <c r="Z14" s="6"/>
      <c r="AA14" s="6"/>
    </row>
    <row r="15" s="78" customFormat="1" customHeight="1" spans="1:27">
      <c r="A15" s="6">
        <v>10</v>
      </c>
      <c r="B15" s="6" t="s">
        <v>28</v>
      </c>
      <c r="C15" s="6" t="s">
        <v>78</v>
      </c>
      <c r="D15" s="6" t="s">
        <v>30</v>
      </c>
      <c r="E15" s="6" t="s">
        <v>79</v>
      </c>
      <c r="F15" s="6" t="s">
        <v>80</v>
      </c>
      <c r="G15" s="60" t="s">
        <v>81</v>
      </c>
      <c r="H15" s="28">
        <v>5</v>
      </c>
      <c r="I15" s="6" t="s">
        <v>82</v>
      </c>
      <c r="J15" s="73" t="s">
        <v>83</v>
      </c>
      <c r="K15" s="73" t="s">
        <v>84</v>
      </c>
      <c r="L15" s="13">
        <f t="shared" si="0"/>
        <v>600</v>
      </c>
      <c r="M15" s="15"/>
      <c r="N15" s="6"/>
      <c r="O15" s="13"/>
      <c r="P15" s="15"/>
      <c r="Q15" s="6"/>
      <c r="R15" s="6"/>
      <c r="S15" s="6">
        <f t="shared" si="1"/>
        <v>600</v>
      </c>
      <c r="T15" s="6">
        <v>0</v>
      </c>
      <c r="U15" s="4">
        <f>IF((S15+T15)&gt;=3000,(3000-T15),S15)</f>
        <v>600</v>
      </c>
      <c r="V15" s="6">
        <f t="shared" si="2"/>
        <v>600</v>
      </c>
      <c r="W15" s="6">
        <v>20250813</v>
      </c>
      <c r="X15" s="86" t="s">
        <v>38</v>
      </c>
      <c r="Y15" s="53"/>
      <c r="Z15" s="6"/>
      <c r="AA15" s="6"/>
    </row>
    <row r="16" s="78" customFormat="1" customHeight="1" spans="1:27">
      <c r="A16" s="6">
        <v>11</v>
      </c>
      <c r="B16" s="6" t="s">
        <v>28</v>
      </c>
      <c r="C16" s="6" t="s">
        <v>85</v>
      </c>
      <c r="D16" s="6" t="s">
        <v>40</v>
      </c>
      <c r="E16" s="6" t="s">
        <v>41</v>
      </c>
      <c r="F16" s="6" t="s">
        <v>86</v>
      </c>
      <c r="G16" s="60" t="s">
        <v>87</v>
      </c>
      <c r="H16" s="28">
        <v>6</v>
      </c>
      <c r="I16" s="6" t="s">
        <v>88</v>
      </c>
      <c r="J16" s="73" t="s">
        <v>36</v>
      </c>
      <c r="K16" s="73" t="s">
        <v>89</v>
      </c>
      <c r="L16" s="13">
        <f t="shared" ref="L16:L43" si="3">K16*600</f>
        <v>1560</v>
      </c>
      <c r="M16" s="15"/>
      <c r="N16" s="6"/>
      <c r="O16" s="13"/>
      <c r="P16" s="15"/>
      <c r="Q16" s="6"/>
      <c r="R16" s="6"/>
      <c r="S16" s="6">
        <f t="shared" si="1"/>
        <v>1560</v>
      </c>
      <c r="T16" s="6">
        <f>VLOOKUP(F16,'[1]Sheet1 (2)'!$E$4:$N$48,10,FALSE)</f>
        <v>4200</v>
      </c>
      <c r="U16" s="4">
        <f>IF((S16+T16)&gt;=10000,(10000-T16),S16)</f>
        <v>1560</v>
      </c>
      <c r="V16" s="6">
        <f t="shared" si="2"/>
        <v>5760</v>
      </c>
      <c r="W16" s="6">
        <v>20250813</v>
      </c>
      <c r="X16" s="86" t="s">
        <v>46</v>
      </c>
      <c r="Y16" s="53"/>
      <c r="Z16" s="6"/>
      <c r="AA16" s="6"/>
    </row>
    <row r="17" s="78" customFormat="1" customHeight="1" spans="1:27">
      <c r="A17" s="6">
        <v>12</v>
      </c>
      <c r="B17" s="6" t="s">
        <v>90</v>
      </c>
      <c r="C17" s="6" t="s">
        <v>91</v>
      </c>
      <c r="D17" s="6" t="s">
        <v>30</v>
      </c>
      <c r="E17" s="6" t="s">
        <v>67</v>
      </c>
      <c r="F17" s="6" t="s">
        <v>92</v>
      </c>
      <c r="G17" s="61" t="s">
        <v>93</v>
      </c>
      <c r="H17" s="74" t="s">
        <v>55</v>
      </c>
      <c r="I17" s="6" t="s">
        <v>70</v>
      </c>
      <c r="J17" s="63" t="s">
        <v>36</v>
      </c>
      <c r="K17" s="61">
        <v>5</v>
      </c>
      <c r="L17" s="13">
        <f t="shared" si="3"/>
        <v>3000</v>
      </c>
      <c r="M17" s="15"/>
      <c r="N17" s="6"/>
      <c r="O17" s="6"/>
      <c r="P17" s="15"/>
      <c r="Q17" s="6"/>
      <c r="R17" s="6"/>
      <c r="S17" s="6">
        <f t="shared" si="1"/>
        <v>3000</v>
      </c>
      <c r="T17" s="6">
        <v>0</v>
      </c>
      <c r="U17" s="4">
        <f t="shared" ref="U17:U34" si="4">IF((S17+T17)&gt;=3000,(3000-T17),S17)</f>
        <v>3000</v>
      </c>
      <c r="V17" s="6">
        <f t="shared" si="2"/>
        <v>3000</v>
      </c>
      <c r="W17" s="6">
        <v>20250808</v>
      </c>
      <c r="X17" s="86" t="s">
        <v>38</v>
      </c>
      <c r="Y17" s="53"/>
      <c r="Z17" s="6"/>
      <c r="AA17" s="6"/>
    </row>
    <row r="18" s="78" customFormat="1" customHeight="1" spans="1:27">
      <c r="A18" s="6">
        <v>13</v>
      </c>
      <c r="B18" s="6" t="s">
        <v>90</v>
      </c>
      <c r="C18" s="6" t="s">
        <v>91</v>
      </c>
      <c r="D18" s="6" t="s">
        <v>30</v>
      </c>
      <c r="E18" s="6" t="s">
        <v>67</v>
      </c>
      <c r="F18" s="6" t="s">
        <v>94</v>
      </c>
      <c r="G18" s="61" t="s">
        <v>95</v>
      </c>
      <c r="H18" s="74" t="s">
        <v>37</v>
      </c>
      <c r="I18" s="6" t="s">
        <v>96</v>
      </c>
      <c r="J18" s="63" t="s">
        <v>36</v>
      </c>
      <c r="K18" s="74">
        <v>5</v>
      </c>
      <c r="L18" s="13">
        <f t="shared" si="3"/>
        <v>3000</v>
      </c>
      <c r="M18" s="15"/>
      <c r="N18" s="6"/>
      <c r="O18" s="13"/>
      <c r="P18" s="15"/>
      <c r="Q18" s="6"/>
      <c r="R18" s="6"/>
      <c r="S18" s="6">
        <f t="shared" si="1"/>
        <v>3000</v>
      </c>
      <c r="T18" s="6">
        <v>0</v>
      </c>
      <c r="U18" s="4">
        <f t="shared" si="4"/>
        <v>3000</v>
      </c>
      <c r="V18" s="6">
        <f t="shared" si="2"/>
        <v>3000</v>
      </c>
      <c r="W18" s="6">
        <v>20250808</v>
      </c>
      <c r="X18" s="86" t="s">
        <v>38</v>
      </c>
      <c r="Y18" s="53"/>
      <c r="Z18" s="6"/>
      <c r="AA18" s="6"/>
    </row>
    <row r="19" s="79" customFormat="1" customHeight="1" spans="1:27">
      <c r="A19" s="6">
        <v>14</v>
      </c>
      <c r="B19" s="6" t="s">
        <v>90</v>
      </c>
      <c r="C19" s="6" t="s">
        <v>91</v>
      </c>
      <c r="D19" s="6" t="s">
        <v>30</v>
      </c>
      <c r="E19" s="6" t="s">
        <v>97</v>
      </c>
      <c r="F19" s="6" t="s">
        <v>98</v>
      </c>
      <c r="G19" s="63" t="s">
        <v>99</v>
      </c>
      <c r="H19" s="74" t="s">
        <v>55</v>
      </c>
      <c r="I19" s="6" t="s">
        <v>100</v>
      </c>
      <c r="J19" s="63" t="s">
        <v>36</v>
      </c>
      <c r="K19" s="74">
        <v>5</v>
      </c>
      <c r="L19" s="13">
        <f t="shared" si="3"/>
        <v>3000</v>
      </c>
      <c r="M19" s="15"/>
      <c r="N19" s="6"/>
      <c r="O19" s="6"/>
      <c r="P19" s="15"/>
      <c r="Q19" s="6"/>
      <c r="R19" s="6"/>
      <c r="S19" s="6">
        <f t="shared" si="1"/>
        <v>3000</v>
      </c>
      <c r="T19" s="6">
        <v>0</v>
      </c>
      <c r="U19" s="4">
        <f t="shared" si="4"/>
        <v>3000</v>
      </c>
      <c r="V19" s="6">
        <f t="shared" si="2"/>
        <v>3000</v>
      </c>
      <c r="W19" s="6">
        <v>20250808</v>
      </c>
      <c r="X19" s="86" t="s">
        <v>38</v>
      </c>
      <c r="Y19" s="53"/>
      <c r="Z19" s="6"/>
      <c r="AA19" s="6"/>
    </row>
    <row r="20" s="78" customFormat="1" customHeight="1" spans="1:27">
      <c r="A20" s="6">
        <v>15</v>
      </c>
      <c r="B20" s="6" t="s">
        <v>90</v>
      </c>
      <c r="C20" s="6" t="s">
        <v>91</v>
      </c>
      <c r="D20" s="6" t="s">
        <v>30</v>
      </c>
      <c r="E20" s="6" t="s">
        <v>67</v>
      </c>
      <c r="F20" s="6" t="s">
        <v>101</v>
      </c>
      <c r="G20" s="63" t="s">
        <v>102</v>
      </c>
      <c r="H20" s="74" t="s">
        <v>37</v>
      </c>
      <c r="I20" s="6" t="s">
        <v>44</v>
      </c>
      <c r="J20" s="63" t="s">
        <v>36</v>
      </c>
      <c r="K20" s="74">
        <v>5</v>
      </c>
      <c r="L20" s="13">
        <f t="shared" si="3"/>
        <v>3000</v>
      </c>
      <c r="M20" s="15"/>
      <c r="N20" s="6"/>
      <c r="O20" s="13"/>
      <c r="P20" s="15"/>
      <c r="Q20" s="6"/>
      <c r="R20" s="13"/>
      <c r="S20" s="6">
        <f t="shared" si="1"/>
        <v>3000</v>
      </c>
      <c r="T20" s="6">
        <v>0</v>
      </c>
      <c r="U20" s="4">
        <f t="shared" si="4"/>
        <v>3000</v>
      </c>
      <c r="V20" s="6">
        <f t="shared" si="2"/>
        <v>3000</v>
      </c>
      <c r="W20" s="6">
        <v>20250808</v>
      </c>
      <c r="X20" s="86" t="s">
        <v>38</v>
      </c>
      <c r="Y20" s="53"/>
      <c r="Z20" s="6"/>
      <c r="AA20" s="6"/>
    </row>
    <row r="21" s="78" customFormat="1" customHeight="1" spans="1:27">
      <c r="A21" s="6">
        <v>16</v>
      </c>
      <c r="B21" s="6" t="s">
        <v>90</v>
      </c>
      <c r="C21" s="6" t="s">
        <v>91</v>
      </c>
      <c r="D21" s="6" t="s">
        <v>30</v>
      </c>
      <c r="E21" s="6" t="s">
        <v>52</v>
      </c>
      <c r="F21" s="6" t="s">
        <v>103</v>
      </c>
      <c r="G21" s="63" t="s">
        <v>104</v>
      </c>
      <c r="H21" s="74" t="s">
        <v>55</v>
      </c>
      <c r="I21" s="6" t="s">
        <v>105</v>
      </c>
      <c r="J21" s="63" t="s">
        <v>36</v>
      </c>
      <c r="K21" s="74">
        <v>3</v>
      </c>
      <c r="L21" s="13">
        <f t="shared" si="3"/>
        <v>1800</v>
      </c>
      <c r="M21" s="15"/>
      <c r="N21" s="6"/>
      <c r="O21" s="13"/>
      <c r="P21" s="15"/>
      <c r="Q21" s="6"/>
      <c r="R21" s="13"/>
      <c r="S21" s="6">
        <f t="shared" si="1"/>
        <v>1800</v>
      </c>
      <c r="T21" s="6">
        <v>0</v>
      </c>
      <c r="U21" s="4">
        <f t="shared" si="4"/>
        <v>1800</v>
      </c>
      <c r="V21" s="6">
        <f t="shared" si="2"/>
        <v>1800</v>
      </c>
      <c r="W21" s="6">
        <v>20250808</v>
      </c>
      <c r="X21" s="86" t="s">
        <v>38</v>
      </c>
      <c r="Y21" s="53"/>
      <c r="Z21" s="6"/>
      <c r="AA21" s="6"/>
    </row>
    <row r="22" s="80" customFormat="1" customHeight="1" spans="1:27">
      <c r="A22" s="6">
        <v>17</v>
      </c>
      <c r="B22" s="6" t="s">
        <v>90</v>
      </c>
      <c r="C22" s="6" t="s">
        <v>106</v>
      </c>
      <c r="D22" s="4" t="s">
        <v>51</v>
      </c>
      <c r="E22" s="4" t="s">
        <v>67</v>
      </c>
      <c r="F22" s="6" t="s">
        <v>107</v>
      </c>
      <c r="G22" s="63" t="s">
        <v>108</v>
      </c>
      <c r="H22" s="74" t="s">
        <v>84</v>
      </c>
      <c r="I22" s="6" t="s">
        <v>44</v>
      </c>
      <c r="J22" s="63" t="s">
        <v>36</v>
      </c>
      <c r="K22" s="74">
        <v>5</v>
      </c>
      <c r="L22" s="13">
        <f t="shared" si="3"/>
        <v>3000</v>
      </c>
      <c r="M22" s="15"/>
      <c r="N22" s="6"/>
      <c r="O22" s="13"/>
      <c r="P22" s="15"/>
      <c r="Q22" s="6"/>
      <c r="R22" s="13"/>
      <c r="S22" s="6">
        <f t="shared" si="1"/>
        <v>3000</v>
      </c>
      <c r="T22" s="6">
        <v>0</v>
      </c>
      <c r="U22" s="4">
        <f t="shared" si="4"/>
        <v>3000</v>
      </c>
      <c r="V22" s="6">
        <f t="shared" si="2"/>
        <v>3000</v>
      </c>
      <c r="W22" s="6">
        <v>20250722</v>
      </c>
      <c r="X22" s="86" t="s">
        <v>38</v>
      </c>
      <c r="Y22" s="53"/>
      <c r="Z22" s="6"/>
      <c r="AA22" s="6"/>
    </row>
    <row r="23" s="80" customFormat="1" customHeight="1" spans="1:27">
      <c r="A23" s="6">
        <v>18</v>
      </c>
      <c r="B23" s="6" t="s">
        <v>90</v>
      </c>
      <c r="C23" s="6" t="s">
        <v>109</v>
      </c>
      <c r="D23" s="4" t="s">
        <v>30</v>
      </c>
      <c r="E23" s="4" t="s">
        <v>67</v>
      </c>
      <c r="F23" s="6" t="s">
        <v>110</v>
      </c>
      <c r="G23" s="61" t="s">
        <v>111</v>
      </c>
      <c r="H23" s="74" t="s">
        <v>34</v>
      </c>
      <c r="I23" s="6" t="s">
        <v>112</v>
      </c>
      <c r="J23" s="63" t="s">
        <v>36</v>
      </c>
      <c r="K23" s="74">
        <v>4</v>
      </c>
      <c r="L23" s="13">
        <f t="shared" si="3"/>
        <v>2400</v>
      </c>
      <c r="M23" s="5"/>
      <c r="N23" s="6"/>
      <c r="O23" s="13"/>
      <c r="P23" s="15"/>
      <c r="Q23" s="6"/>
      <c r="R23" s="13"/>
      <c r="S23" s="6">
        <f t="shared" si="1"/>
        <v>2400</v>
      </c>
      <c r="T23" s="6">
        <v>0</v>
      </c>
      <c r="U23" s="4">
        <f t="shared" si="4"/>
        <v>2400</v>
      </c>
      <c r="V23" s="6">
        <f t="shared" si="2"/>
        <v>2400</v>
      </c>
      <c r="W23" s="6">
        <v>20250806</v>
      </c>
      <c r="X23" s="86" t="s">
        <v>38</v>
      </c>
      <c r="Y23" s="53"/>
      <c r="Z23" s="6"/>
      <c r="AA23" s="6"/>
    </row>
    <row r="24" s="80" customFormat="1" customHeight="1" spans="1:27">
      <c r="A24" s="6">
        <v>19</v>
      </c>
      <c r="B24" s="6" t="s">
        <v>90</v>
      </c>
      <c r="C24" s="6" t="s">
        <v>113</v>
      </c>
      <c r="D24" s="6" t="s">
        <v>30</v>
      </c>
      <c r="E24" s="6" t="s">
        <v>114</v>
      </c>
      <c r="F24" s="6" t="s">
        <v>115</v>
      </c>
      <c r="G24" s="4" t="s">
        <v>116</v>
      </c>
      <c r="H24" s="14" t="s">
        <v>37</v>
      </c>
      <c r="I24" s="6" t="s">
        <v>117</v>
      </c>
      <c r="J24" s="5" t="s">
        <v>36</v>
      </c>
      <c r="K24" s="4">
        <v>1</v>
      </c>
      <c r="L24" s="13">
        <f t="shared" si="3"/>
        <v>600</v>
      </c>
      <c r="M24" s="15"/>
      <c r="N24" s="6"/>
      <c r="O24" s="6"/>
      <c r="P24" s="15"/>
      <c r="Q24" s="6"/>
      <c r="R24" s="6"/>
      <c r="S24" s="6">
        <f t="shared" si="1"/>
        <v>600</v>
      </c>
      <c r="T24" s="6">
        <f>VLOOKUP(F24,'[2]Sheet1 (2)'!$E$4:$N$9,10,FALSE)</f>
        <v>600</v>
      </c>
      <c r="U24" s="4">
        <f t="shared" si="4"/>
        <v>600</v>
      </c>
      <c r="V24" s="6">
        <f t="shared" si="2"/>
        <v>1200</v>
      </c>
      <c r="W24" s="6">
        <v>20250807</v>
      </c>
      <c r="X24" s="86" t="s">
        <v>38</v>
      </c>
      <c r="Y24" s="53"/>
      <c r="Z24" s="6"/>
      <c r="AA24" s="6"/>
    </row>
    <row r="25" s="81" customFormat="1" customHeight="1" spans="1:27">
      <c r="A25" s="6">
        <v>20</v>
      </c>
      <c r="B25" s="6" t="s">
        <v>90</v>
      </c>
      <c r="C25" s="4" t="s">
        <v>118</v>
      </c>
      <c r="D25" s="4" t="s">
        <v>40</v>
      </c>
      <c r="E25" s="4" t="s">
        <v>67</v>
      </c>
      <c r="F25" s="4" t="s">
        <v>119</v>
      </c>
      <c r="G25" s="13" t="s">
        <v>120</v>
      </c>
      <c r="H25" s="13" t="s">
        <v>37</v>
      </c>
      <c r="I25" s="6" t="s">
        <v>56</v>
      </c>
      <c r="J25" s="13" t="s">
        <v>36</v>
      </c>
      <c r="K25" s="13">
        <v>7</v>
      </c>
      <c r="L25" s="13">
        <f t="shared" si="3"/>
        <v>4200</v>
      </c>
      <c r="M25" s="53"/>
      <c r="N25" s="4"/>
      <c r="O25" s="4"/>
      <c r="P25" s="53"/>
      <c r="Q25" s="4"/>
      <c r="R25" s="4"/>
      <c r="S25" s="6">
        <f t="shared" si="1"/>
        <v>4200</v>
      </c>
      <c r="T25" s="6">
        <v>0</v>
      </c>
      <c r="U25" s="4">
        <f t="shared" si="4"/>
        <v>3000</v>
      </c>
      <c r="V25" s="6">
        <f t="shared" si="2"/>
        <v>3000</v>
      </c>
      <c r="W25" s="6">
        <v>20250811</v>
      </c>
      <c r="X25" s="86" t="s">
        <v>38</v>
      </c>
      <c r="Y25" s="53"/>
      <c r="Z25" s="6"/>
      <c r="AA25" s="4"/>
    </row>
    <row r="26" s="80" customFormat="1" customHeight="1" spans="1:27">
      <c r="A26" s="6">
        <v>21</v>
      </c>
      <c r="B26" s="6" t="s">
        <v>90</v>
      </c>
      <c r="C26" s="6" t="s">
        <v>118</v>
      </c>
      <c r="D26" s="6" t="s">
        <v>30</v>
      </c>
      <c r="E26" s="6" t="s">
        <v>67</v>
      </c>
      <c r="F26" s="6" t="s">
        <v>121</v>
      </c>
      <c r="G26" s="13" t="s">
        <v>122</v>
      </c>
      <c r="H26" s="13" t="s">
        <v>84</v>
      </c>
      <c r="I26" s="6" t="s">
        <v>123</v>
      </c>
      <c r="J26" s="13" t="s">
        <v>36</v>
      </c>
      <c r="K26" s="13">
        <v>2</v>
      </c>
      <c r="L26" s="13">
        <f t="shared" si="3"/>
        <v>1200</v>
      </c>
      <c r="M26" s="15"/>
      <c r="N26" s="6"/>
      <c r="O26" s="6"/>
      <c r="P26" s="15"/>
      <c r="Q26" s="6"/>
      <c r="R26" s="6"/>
      <c r="S26" s="6">
        <f t="shared" si="1"/>
        <v>1200</v>
      </c>
      <c r="T26" s="6">
        <v>0</v>
      </c>
      <c r="U26" s="4">
        <f t="shared" si="4"/>
        <v>1200</v>
      </c>
      <c r="V26" s="6">
        <f t="shared" si="2"/>
        <v>1200</v>
      </c>
      <c r="W26" s="6">
        <v>20250811</v>
      </c>
      <c r="X26" s="86" t="s">
        <v>38</v>
      </c>
      <c r="Y26" s="53"/>
      <c r="Z26" s="6"/>
      <c r="AA26" s="6"/>
    </row>
    <row r="27" s="80" customFormat="1" customHeight="1" spans="1:27">
      <c r="A27" s="6">
        <v>22</v>
      </c>
      <c r="B27" s="6" t="s">
        <v>90</v>
      </c>
      <c r="C27" s="6" t="s">
        <v>124</v>
      </c>
      <c r="D27" s="6" t="s">
        <v>30</v>
      </c>
      <c r="E27" s="6" t="s">
        <v>97</v>
      </c>
      <c r="F27" s="6" t="s">
        <v>125</v>
      </c>
      <c r="G27" s="66" t="s">
        <v>126</v>
      </c>
      <c r="H27" s="61" t="s">
        <v>37</v>
      </c>
      <c r="I27" s="6" t="s">
        <v>127</v>
      </c>
      <c r="J27" s="61" t="s">
        <v>36</v>
      </c>
      <c r="K27" s="61">
        <v>5</v>
      </c>
      <c r="L27" s="13">
        <f t="shared" si="3"/>
        <v>3000</v>
      </c>
      <c r="M27" s="15"/>
      <c r="N27" s="6"/>
      <c r="O27" s="6"/>
      <c r="P27" s="15"/>
      <c r="Q27" s="6"/>
      <c r="R27" s="6"/>
      <c r="S27" s="6">
        <f t="shared" si="1"/>
        <v>3000</v>
      </c>
      <c r="T27" s="6">
        <v>0</v>
      </c>
      <c r="U27" s="4">
        <f t="shared" si="4"/>
        <v>3000</v>
      </c>
      <c r="V27" s="6">
        <f t="shared" si="2"/>
        <v>3000</v>
      </c>
      <c r="W27" s="6">
        <v>20250814</v>
      </c>
      <c r="X27" s="86" t="s">
        <v>38</v>
      </c>
      <c r="Y27" s="53"/>
      <c r="Z27" s="6"/>
      <c r="AA27" s="6"/>
    </row>
    <row r="28" s="80" customFormat="1" customHeight="1" spans="1:27">
      <c r="A28" s="6">
        <v>23</v>
      </c>
      <c r="B28" s="6" t="s">
        <v>90</v>
      </c>
      <c r="C28" s="6" t="s">
        <v>124</v>
      </c>
      <c r="D28" s="6" t="s">
        <v>30</v>
      </c>
      <c r="E28" s="6" t="s">
        <v>97</v>
      </c>
      <c r="F28" s="6" t="s">
        <v>128</v>
      </c>
      <c r="G28" s="66" t="s">
        <v>129</v>
      </c>
      <c r="H28" s="61" t="s">
        <v>37</v>
      </c>
      <c r="I28" s="6" t="s">
        <v>130</v>
      </c>
      <c r="J28" s="61" t="s">
        <v>36</v>
      </c>
      <c r="K28" s="61">
        <v>5</v>
      </c>
      <c r="L28" s="13">
        <f t="shared" si="3"/>
        <v>3000</v>
      </c>
      <c r="M28" s="15"/>
      <c r="N28" s="6"/>
      <c r="O28" s="6"/>
      <c r="P28" s="15"/>
      <c r="Q28" s="6"/>
      <c r="R28" s="6"/>
      <c r="S28" s="6">
        <f t="shared" si="1"/>
        <v>3000</v>
      </c>
      <c r="T28" s="6">
        <v>0</v>
      </c>
      <c r="U28" s="4">
        <f t="shared" si="4"/>
        <v>3000</v>
      </c>
      <c r="V28" s="6">
        <f t="shared" si="2"/>
        <v>3000</v>
      </c>
      <c r="W28" s="6">
        <v>20250814</v>
      </c>
      <c r="X28" s="86" t="s">
        <v>38</v>
      </c>
      <c r="Y28" s="53"/>
      <c r="Z28" s="6"/>
      <c r="AA28" s="6"/>
    </row>
    <row r="29" s="80" customFormat="1" customHeight="1" spans="1:27">
      <c r="A29" s="6">
        <v>24</v>
      </c>
      <c r="B29" s="6" t="s">
        <v>90</v>
      </c>
      <c r="C29" s="6" t="s">
        <v>124</v>
      </c>
      <c r="D29" s="6" t="s">
        <v>30</v>
      </c>
      <c r="E29" s="6" t="s">
        <v>97</v>
      </c>
      <c r="F29" s="6" t="s">
        <v>131</v>
      </c>
      <c r="G29" s="66" t="s">
        <v>132</v>
      </c>
      <c r="H29" s="61" t="s">
        <v>55</v>
      </c>
      <c r="I29" s="6" t="s">
        <v>133</v>
      </c>
      <c r="J29" s="61" t="s">
        <v>36</v>
      </c>
      <c r="K29" s="61">
        <v>1.39</v>
      </c>
      <c r="L29" s="13">
        <f t="shared" si="3"/>
        <v>834</v>
      </c>
      <c r="M29" s="15"/>
      <c r="N29" s="6"/>
      <c r="O29" s="6"/>
      <c r="P29" s="15"/>
      <c r="Q29" s="6"/>
      <c r="R29" s="6"/>
      <c r="S29" s="6">
        <f t="shared" si="1"/>
        <v>834</v>
      </c>
      <c r="T29" s="6">
        <v>0</v>
      </c>
      <c r="U29" s="4">
        <f t="shared" si="4"/>
        <v>834</v>
      </c>
      <c r="V29" s="6">
        <f t="shared" si="2"/>
        <v>834</v>
      </c>
      <c r="W29" s="6">
        <v>20250814</v>
      </c>
      <c r="X29" s="86" t="s">
        <v>38</v>
      </c>
      <c r="Y29" s="53"/>
      <c r="Z29" s="6"/>
      <c r="AA29" s="6"/>
    </row>
    <row r="30" s="79" customFormat="1" customHeight="1" spans="1:27">
      <c r="A30" s="6">
        <v>25</v>
      </c>
      <c r="B30" s="6" t="s">
        <v>90</v>
      </c>
      <c r="C30" s="6" t="s">
        <v>134</v>
      </c>
      <c r="D30" s="6" t="s">
        <v>30</v>
      </c>
      <c r="E30" s="6" t="s">
        <v>67</v>
      </c>
      <c r="F30" s="6" t="s">
        <v>135</v>
      </c>
      <c r="G30" s="61" t="s">
        <v>136</v>
      </c>
      <c r="H30" s="61" t="s">
        <v>34</v>
      </c>
      <c r="I30" s="6" t="s">
        <v>137</v>
      </c>
      <c r="J30" s="61" t="s">
        <v>36</v>
      </c>
      <c r="K30" s="61">
        <v>5</v>
      </c>
      <c r="L30" s="13">
        <f t="shared" si="3"/>
        <v>3000</v>
      </c>
      <c r="M30" s="15"/>
      <c r="N30" s="6"/>
      <c r="O30" s="6"/>
      <c r="P30" s="15"/>
      <c r="Q30" s="6"/>
      <c r="R30" s="6"/>
      <c r="S30" s="6">
        <f t="shared" si="1"/>
        <v>3000</v>
      </c>
      <c r="T30" s="6">
        <v>0</v>
      </c>
      <c r="U30" s="4">
        <f t="shared" si="4"/>
        <v>3000</v>
      </c>
      <c r="V30" s="6">
        <f t="shared" si="2"/>
        <v>3000</v>
      </c>
      <c r="W30" s="4">
        <v>20250814</v>
      </c>
      <c r="X30" s="86" t="s">
        <v>38</v>
      </c>
      <c r="Y30" s="53"/>
      <c r="Z30" s="6"/>
      <c r="AA30" s="6"/>
    </row>
    <row r="31" s="78" customFormat="1" customHeight="1" spans="1:27">
      <c r="A31" s="6">
        <v>26</v>
      </c>
      <c r="B31" s="6" t="s">
        <v>138</v>
      </c>
      <c r="C31" s="6" t="s">
        <v>139</v>
      </c>
      <c r="D31" s="6" t="s">
        <v>30</v>
      </c>
      <c r="E31" s="6" t="s">
        <v>140</v>
      </c>
      <c r="F31" s="6" t="s">
        <v>141</v>
      </c>
      <c r="G31" s="6" t="s">
        <v>142</v>
      </c>
      <c r="H31" s="6">
        <v>4</v>
      </c>
      <c r="I31" s="6" t="s">
        <v>143</v>
      </c>
      <c r="J31" s="5" t="s">
        <v>36</v>
      </c>
      <c r="K31" s="13">
        <v>4.2</v>
      </c>
      <c r="L31" s="13">
        <f t="shared" si="3"/>
        <v>2520</v>
      </c>
      <c r="M31" s="15"/>
      <c r="N31" s="6"/>
      <c r="O31" s="6"/>
      <c r="P31" s="15"/>
      <c r="Q31" s="6"/>
      <c r="R31" s="6"/>
      <c r="S31" s="6">
        <f t="shared" ref="S31:S53" si="5">L31+O31+R31</f>
        <v>2520</v>
      </c>
      <c r="T31" s="6">
        <v>2520</v>
      </c>
      <c r="U31" s="4">
        <f t="shared" si="4"/>
        <v>480</v>
      </c>
      <c r="V31" s="6">
        <f t="shared" si="2"/>
        <v>3000</v>
      </c>
      <c r="W31" s="6">
        <v>20250807</v>
      </c>
      <c r="X31" s="86" t="s">
        <v>38</v>
      </c>
      <c r="Y31" s="53"/>
      <c r="Z31" s="6"/>
      <c r="AA31" s="6"/>
    </row>
    <row r="32" s="78" customFormat="1" customHeight="1" spans="1:27">
      <c r="A32" s="6">
        <v>27</v>
      </c>
      <c r="B32" s="6" t="s">
        <v>138</v>
      </c>
      <c r="C32" s="6" t="s">
        <v>139</v>
      </c>
      <c r="D32" s="6" t="s">
        <v>30</v>
      </c>
      <c r="E32" s="6" t="s">
        <v>97</v>
      </c>
      <c r="F32" s="6" t="s">
        <v>144</v>
      </c>
      <c r="G32" s="6" t="s">
        <v>145</v>
      </c>
      <c r="H32" s="6">
        <v>3</v>
      </c>
      <c r="I32" s="6" t="s">
        <v>146</v>
      </c>
      <c r="J32" s="5" t="s">
        <v>36</v>
      </c>
      <c r="K32" s="13">
        <v>4</v>
      </c>
      <c r="L32" s="13">
        <f t="shared" si="3"/>
        <v>2400</v>
      </c>
      <c r="M32" s="15"/>
      <c r="N32" s="6"/>
      <c r="O32" s="13"/>
      <c r="P32" s="15"/>
      <c r="Q32" s="6"/>
      <c r="R32" s="6"/>
      <c r="S32" s="6">
        <f t="shared" si="5"/>
        <v>2400</v>
      </c>
      <c r="T32" s="6">
        <v>2400</v>
      </c>
      <c r="U32" s="4">
        <f t="shared" si="4"/>
        <v>600</v>
      </c>
      <c r="V32" s="6">
        <f t="shared" si="2"/>
        <v>3000</v>
      </c>
      <c r="W32" s="6">
        <v>20250807</v>
      </c>
      <c r="X32" s="86" t="s">
        <v>38</v>
      </c>
      <c r="Y32" s="53"/>
      <c r="Z32" s="6"/>
      <c r="AA32" s="6"/>
    </row>
    <row r="33" s="79" customFormat="1" customHeight="1" spans="1:27">
      <c r="A33" s="6">
        <v>28</v>
      </c>
      <c r="B33" s="6" t="s">
        <v>138</v>
      </c>
      <c r="C33" s="6" t="s">
        <v>147</v>
      </c>
      <c r="D33" s="6" t="s">
        <v>30</v>
      </c>
      <c r="E33" s="6" t="s">
        <v>148</v>
      </c>
      <c r="F33" s="6" t="s">
        <v>149</v>
      </c>
      <c r="G33" s="6" t="s">
        <v>150</v>
      </c>
      <c r="H33" s="6">
        <v>3</v>
      </c>
      <c r="I33" s="6" t="s">
        <v>151</v>
      </c>
      <c r="J33" s="13" t="s">
        <v>36</v>
      </c>
      <c r="K33" s="13">
        <v>1</v>
      </c>
      <c r="L33" s="13">
        <f t="shared" si="3"/>
        <v>600</v>
      </c>
      <c r="M33" s="15"/>
      <c r="N33" s="6"/>
      <c r="O33" s="6"/>
      <c r="P33" s="15"/>
      <c r="Q33" s="6"/>
      <c r="R33" s="6"/>
      <c r="S33" s="6">
        <f t="shared" si="5"/>
        <v>600</v>
      </c>
      <c r="T33" s="6">
        <v>600</v>
      </c>
      <c r="U33" s="4">
        <f t="shared" si="4"/>
        <v>600</v>
      </c>
      <c r="V33" s="6">
        <f t="shared" si="2"/>
        <v>1200</v>
      </c>
      <c r="W33" s="6">
        <v>20250807</v>
      </c>
      <c r="X33" s="86" t="s">
        <v>38</v>
      </c>
      <c r="Y33" s="53"/>
      <c r="Z33" s="6"/>
      <c r="AA33" s="6"/>
    </row>
    <row r="34" s="78" customFormat="1" customHeight="1" spans="1:27">
      <c r="A34" s="6">
        <v>29</v>
      </c>
      <c r="B34" s="6" t="s">
        <v>138</v>
      </c>
      <c r="C34" s="6" t="s">
        <v>147</v>
      </c>
      <c r="D34" s="6" t="s">
        <v>40</v>
      </c>
      <c r="E34" s="6" t="s">
        <v>140</v>
      </c>
      <c r="F34" s="6" t="s">
        <v>152</v>
      </c>
      <c r="G34" s="6" t="s">
        <v>153</v>
      </c>
      <c r="H34" s="6">
        <v>5</v>
      </c>
      <c r="I34" s="6" t="s">
        <v>154</v>
      </c>
      <c r="J34" s="13" t="s">
        <v>36</v>
      </c>
      <c r="K34" s="13">
        <v>1.5</v>
      </c>
      <c r="L34" s="13">
        <f t="shared" si="3"/>
        <v>900</v>
      </c>
      <c r="M34" s="15"/>
      <c r="N34" s="6"/>
      <c r="O34" s="13"/>
      <c r="P34" s="15"/>
      <c r="Q34" s="6"/>
      <c r="R34" s="13"/>
      <c r="S34" s="6">
        <f t="shared" si="5"/>
        <v>900</v>
      </c>
      <c r="T34" s="6">
        <v>900</v>
      </c>
      <c r="U34" s="4">
        <f t="shared" si="4"/>
        <v>900</v>
      </c>
      <c r="V34" s="6">
        <f t="shared" si="2"/>
        <v>1800</v>
      </c>
      <c r="W34" s="6">
        <v>20250807</v>
      </c>
      <c r="X34" s="86" t="s">
        <v>38</v>
      </c>
      <c r="Y34" s="53"/>
      <c r="Z34" s="6"/>
      <c r="AA34" s="6"/>
    </row>
    <row r="35" s="78" customFormat="1" customHeight="1" spans="1:27">
      <c r="A35" s="6">
        <v>30</v>
      </c>
      <c r="B35" s="6" t="s">
        <v>138</v>
      </c>
      <c r="C35" s="6" t="s">
        <v>147</v>
      </c>
      <c r="D35" s="6" t="s">
        <v>30</v>
      </c>
      <c r="E35" s="6" t="s">
        <v>41</v>
      </c>
      <c r="F35" s="6" t="s">
        <v>155</v>
      </c>
      <c r="G35" s="6" t="s">
        <v>156</v>
      </c>
      <c r="H35" s="6">
        <v>3</v>
      </c>
      <c r="I35" s="6" t="s">
        <v>157</v>
      </c>
      <c r="J35" s="13" t="s">
        <v>36</v>
      </c>
      <c r="K35" s="13">
        <v>7.3</v>
      </c>
      <c r="L35" s="13">
        <f t="shared" si="3"/>
        <v>4380</v>
      </c>
      <c r="M35" s="15"/>
      <c r="N35" s="6"/>
      <c r="O35" s="13"/>
      <c r="P35" s="15"/>
      <c r="Q35" s="6"/>
      <c r="R35" s="13"/>
      <c r="S35" s="6">
        <f t="shared" si="5"/>
        <v>4380</v>
      </c>
      <c r="T35" s="6">
        <v>4380</v>
      </c>
      <c r="U35" s="4">
        <f>IF((S35+T35)&gt;=10000,(10000-T35),S35)</f>
        <v>4380</v>
      </c>
      <c r="V35" s="6">
        <f t="shared" si="2"/>
        <v>8760</v>
      </c>
      <c r="W35" s="6">
        <v>20250807</v>
      </c>
      <c r="X35" s="88" t="s">
        <v>46</v>
      </c>
      <c r="Y35" s="53"/>
      <c r="Z35" s="6"/>
      <c r="AA35" s="6"/>
    </row>
    <row r="36" s="80" customFormat="1" customHeight="1" spans="1:27">
      <c r="A36" s="6">
        <v>31</v>
      </c>
      <c r="B36" s="6" t="s">
        <v>138</v>
      </c>
      <c r="C36" s="6" t="s">
        <v>158</v>
      </c>
      <c r="D36" s="4" t="s">
        <v>30</v>
      </c>
      <c r="E36" s="4" t="s">
        <v>67</v>
      </c>
      <c r="F36" s="6" t="s">
        <v>159</v>
      </c>
      <c r="G36" s="6" t="s">
        <v>160</v>
      </c>
      <c r="H36" s="6">
        <v>4</v>
      </c>
      <c r="I36" s="6" t="s">
        <v>88</v>
      </c>
      <c r="J36" s="13" t="s">
        <v>36</v>
      </c>
      <c r="K36" s="13">
        <v>2.6</v>
      </c>
      <c r="L36" s="13">
        <f t="shared" si="3"/>
        <v>1560</v>
      </c>
      <c r="M36" s="15"/>
      <c r="N36" s="6"/>
      <c r="O36" s="13"/>
      <c r="P36" s="15"/>
      <c r="Q36" s="6"/>
      <c r="R36" s="13"/>
      <c r="S36" s="6">
        <f t="shared" si="5"/>
        <v>1560</v>
      </c>
      <c r="T36" s="6">
        <v>840</v>
      </c>
      <c r="U36" s="4">
        <f t="shared" ref="U36:U43" si="6">IF((S36+T36)&gt;=3000,(3000-T36),S36)</f>
        <v>1560</v>
      </c>
      <c r="V36" s="6">
        <f t="shared" si="2"/>
        <v>2400</v>
      </c>
      <c r="W36" s="6">
        <v>20250811</v>
      </c>
      <c r="X36" s="86" t="s">
        <v>38</v>
      </c>
      <c r="Y36" s="53"/>
      <c r="Z36" s="6"/>
      <c r="AA36" s="6"/>
    </row>
    <row r="37" s="80" customFormat="1" customHeight="1" spans="1:27">
      <c r="A37" s="6">
        <v>32</v>
      </c>
      <c r="B37" s="6" t="s">
        <v>138</v>
      </c>
      <c r="C37" s="6" t="s">
        <v>158</v>
      </c>
      <c r="D37" s="4" t="s">
        <v>30</v>
      </c>
      <c r="E37" s="4" t="s">
        <v>97</v>
      </c>
      <c r="F37" s="6" t="s">
        <v>161</v>
      </c>
      <c r="G37" s="6" t="s">
        <v>162</v>
      </c>
      <c r="H37" s="6">
        <v>5</v>
      </c>
      <c r="I37" s="6" t="s">
        <v>163</v>
      </c>
      <c r="J37" s="13" t="s">
        <v>36</v>
      </c>
      <c r="K37" s="13">
        <v>4</v>
      </c>
      <c r="L37" s="13">
        <f t="shared" si="3"/>
        <v>2400</v>
      </c>
      <c r="M37" s="5"/>
      <c r="N37" s="6"/>
      <c r="O37" s="13"/>
      <c r="P37" s="15"/>
      <c r="Q37" s="6"/>
      <c r="R37" s="13"/>
      <c r="S37" s="6">
        <f t="shared" si="5"/>
        <v>2400</v>
      </c>
      <c r="T37" s="6">
        <v>1800</v>
      </c>
      <c r="U37" s="4">
        <f t="shared" si="6"/>
        <v>1200</v>
      </c>
      <c r="V37" s="6">
        <f t="shared" si="2"/>
        <v>3000</v>
      </c>
      <c r="W37" s="6">
        <v>20250811</v>
      </c>
      <c r="X37" s="86" t="s">
        <v>38</v>
      </c>
      <c r="Y37" s="53"/>
      <c r="Z37" s="6"/>
      <c r="AA37" s="6"/>
    </row>
    <row r="38" s="80" customFormat="1" customHeight="1" spans="1:27">
      <c r="A38" s="6">
        <v>33</v>
      </c>
      <c r="B38" s="6" t="s">
        <v>138</v>
      </c>
      <c r="C38" s="6" t="s">
        <v>158</v>
      </c>
      <c r="D38" s="6" t="s">
        <v>30</v>
      </c>
      <c r="E38" s="6" t="s">
        <v>97</v>
      </c>
      <c r="F38" s="6" t="s">
        <v>164</v>
      </c>
      <c r="G38" s="6" t="s">
        <v>165</v>
      </c>
      <c r="H38" s="6">
        <v>4</v>
      </c>
      <c r="I38" s="6" t="s">
        <v>56</v>
      </c>
      <c r="J38" s="13" t="s">
        <v>36</v>
      </c>
      <c r="K38" s="13">
        <v>5.5</v>
      </c>
      <c r="L38" s="13">
        <f t="shared" si="3"/>
        <v>3300</v>
      </c>
      <c r="M38" s="15"/>
      <c r="N38" s="6"/>
      <c r="O38" s="6"/>
      <c r="P38" s="15"/>
      <c r="Q38" s="6"/>
      <c r="R38" s="6"/>
      <c r="S38" s="6">
        <f t="shared" si="5"/>
        <v>3300</v>
      </c>
      <c r="T38" s="6">
        <v>0</v>
      </c>
      <c r="U38" s="4">
        <f t="shared" si="6"/>
        <v>3000</v>
      </c>
      <c r="V38" s="6">
        <f t="shared" si="2"/>
        <v>3000</v>
      </c>
      <c r="W38" s="6">
        <v>20250811</v>
      </c>
      <c r="X38" s="86" t="s">
        <v>38</v>
      </c>
      <c r="Y38" s="53"/>
      <c r="Z38" s="6"/>
      <c r="AA38" s="6"/>
    </row>
    <row r="39" s="81" customFormat="1" customHeight="1" spans="1:27">
      <c r="A39" s="6">
        <v>34</v>
      </c>
      <c r="B39" s="4" t="s">
        <v>138</v>
      </c>
      <c r="C39" s="4" t="s">
        <v>158</v>
      </c>
      <c r="D39" s="4" t="s">
        <v>30</v>
      </c>
      <c r="E39" s="4" t="s">
        <v>166</v>
      </c>
      <c r="F39" s="4" t="s">
        <v>167</v>
      </c>
      <c r="G39" s="4" t="s">
        <v>168</v>
      </c>
      <c r="H39" s="4">
        <v>1</v>
      </c>
      <c r="I39" s="6" t="s">
        <v>169</v>
      </c>
      <c r="J39" s="4" t="s">
        <v>36</v>
      </c>
      <c r="K39" s="13">
        <v>2</v>
      </c>
      <c r="L39" s="13">
        <f t="shared" si="3"/>
        <v>1200</v>
      </c>
      <c r="M39" s="53"/>
      <c r="N39" s="4"/>
      <c r="O39" s="4"/>
      <c r="P39" s="53"/>
      <c r="Q39" s="4"/>
      <c r="R39" s="4"/>
      <c r="S39" s="4">
        <f t="shared" si="5"/>
        <v>1200</v>
      </c>
      <c r="T39" s="4">
        <v>1200</v>
      </c>
      <c r="U39" s="4">
        <f t="shared" si="6"/>
        <v>1200</v>
      </c>
      <c r="V39" s="4">
        <f t="shared" si="2"/>
        <v>2400</v>
      </c>
      <c r="W39" s="6">
        <v>20250811</v>
      </c>
      <c r="X39" s="86" t="s">
        <v>38</v>
      </c>
      <c r="Y39" s="53"/>
      <c r="Z39" s="6"/>
      <c r="AA39" s="4"/>
    </row>
    <row r="40" s="80" customFormat="1" customHeight="1" spans="1:27">
      <c r="A40" s="6">
        <v>35</v>
      </c>
      <c r="B40" s="6" t="s">
        <v>138</v>
      </c>
      <c r="C40" s="6" t="s">
        <v>158</v>
      </c>
      <c r="D40" s="6" t="s">
        <v>30</v>
      </c>
      <c r="E40" s="6" t="s">
        <v>97</v>
      </c>
      <c r="F40" s="6" t="s">
        <v>170</v>
      </c>
      <c r="G40" s="6" t="s">
        <v>171</v>
      </c>
      <c r="H40" s="6">
        <v>4</v>
      </c>
      <c r="I40" s="6" t="s">
        <v>172</v>
      </c>
      <c r="J40" s="13" t="s">
        <v>36</v>
      </c>
      <c r="K40" s="13">
        <v>2</v>
      </c>
      <c r="L40" s="13">
        <f t="shared" si="3"/>
        <v>1200</v>
      </c>
      <c r="M40" s="15"/>
      <c r="N40" s="6"/>
      <c r="O40" s="6"/>
      <c r="P40" s="15"/>
      <c r="Q40" s="6"/>
      <c r="R40" s="6"/>
      <c r="S40" s="6">
        <f t="shared" si="5"/>
        <v>1200</v>
      </c>
      <c r="T40" s="6">
        <v>0</v>
      </c>
      <c r="U40" s="4">
        <f t="shared" si="6"/>
        <v>1200</v>
      </c>
      <c r="V40" s="6">
        <f t="shared" si="2"/>
        <v>1200</v>
      </c>
      <c r="W40" s="6">
        <v>20250811</v>
      </c>
      <c r="X40" s="86" t="s">
        <v>38</v>
      </c>
      <c r="Y40" s="53"/>
      <c r="Z40" s="6"/>
      <c r="AA40" s="6"/>
    </row>
    <row r="41" s="80" customFormat="1" customHeight="1" spans="1:27">
      <c r="A41" s="6">
        <v>36</v>
      </c>
      <c r="B41" s="6" t="s">
        <v>138</v>
      </c>
      <c r="C41" s="6" t="s">
        <v>158</v>
      </c>
      <c r="D41" s="6" t="s">
        <v>30</v>
      </c>
      <c r="E41" s="6" t="s">
        <v>97</v>
      </c>
      <c r="F41" s="6" t="s">
        <v>173</v>
      </c>
      <c r="G41" s="6" t="s">
        <v>174</v>
      </c>
      <c r="H41" s="6">
        <v>3</v>
      </c>
      <c r="I41" s="6" t="s">
        <v>175</v>
      </c>
      <c r="J41" s="13" t="s">
        <v>36</v>
      </c>
      <c r="K41" s="13">
        <v>2.7</v>
      </c>
      <c r="L41" s="13">
        <f t="shared" si="3"/>
        <v>1620</v>
      </c>
      <c r="M41" s="15"/>
      <c r="N41" s="6"/>
      <c r="O41" s="6"/>
      <c r="P41" s="15"/>
      <c r="Q41" s="6"/>
      <c r="R41" s="6"/>
      <c r="S41" s="6">
        <f t="shared" si="5"/>
        <v>1620</v>
      </c>
      <c r="T41" s="6">
        <v>0</v>
      </c>
      <c r="U41" s="4">
        <f t="shared" si="6"/>
        <v>1620</v>
      </c>
      <c r="V41" s="6">
        <f t="shared" si="2"/>
        <v>1620</v>
      </c>
      <c r="W41" s="6">
        <v>20250811</v>
      </c>
      <c r="X41" s="86" t="s">
        <v>38</v>
      </c>
      <c r="Y41" s="53"/>
      <c r="Z41" s="6"/>
      <c r="AA41" s="6"/>
    </row>
    <row r="42" s="80" customFormat="1" customHeight="1" spans="1:27">
      <c r="A42" s="6">
        <v>37</v>
      </c>
      <c r="B42" s="6" t="s">
        <v>138</v>
      </c>
      <c r="C42" s="6" t="s">
        <v>158</v>
      </c>
      <c r="D42" s="6" t="s">
        <v>30</v>
      </c>
      <c r="E42" s="6" t="s">
        <v>97</v>
      </c>
      <c r="F42" s="6" t="s">
        <v>176</v>
      </c>
      <c r="G42" s="6" t="s">
        <v>177</v>
      </c>
      <c r="H42" s="6">
        <v>4</v>
      </c>
      <c r="I42" s="6" t="s">
        <v>178</v>
      </c>
      <c r="J42" s="13" t="s">
        <v>36</v>
      </c>
      <c r="K42" s="13">
        <v>2</v>
      </c>
      <c r="L42" s="13">
        <f t="shared" si="3"/>
        <v>1200</v>
      </c>
      <c r="M42" s="15"/>
      <c r="N42" s="6"/>
      <c r="O42" s="6"/>
      <c r="P42" s="15"/>
      <c r="Q42" s="6"/>
      <c r="R42" s="6"/>
      <c r="S42" s="6">
        <f t="shared" si="5"/>
        <v>1200</v>
      </c>
      <c r="T42" s="6">
        <v>600</v>
      </c>
      <c r="U42" s="4">
        <f t="shared" si="6"/>
        <v>1200</v>
      </c>
      <c r="V42" s="6">
        <f t="shared" si="2"/>
        <v>1800</v>
      </c>
      <c r="W42" s="6">
        <v>20250811</v>
      </c>
      <c r="X42" s="86" t="s">
        <v>38</v>
      </c>
      <c r="Y42" s="53"/>
      <c r="Z42" s="6"/>
      <c r="AA42" s="6"/>
    </row>
    <row r="43" s="80" customFormat="1" customHeight="1" spans="1:27">
      <c r="A43" s="6">
        <v>38</v>
      </c>
      <c r="B43" s="6" t="s">
        <v>138</v>
      </c>
      <c r="C43" s="6" t="s">
        <v>158</v>
      </c>
      <c r="D43" s="6" t="s">
        <v>40</v>
      </c>
      <c r="E43" s="6" t="s">
        <v>97</v>
      </c>
      <c r="F43" s="6" t="s">
        <v>179</v>
      </c>
      <c r="G43" s="6" t="s">
        <v>180</v>
      </c>
      <c r="H43" s="6">
        <v>6</v>
      </c>
      <c r="I43" s="6" t="s">
        <v>146</v>
      </c>
      <c r="J43" s="13" t="s">
        <v>181</v>
      </c>
      <c r="K43" s="13">
        <v>6</v>
      </c>
      <c r="L43" s="13">
        <f t="shared" si="3"/>
        <v>3600</v>
      </c>
      <c r="M43" s="15"/>
      <c r="N43" s="6"/>
      <c r="O43" s="6"/>
      <c r="P43" s="15"/>
      <c r="Q43" s="6"/>
      <c r="R43" s="6"/>
      <c r="S43" s="6">
        <f t="shared" si="5"/>
        <v>3600</v>
      </c>
      <c r="T43" s="6">
        <v>0</v>
      </c>
      <c r="U43" s="4">
        <f t="shared" si="6"/>
        <v>3000</v>
      </c>
      <c r="V43" s="6">
        <f t="shared" si="2"/>
        <v>3000</v>
      </c>
      <c r="W43" s="6">
        <v>20250811</v>
      </c>
      <c r="X43" s="86" t="s">
        <v>38</v>
      </c>
      <c r="Y43" s="53"/>
      <c r="Z43" s="6"/>
      <c r="AA43" s="6"/>
    </row>
    <row r="44" s="79" customFormat="1" customHeight="1" spans="1:27">
      <c r="A44" s="6">
        <v>39</v>
      </c>
      <c r="B44" s="6" t="s">
        <v>138</v>
      </c>
      <c r="C44" s="6" t="s">
        <v>182</v>
      </c>
      <c r="D44" s="6" t="s">
        <v>40</v>
      </c>
      <c r="E44" s="6" t="s">
        <v>41</v>
      </c>
      <c r="F44" s="6" t="s">
        <v>183</v>
      </c>
      <c r="G44" s="6" t="s">
        <v>184</v>
      </c>
      <c r="H44" s="6">
        <v>1</v>
      </c>
      <c r="I44" s="6" t="s">
        <v>123</v>
      </c>
      <c r="J44" s="13" t="s">
        <v>36</v>
      </c>
      <c r="K44" s="13">
        <v>3</v>
      </c>
      <c r="L44" s="13">
        <f t="shared" ref="L44:L53" si="7">K44*600</f>
        <v>1800</v>
      </c>
      <c r="M44" s="15"/>
      <c r="N44" s="6"/>
      <c r="O44" s="6"/>
      <c r="P44" s="15"/>
      <c r="Q44" s="6"/>
      <c r="R44" s="6"/>
      <c r="S44" s="6">
        <f t="shared" si="5"/>
        <v>1800</v>
      </c>
      <c r="T44" s="6">
        <v>1800</v>
      </c>
      <c r="U44" s="4">
        <f>IF((S44+T44)&gt;=10000,(10000-T44),S44)</f>
        <v>1800</v>
      </c>
      <c r="V44" s="6">
        <f t="shared" si="2"/>
        <v>3600</v>
      </c>
      <c r="W44" s="4">
        <v>20250811</v>
      </c>
      <c r="X44" s="88" t="s">
        <v>46</v>
      </c>
      <c r="Y44" s="53"/>
      <c r="Z44" s="6"/>
      <c r="AA44" s="6"/>
    </row>
    <row r="45" s="81" customFormat="1" customHeight="1" spans="1:27">
      <c r="A45" s="6">
        <v>40</v>
      </c>
      <c r="B45" s="4" t="s">
        <v>138</v>
      </c>
      <c r="C45" s="4" t="s">
        <v>182</v>
      </c>
      <c r="D45" s="4" t="s">
        <v>30</v>
      </c>
      <c r="E45" s="4" t="s">
        <v>114</v>
      </c>
      <c r="F45" s="4" t="s">
        <v>185</v>
      </c>
      <c r="G45" s="4" t="s">
        <v>186</v>
      </c>
      <c r="H45" s="4">
        <v>4</v>
      </c>
      <c r="I45" s="6" t="s">
        <v>187</v>
      </c>
      <c r="J45" s="13" t="s">
        <v>36</v>
      </c>
      <c r="K45" s="13">
        <v>8</v>
      </c>
      <c r="L45" s="13">
        <f t="shared" si="7"/>
        <v>4800</v>
      </c>
      <c r="M45" s="53"/>
      <c r="N45" s="4"/>
      <c r="O45" s="4"/>
      <c r="P45" s="53"/>
      <c r="Q45" s="4"/>
      <c r="R45" s="4"/>
      <c r="S45" s="4">
        <f t="shared" si="5"/>
        <v>4800</v>
      </c>
      <c r="T45" s="4">
        <v>0</v>
      </c>
      <c r="U45" s="4">
        <f t="shared" ref="U45:U53" si="8">IF((S45+T45)&gt;=3000,(3000-T45),S45)</f>
        <v>3000</v>
      </c>
      <c r="V45" s="4">
        <f t="shared" si="2"/>
        <v>3000</v>
      </c>
      <c r="W45" s="4">
        <v>20250811</v>
      </c>
      <c r="X45" s="86" t="s">
        <v>38</v>
      </c>
      <c r="Y45" s="53"/>
      <c r="Z45" s="6"/>
      <c r="AA45" s="4"/>
    </row>
    <row r="46" s="80" customFormat="1" customHeight="1" spans="1:27">
      <c r="A46" s="6">
        <v>41</v>
      </c>
      <c r="B46" s="6" t="s">
        <v>138</v>
      </c>
      <c r="C46" s="6" t="s">
        <v>182</v>
      </c>
      <c r="D46" s="6" t="s">
        <v>30</v>
      </c>
      <c r="E46" s="6" t="s">
        <v>97</v>
      </c>
      <c r="F46" s="6" t="s">
        <v>188</v>
      </c>
      <c r="G46" s="6" t="s">
        <v>189</v>
      </c>
      <c r="H46" s="6">
        <v>2</v>
      </c>
      <c r="I46" s="6" t="s">
        <v>82</v>
      </c>
      <c r="J46" s="13" t="s">
        <v>36</v>
      </c>
      <c r="K46" s="13">
        <v>4</v>
      </c>
      <c r="L46" s="13">
        <f t="shared" si="7"/>
        <v>2400</v>
      </c>
      <c r="M46" s="15"/>
      <c r="N46" s="6"/>
      <c r="O46" s="6"/>
      <c r="P46" s="15"/>
      <c r="Q46" s="6"/>
      <c r="R46" s="6"/>
      <c r="S46" s="6">
        <f t="shared" si="5"/>
        <v>2400</v>
      </c>
      <c r="T46" s="6">
        <v>0</v>
      </c>
      <c r="U46" s="4">
        <f t="shared" si="8"/>
        <v>2400</v>
      </c>
      <c r="V46" s="6">
        <f t="shared" si="2"/>
        <v>2400</v>
      </c>
      <c r="W46" s="4">
        <v>20250811</v>
      </c>
      <c r="X46" s="86" t="s">
        <v>38</v>
      </c>
      <c r="Y46" s="53"/>
      <c r="Z46" s="6"/>
      <c r="AA46" s="6"/>
    </row>
    <row r="47" s="80" customFormat="1" customHeight="1" spans="1:27">
      <c r="A47" s="6">
        <v>42</v>
      </c>
      <c r="B47" s="6" t="s">
        <v>138</v>
      </c>
      <c r="C47" s="6" t="s">
        <v>190</v>
      </c>
      <c r="D47" s="6" t="s">
        <v>51</v>
      </c>
      <c r="E47" s="6" t="s">
        <v>67</v>
      </c>
      <c r="F47" s="6" t="s">
        <v>191</v>
      </c>
      <c r="G47" s="68" t="s">
        <v>192</v>
      </c>
      <c r="H47" s="6">
        <v>3</v>
      </c>
      <c r="I47" s="6" t="s">
        <v>133</v>
      </c>
      <c r="J47" s="13" t="s">
        <v>36</v>
      </c>
      <c r="K47" s="14">
        <v>4</v>
      </c>
      <c r="L47" s="13">
        <f t="shared" si="7"/>
        <v>2400</v>
      </c>
      <c r="M47" s="15"/>
      <c r="N47" s="6"/>
      <c r="O47" s="6"/>
      <c r="P47" s="15"/>
      <c r="Q47" s="6"/>
      <c r="R47" s="6"/>
      <c r="S47" s="6">
        <f t="shared" si="5"/>
        <v>2400</v>
      </c>
      <c r="T47" s="6">
        <v>2400</v>
      </c>
      <c r="U47" s="4">
        <f t="shared" si="8"/>
        <v>600</v>
      </c>
      <c r="V47" s="6">
        <f t="shared" si="2"/>
        <v>3000</v>
      </c>
      <c r="W47" s="4">
        <v>20250811</v>
      </c>
      <c r="X47" s="86" t="s">
        <v>38</v>
      </c>
      <c r="Y47" s="53"/>
      <c r="Z47" s="6"/>
      <c r="AA47" s="6"/>
    </row>
    <row r="48" s="80" customFormat="1" customHeight="1" spans="1:27">
      <c r="A48" s="6">
        <v>43</v>
      </c>
      <c r="B48" s="6" t="s">
        <v>138</v>
      </c>
      <c r="C48" s="6" t="s">
        <v>190</v>
      </c>
      <c r="D48" s="6" t="s">
        <v>30</v>
      </c>
      <c r="E48" s="6" t="s">
        <v>97</v>
      </c>
      <c r="F48" s="6" t="s">
        <v>193</v>
      </c>
      <c r="G48" s="6" t="s">
        <v>194</v>
      </c>
      <c r="H48" s="6">
        <v>6</v>
      </c>
      <c r="I48" s="6" t="s">
        <v>195</v>
      </c>
      <c r="J48" s="13" t="s">
        <v>36</v>
      </c>
      <c r="K48" s="14">
        <v>5.5</v>
      </c>
      <c r="L48" s="13">
        <f t="shared" si="7"/>
        <v>3300</v>
      </c>
      <c r="M48" s="15"/>
      <c r="N48" s="6"/>
      <c r="O48" s="6"/>
      <c r="P48" s="15"/>
      <c r="Q48" s="6"/>
      <c r="R48" s="6"/>
      <c r="S48" s="6">
        <f t="shared" si="5"/>
        <v>3300</v>
      </c>
      <c r="T48" s="6">
        <v>0</v>
      </c>
      <c r="U48" s="4">
        <f t="shared" si="8"/>
        <v>3000</v>
      </c>
      <c r="V48" s="6">
        <f t="shared" si="2"/>
        <v>3000</v>
      </c>
      <c r="W48" s="4">
        <v>20250811</v>
      </c>
      <c r="X48" s="86" t="s">
        <v>38</v>
      </c>
      <c r="Y48" s="53"/>
      <c r="Z48" s="6"/>
      <c r="AA48" s="6"/>
    </row>
    <row r="49" s="80" customFormat="1" customHeight="1" spans="1:27">
      <c r="A49" s="6">
        <v>44</v>
      </c>
      <c r="B49" s="6" t="s">
        <v>138</v>
      </c>
      <c r="C49" s="6" t="s">
        <v>190</v>
      </c>
      <c r="D49" s="6" t="s">
        <v>30</v>
      </c>
      <c r="E49" s="6" t="s">
        <v>196</v>
      </c>
      <c r="F49" s="6" t="s">
        <v>197</v>
      </c>
      <c r="G49" s="6" t="s">
        <v>198</v>
      </c>
      <c r="H49" s="6">
        <v>8</v>
      </c>
      <c r="I49" s="6" t="s">
        <v>199</v>
      </c>
      <c r="J49" s="13" t="s">
        <v>36</v>
      </c>
      <c r="K49" s="14">
        <v>6</v>
      </c>
      <c r="L49" s="13">
        <f t="shared" si="7"/>
        <v>3600</v>
      </c>
      <c r="M49" s="15"/>
      <c r="N49" s="6"/>
      <c r="O49" s="6"/>
      <c r="P49" s="15"/>
      <c r="Q49" s="6"/>
      <c r="R49" s="6"/>
      <c r="S49" s="6">
        <f t="shared" si="5"/>
        <v>3600</v>
      </c>
      <c r="T49" s="6">
        <v>0</v>
      </c>
      <c r="U49" s="4">
        <f t="shared" si="8"/>
        <v>3000</v>
      </c>
      <c r="V49" s="6">
        <f t="shared" si="2"/>
        <v>3000</v>
      </c>
      <c r="W49" s="4">
        <v>20250811</v>
      </c>
      <c r="X49" s="86" t="s">
        <v>38</v>
      </c>
      <c r="Y49" s="53"/>
      <c r="Z49" s="6"/>
      <c r="AA49" s="6"/>
    </row>
    <row r="50" s="80" customFormat="1" customHeight="1" spans="1:27">
      <c r="A50" s="6">
        <v>45</v>
      </c>
      <c r="B50" s="6" t="s">
        <v>138</v>
      </c>
      <c r="C50" s="6" t="s">
        <v>190</v>
      </c>
      <c r="D50" s="6" t="s">
        <v>30</v>
      </c>
      <c r="E50" s="6" t="s">
        <v>97</v>
      </c>
      <c r="F50" s="6" t="s">
        <v>200</v>
      </c>
      <c r="G50" s="6" t="s">
        <v>201</v>
      </c>
      <c r="H50" s="6">
        <v>5</v>
      </c>
      <c r="I50" s="6" t="s">
        <v>202</v>
      </c>
      <c r="J50" s="13" t="s">
        <v>36</v>
      </c>
      <c r="K50" s="14">
        <v>6.3</v>
      </c>
      <c r="L50" s="13">
        <f t="shared" si="7"/>
        <v>3780</v>
      </c>
      <c r="M50" s="15"/>
      <c r="N50" s="6"/>
      <c r="O50" s="6"/>
      <c r="P50" s="15"/>
      <c r="Q50" s="6"/>
      <c r="R50" s="6"/>
      <c r="S50" s="6">
        <f t="shared" si="5"/>
        <v>3780</v>
      </c>
      <c r="T50" s="6">
        <v>0</v>
      </c>
      <c r="U50" s="4">
        <f t="shared" si="8"/>
        <v>3000</v>
      </c>
      <c r="V50" s="6">
        <f t="shared" si="2"/>
        <v>3000</v>
      </c>
      <c r="W50" s="4">
        <v>20250811</v>
      </c>
      <c r="X50" s="86" t="s">
        <v>38</v>
      </c>
      <c r="Y50" s="53"/>
      <c r="Z50" s="6"/>
      <c r="AA50" s="6"/>
    </row>
    <row r="51" s="80" customFormat="1" customHeight="1" spans="1:27">
      <c r="A51" s="6">
        <v>46</v>
      </c>
      <c r="B51" s="6" t="s">
        <v>138</v>
      </c>
      <c r="C51" s="6" t="s">
        <v>203</v>
      </c>
      <c r="D51" s="6" t="s">
        <v>30</v>
      </c>
      <c r="E51" s="6" t="s">
        <v>97</v>
      </c>
      <c r="F51" s="6" t="s">
        <v>204</v>
      </c>
      <c r="G51" s="6" t="s">
        <v>205</v>
      </c>
      <c r="H51" s="6">
        <v>5</v>
      </c>
      <c r="I51" s="6" t="s">
        <v>105</v>
      </c>
      <c r="J51" s="13" t="s">
        <v>36</v>
      </c>
      <c r="K51" s="13">
        <v>2.8</v>
      </c>
      <c r="L51" s="13">
        <f t="shared" si="7"/>
        <v>1680</v>
      </c>
      <c r="M51" s="13" t="s">
        <v>206</v>
      </c>
      <c r="N51" s="13">
        <v>2</v>
      </c>
      <c r="O51" s="13">
        <f t="shared" ref="O51:O54" si="9">N51*600</f>
        <v>1200</v>
      </c>
      <c r="P51" s="15"/>
      <c r="Q51" s="6"/>
      <c r="R51" s="6"/>
      <c r="S51" s="6">
        <f t="shared" si="5"/>
        <v>2880</v>
      </c>
      <c r="T51" s="6">
        <v>1200</v>
      </c>
      <c r="U51" s="4">
        <f t="shared" si="8"/>
        <v>1800</v>
      </c>
      <c r="V51" s="6">
        <f t="shared" si="2"/>
        <v>3000</v>
      </c>
      <c r="W51" s="4">
        <v>20250811</v>
      </c>
      <c r="X51" s="86" t="s">
        <v>38</v>
      </c>
      <c r="Y51" s="53"/>
      <c r="Z51" s="6"/>
      <c r="AA51" s="6"/>
    </row>
    <row r="52" s="80" customFormat="1" customHeight="1" spans="1:27">
      <c r="A52" s="6">
        <v>47</v>
      </c>
      <c r="B52" s="6" t="s">
        <v>138</v>
      </c>
      <c r="C52" s="69" t="s">
        <v>203</v>
      </c>
      <c r="D52" s="69" t="s">
        <v>30</v>
      </c>
      <c r="E52" s="69" t="s">
        <v>67</v>
      </c>
      <c r="F52" s="69" t="s">
        <v>207</v>
      </c>
      <c r="G52" s="6" t="s">
        <v>208</v>
      </c>
      <c r="H52" s="6">
        <v>4</v>
      </c>
      <c r="I52" s="6" t="s">
        <v>209</v>
      </c>
      <c r="J52" s="13" t="s">
        <v>36</v>
      </c>
      <c r="K52" s="13">
        <v>2</v>
      </c>
      <c r="L52" s="13">
        <f t="shared" si="7"/>
        <v>1200</v>
      </c>
      <c r="M52" s="13" t="s">
        <v>206</v>
      </c>
      <c r="N52" s="13">
        <v>0.1</v>
      </c>
      <c r="O52" s="13">
        <f t="shared" si="9"/>
        <v>60</v>
      </c>
      <c r="P52" s="13" t="s">
        <v>83</v>
      </c>
      <c r="Q52" s="13">
        <v>2</v>
      </c>
      <c r="R52" s="13">
        <f>Q52*600</f>
        <v>1200</v>
      </c>
      <c r="S52" s="6">
        <f t="shared" si="5"/>
        <v>2460</v>
      </c>
      <c r="T52" s="6">
        <v>0</v>
      </c>
      <c r="U52" s="4">
        <f t="shared" si="8"/>
        <v>2460</v>
      </c>
      <c r="V52" s="6">
        <f t="shared" si="2"/>
        <v>2460</v>
      </c>
      <c r="W52" s="4">
        <v>20250811</v>
      </c>
      <c r="X52" s="86" t="s">
        <v>38</v>
      </c>
      <c r="Y52" s="53"/>
      <c r="Z52" s="6"/>
      <c r="AA52" s="6"/>
    </row>
    <row r="53" s="80" customFormat="1" customHeight="1" spans="1:27">
      <c r="A53" s="6">
        <v>48</v>
      </c>
      <c r="B53" s="6" t="s">
        <v>138</v>
      </c>
      <c r="C53" s="6" t="s">
        <v>203</v>
      </c>
      <c r="D53" s="6" t="s">
        <v>30</v>
      </c>
      <c r="E53" s="6" t="s">
        <v>148</v>
      </c>
      <c r="F53" s="6" t="s">
        <v>210</v>
      </c>
      <c r="G53" s="6" t="s">
        <v>211</v>
      </c>
      <c r="H53" s="6">
        <v>2</v>
      </c>
      <c r="I53" s="6" t="s">
        <v>146</v>
      </c>
      <c r="J53" s="13" t="s">
        <v>36</v>
      </c>
      <c r="K53" s="13">
        <v>2.5</v>
      </c>
      <c r="L53" s="13">
        <f t="shared" si="7"/>
        <v>1500</v>
      </c>
      <c r="M53" s="13" t="s">
        <v>212</v>
      </c>
      <c r="N53" s="13">
        <v>3</v>
      </c>
      <c r="O53" s="13">
        <f>N53*500</f>
        <v>1500</v>
      </c>
      <c r="P53" s="13" t="s">
        <v>83</v>
      </c>
      <c r="Q53" s="13">
        <v>0.3</v>
      </c>
      <c r="R53" s="13">
        <f>Q53*600</f>
        <v>180</v>
      </c>
      <c r="S53" s="6">
        <f t="shared" si="5"/>
        <v>3180</v>
      </c>
      <c r="T53" s="6">
        <v>0</v>
      </c>
      <c r="U53" s="4">
        <f t="shared" si="8"/>
        <v>3000</v>
      </c>
      <c r="V53" s="6">
        <f t="shared" si="2"/>
        <v>3000</v>
      </c>
      <c r="W53" s="4">
        <v>20250811</v>
      </c>
      <c r="X53" s="86" t="s">
        <v>38</v>
      </c>
      <c r="Y53" s="53"/>
      <c r="Z53" s="6"/>
      <c r="AA53" s="6"/>
    </row>
    <row r="54" customHeight="1" spans="1:27">
      <c r="A54" s="6">
        <v>49</v>
      </c>
      <c r="B54" s="6" t="s">
        <v>213</v>
      </c>
      <c r="C54" s="6" t="s">
        <v>214</v>
      </c>
      <c r="D54" s="6" t="s">
        <v>30</v>
      </c>
      <c r="E54" s="6" t="s">
        <v>41</v>
      </c>
      <c r="F54" s="6" t="s">
        <v>215</v>
      </c>
      <c r="G54" s="6" t="s">
        <v>216</v>
      </c>
      <c r="H54" s="6">
        <v>3</v>
      </c>
      <c r="I54" s="6" t="s">
        <v>133</v>
      </c>
      <c r="J54" s="5" t="s">
        <v>217</v>
      </c>
      <c r="K54" s="13">
        <v>8</v>
      </c>
      <c r="L54" s="13">
        <f>K54*500</f>
        <v>4000</v>
      </c>
      <c r="M54" s="5" t="s">
        <v>218</v>
      </c>
      <c r="N54" s="13">
        <v>4.86</v>
      </c>
      <c r="O54" s="6">
        <f t="shared" si="9"/>
        <v>2916</v>
      </c>
      <c r="P54" s="15"/>
      <c r="Q54" s="6"/>
      <c r="R54" s="6"/>
      <c r="S54" s="6">
        <f t="shared" ref="S54:S96" si="10">L54+O54+R54</f>
        <v>6916</v>
      </c>
      <c r="T54" s="6">
        <v>0</v>
      </c>
      <c r="U54" s="4">
        <f>IF((S54+T54)&gt;=10000,(10000-T54),S54)</f>
        <v>6916</v>
      </c>
      <c r="V54" s="6">
        <f t="shared" ref="V54:V96" si="11">T54+U54</f>
        <v>6916</v>
      </c>
      <c r="W54" s="6">
        <v>20250701</v>
      </c>
      <c r="X54" s="88" t="s">
        <v>46</v>
      </c>
      <c r="Y54" s="6"/>
      <c r="Z54" s="6"/>
      <c r="AA54" s="6"/>
    </row>
    <row r="55" customHeight="1" spans="1:27">
      <c r="A55" s="6">
        <v>50</v>
      </c>
      <c r="B55" s="4" t="s">
        <v>213</v>
      </c>
      <c r="C55" s="4" t="s">
        <v>214</v>
      </c>
      <c r="D55" s="4" t="s">
        <v>30</v>
      </c>
      <c r="E55" s="4" t="s">
        <v>41</v>
      </c>
      <c r="F55" s="4" t="s">
        <v>219</v>
      </c>
      <c r="G55" s="4" t="s">
        <v>220</v>
      </c>
      <c r="H55" s="4">
        <v>3</v>
      </c>
      <c r="I55" s="6" t="s">
        <v>154</v>
      </c>
      <c r="J55" s="13" t="s">
        <v>221</v>
      </c>
      <c r="K55" s="13">
        <v>1</v>
      </c>
      <c r="L55" s="13">
        <f>K55*1000</f>
        <v>1000</v>
      </c>
      <c r="M55" s="13" t="s">
        <v>217</v>
      </c>
      <c r="N55" s="13">
        <v>20</v>
      </c>
      <c r="O55" s="4">
        <f>N55*500</f>
        <v>10000</v>
      </c>
      <c r="P55" s="53"/>
      <c r="Q55" s="4"/>
      <c r="R55" s="4"/>
      <c r="S55" s="6">
        <f t="shared" si="10"/>
        <v>11000</v>
      </c>
      <c r="T55" s="6">
        <v>0</v>
      </c>
      <c r="U55" s="4">
        <f>IF((S55+T55)&gt;=10000,(10000-T55),S55)</f>
        <v>10000</v>
      </c>
      <c r="V55" s="6">
        <f t="shared" si="11"/>
        <v>10000</v>
      </c>
      <c r="W55" s="6">
        <v>20250818</v>
      </c>
      <c r="X55" s="88" t="s">
        <v>46</v>
      </c>
      <c r="Y55" s="6"/>
      <c r="Z55" s="6"/>
      <c r="AA55" s="6"/>
    </row>
    <row r="56" customHeight="1" spans="1:27">
      <c r="A56" s="6">
        <v>51</v>
      </c>
      <c r="B56" s="6" t="s">
        <v>213</v>
      </c>
      <c r="C56" s="6" t="s">
        <v>214</v>
      </c>
      <c r="D56" s="6" t="s">
        <v>30</v>
      </c>
      <c r="E56" s="6" t="s">
        <v>97</v>
      </c>
      <c r="F56" s="6" t="s">
        <v>222</v>
      </c>
      <c r="G56" s="6" t="s">
        <v>223</v>
      </c>
      <c r="H56" s="6">
        <v>2</v>
      </c>
      <c r="I56" s="6" t="s">
        <v>224</v>
      </c>
      <c r="J56" s="13" t="s">
        <v>225</v>
      </c>
      <c r="K56" s="13">
        <v>300</v>
      </c>
      <c r="L56" s="13">
        <f>K56*30</f>
        <v>9000</v>
      </c>
      <c r="M56" s="15"/>
      <c r="N56" s="6"/>
      <c r="O56" s="13"/>
      <c r="P56" s="15"/>
      <c r="Q56" s="6"/>
      <c r="R56" s="13"/>
      <c r="S56" s="6">
        <f t="shared" si="10"/>
        <v>9000</v>
      </c>
      <c r="T56" s="6">
        <v>0</v>
      </c>
      <c r="U56" s="4">
        <f>IF((S56+T56)&gt;=3000,(3000-T56),S56)</f>
        <v>3000</v>
      </c>
      <c r="V56" s="6">
        <f t="shared" si="11"/>
        <v>3000</v>
      </c>
      <c r="W56" s="6">
        <v>20250701</v>
      </c>
      <c r="X56" s="86" t="s">
        <v>38</v>
      </c>
      <c r="Y56" s="6"/>
      <c r="Z56" s="6"/>
      <c r="AA56" s="6"/>
    </row>
    <row r="57" customHeight="1" spans="1:27">
      <c r="A57" s="6">
        <v>52</v>
      </c>
      <c r="B57" s="6" t="s">
        <v>213</v>
      </c>
      <c r="C57" s="6" t="s">
        <v>214</v>
      </c>
      <c r="D57" s="4" t="s">
        <v>30</v>
      </c>
      <c r="E57" s="4" t="s">
        <v>74</v>
      </c>
      <c r="F57" s="6" t="s">
        <v>226</v>
      </c>
      <c r="G57" s="6" t="s">
        <v>227</v>
      </c>
      <c r="H57" s="6">
        <v>2</v>
      </c>
      <c r="I57" s="6" t="s">
        <v>228</v>
      </c>
      <c r="J57" s="13" t="s">
        <v>217</v>
      </c>
      <c r="K57" s="13">
        <v>9</v>
      </c>
      <c r="L57" s="13">
        <f>K57*500</f>
        <v>4500</v>
      </c>
      <c r="M57" s="5"/>
      <c r="N57" s="6"/>
      <c r="O57" s="13"/>
      <c r="P57" s="15"/>
      <c r="Q57" s="6"/>
      <c r="R57" s="13"/>
      <c r="S57" s="6">
        <f t="shared" si="10"/>
        <v>4500</v>
      </c>
      <c r="T57" s="6">
        <v>0</v>
      </c>
      <c r="U57" s="4">
        <f>IF((S57+T57)&gt;=3000,(3000-T57),S57)</f>
        <v>3000</v>
      </c>
      <c r="V57" s="6">
        <f t="shared" si="11"/>
        <v>3000</v>
      </c>
      <c r="W57" s="6"/>
      <c r="X57" s="86" t="s">
        <v>38</v>
      </c>
      <c r="Y57" s="6"/>
      <c r="Z57" s="6"/>
      <c r="AA57" s="6"/>
    </row>
    <row r="58" customHeight="1" spans="1:27">
      <c r="A58" s="6">
        <v>53</v>
      </c>
      <c r="B58" s="6" t="s">
        <v>213</v>
      </c>
      <c r="C58" s="4" t="s">
        <v>229</v>
      </c>
      <c r="D58" s="4" t="s">
        <v>30</v>
      </c>
      <c r="E58" s="4" t="s">
        <v>230</v>
      </c>
      <c r="F58" s="4" t="s">
        <v>231</v>
      </c>
      <c r="G58" s="4" t="s">
        <v>232</v>
      </c>
      <c r="H58" s="4">
        <v>2</v>
      </c>
      <c r="I58" s="6" t="s">
        <v>233</v>
      </c>
      <c r="J58" s="4" t="s">
        <v>36</v>
      </c>
      <c r="K58" s="13">
        <v>11.64</v>
      </c>
      <c r="L58" s="13">
        <f>K58*600</f>
        <v>6984</v>
      </c>
      <c r="M58" s="53"/>
      <c r="N58" s="4"/>
      <c r="O58" s="4"/>
      <c r="P58" s="53"/>
      <c r="Q58" s="4"/>
      <c r="R58" s="4"/>
      <c r="S58" s="6">
        <f t="shared" si="10"/>
        <v>6984</v>
      </c>
      <c r="T58" s="6">
        <v>0</v>
      </c>
      <c r="U58" s="4">
        <f>IF((S58+T58)&gt;=3000,(3000-T58),S58)</f>
        <v>3000</v>
      </c>
      <c r="V58" s="6">
        <f t="shared" si="11"/>
        <v>3000</v>
      </c>
      <c r="W58" s="6">
        <v>20250805</v>
      </c>
      <c r="X58" s="86" t="s">
        <v>38</v>
      </c>
      <c r="Y58" s="53" t="s">
        <v>36</v>
      </c>
      <c r="Z58" s="53">
        <f>K58-(U58/600)</f>
        <v>6.64</v>
      </c>
      <c r="AA58" s="4">
        <v>200</v>
      </c>
    </row>
    <row r="59" customHeight="1" spans="1:27">
      <c r="A59" s="6">
        <v>54</v>
      </c>
      <c r="B59" s="6" t="s">
        <v>213</v>
      </c>
      <c r="C59" s="6" t="s">
        <v>229</v>
      </c>
      <c r="D59" s="6" t="s">
        <v>30</v>
      </c>
      <c r="E59" s="6" t="s">
        <v>230</v>
      </c>
      <c r="F59" s="6" t="s">
        <v>234</v>
      </c>
      <c r="G59" s="6" t="s">
        <v>235</v>
      </c>
      <c r="H59" s="6">
        <v>2</v>
      </c>
      <c r="I59" s="6" t="s">
        <v>88</v>
      </c>
      <c r="J59" s="13" t="s">
        <v>36</v>
      </c>
      <c r="K59" s="13">
        <v>4.05</v>
      </c>
      <c r="L59" s="13">
        <f>K59*600</f>
        <v>2430</v>
      </c>
      <c r="M59" s="13" t="s">
        <v>236</v>
      </c>
      <c r="N59" s="13">
        <v>3.47</v>
      </c>
      <c r="O59" s="13">
        <f>N59*600</f>
        <v>2082</v>
      </c>
      <c r="P59" s="15"/>
      <c r="Q59" s="6"/>
      <c r="R59" s="6"/>
      <c r="S59" s="6">
        <f t="shared" si="10"/>
        <v>4512</v>
      </c>
      <c r="T59" s="6">
        <v>0</v>
      </c>
      <c r="U59" s="4">
        <f>IF((S59+T59)&gt;=3000,(3000-T59),S59)</f>
        <v>3000</v>
      </c>
      <c r="V59" s="6">
        <f t="shared" si="11"/>
        <v>3000</v>
      </c>
      <c r="W59" s="6">
        <v>20250805</v>
      </c>
      <c r="X59" s="86" t="s">
        <v>38</v>
      </c>
      <c r="Y59" s="6"/>
      <c r="Z59" s="6"/>
      <c r="AA59" s="6"/>
    </row>
    <row r="60" customHeight="1" spans="1:27">
      <c r="A60" s="6">
        <v>55</v>
      </c>
      <c r="B60" s="6" t="s">
        <v>213</v>
      </c>
      <c r="C60" s="6" t="s">
        <v>229</v>
      </c>
      <c r="D60" s="6" t="s">
        <v>51</v>
      </c>
      <c r="E60" s="6" t="s">
        <v>41</v>
      </c>
      <c r="F60" s="6" t="s">
        <v>237</v>
      </c>
      <c r="G60" s="6" t="s">
        <v>238</v>
      </c>
      <c r="H60" s="6">
        <v>1</v>
      </c>
      <c r="I60" s="6" t="s">
        <v>163</v>
      </c>
      <c r="J60" s="13" t="s">
        <v>236</v>
      </c>
      <c r="K60" s="13">
        <v>15.68</v>
      </c>
      <c r="L60" s="13">
        <f t="shared" ref="L58:L66" si="12">K60*600</f>
        <v>9408</v>
      </c>
      <c r="M60" s="15"/>
      <c r="N60" s="6"/>
      <c r="O60" s="6"/>
      <c r="P60" s="15"/>
      <c r="Q60" s="6"/>
      <c r="R60" s="6"/>
      <c r="S60" s="6">
        <f t="shared" si="10"/>
        <v>9408</v>
      </c>
      <c r="T60" s="6">
        <v>0</v>
      </c>
      <c r="U60" s="4">
        <f>IF((S60+T60)&gt;=10000,(10000-T60),S60)</f>
        <v>9408</v>
      </c>
      <c r="V60" s="6">
        <f t="shared" si="11"/>
        <v>9408</v>
      </c>
      <c r="W60" s="6">
        <v>20250805</v>
      </c>
      <c r="X60" s="88" t="s">
        <v>46</v>
      </c>
      <c r="Y60" s="6"/>
      <c r="Z60" s="6"/>
      <c r="AA60" s="6"/>
    </row>
    <row r="61" customHeight="1" spans="1:27">
      <c r="A61" s="6">
        <v>56</v>
      </c>
      <c r="B61" s="4" t="s">
        <v>213</v>
      </c>
      <c r="C61" s="4" t="s">
        <v>229</v>
      </c>
      <c r="D61" s="4" t="s">
        <v>30</v>
      </c>
      <c r="E61" s="4" t="s">
        <v>41</v>
      </c>
      <c r="F61" s="4" t="s">
        <v>239</v>
      </c>
      <c r="G61" s="4" t="s">
        <v>240</v>
      </c>
      <c r="H61" s="4">
        <v>2</v>
      </c>
      <c r="I61" s="6" t="s">
        <v>241</v>
      </c>
      <c r="J61" s="13" t="s">
        <v>236</v>
      </c>
      <c r="K61" s="13">
        <v>18.36</v>
      </c>
      <c r="L61" s="13">
        <f t="shared" si="12"/>
        <v>11016</v>
      </c>
      <c r="M61" s="53" t="s">
        <v>217</v>
      </c>
      <c r="N61" s="4">
        <v>6</v>
      </c>
      <c r="O61" s="4">
        <f>N61*500</f>
        <v>3000</v>
      </c>
      <c r="P61" s="53"/>
      <c r="Q61" s="4"/>
      <c r="R61" s="4"/>
      <c r="S61" s="6">
        <f t="shared" si="10"/>
        <v>14016</v>
      </c>
      <c r="T61" s="6">
        <v>0</v>
      </c>
      <c r="U61" s="4">
        <f>IF((S61+T61)&gt;=10000,(10000-T61),S61)</f>
        <v>10000</v>
      </c>
      <c r="V61" s="6">
        <f t="shared" si="11"/>
        <v>10000</v>
      </c>
      <c r="W61" s="6">
        <v>20250701</v>
      </c>
      <c r="X61" s="88" t="s">
        <v>46</v>
      </c>
      <c r="Y61" s="53" t="s">
        <v>217</v>
      </c>
      <c r="Z61" s="4">
        <v>6</v>
      </c>
      <c r="AA61" s="4">
        <v>300</v>
      </c>
    </row>
    <row r="62" customHeight="1" spans="1:27">
      <c r="A62" s="6">
        <v>57</v>
      </c>
      <c r="B62" s="6" t="s">
        <v>213</v>
      </c>
      <c r="C62" s="6" t="s">
        <v>229</v>
      </c>
      <c r="D62" s="6" t="s">
        <v>30</v>
      </c>
      <c r="E62" s="6" t="s">
        <v>41</v>
      </c>
      <c r="F62" s="6" t="s">
        <v>242</v>
      </c>
      <c r="G62" s="6" t="s">
        <v>243</v>
      </c>
      <c r="H62" s="6">
        <v>2</v>
      </c>
      <c r="I62" s="6" t="s">
        <v>154</v>
      </c>
      <c r="J62" s="13" t="s">
        <v>236</v>
      </c>
      <c r="K62" s="13">
        <v>18.81</v>
      </c>
      <c r="L62" s="13">
        <f t="shared" si="12"/>
        <v>11286</v>
      </c>
      <c r="M62" s="15"/>
      <c r="N62" s="6"/>
      <c r="O62" s="6"/>
      <c r="P62" s="15"/>
      <c r="Q62" s="6"/>
      <c r="R62" s="6"/>
      <c r="S62" s="6">
        <f t="shared" si="10"/>
        <v>11286</v>
      </c>
      <c r="T62" s="6">
        <v>0</v>
      </c>
      <c r="U62" s="4">
        <f>IF((S62+T62)&gt;=10000,(10000-T62),S62)</f>
        <v>10000</v>
      </c>
      <c r="V62" s="6">
        <f t="shared" si="11"/>
        <v>10000</v>
      </c>
      <c r="W62" s="6">
        <v>20250805</v>
      </c>
      <c r="X62" s="88" t="s">
        <v>46</v>
      </c>
      <c r="Y62" s="6"/>
      <c r="Z62" s="6"/>
      <c r="AA62" s="6"/>
    </row>
    <row r="63" customHeight="1" spans="1:27">
      <c r="A63" s="6">
        <v>58</v>
      </c>
      <c r="B63" s="6" t="s">
        <v>213</v>
      </c>
      <c r="C63" s="6" t="s">
        <v>229</v>
      </c>
      <c r="D63" s="6" t="s">
        <v>30</v>
      </c>
      <c r="E63" s="6" t="s">
        <v>97</v>
      </c>
      <c r="F63" s="6" t="s">
        <v>244</v>
      </c>
      <c r="G63" s="6" t="s">
        <v>245</v>
      </c>
      <c r="H63" s="6">
        <v>2</v>
      </c>
      <c r="I63" s="6" t="s">
        <v>70</v>
      </c>
      <c r="J63" s="13" t="s">
        <v>236</v>
      </c>
      <c r="K63" s="14">
        <v>11.74</v>
      </c>
      <c r="L63" s="13">
        <f t="shared" si="12"/>
        <v>7044</v>
      </c>
      <c r="M63" s="13" t="s">
        <v>217</v>
      </c>
      <c r="N63" s="14">
        <v>8</v>
      </c>
      <c r="O63" s="4">
        <f>N63*500</f>
        <v>4000</v>
      </c>
      <c r="P63" s="15"/>
      <c r="Q63" s="6"/>
      <c r="R63" s="6"/>
      <c r="S63" s="6">
        <f t="shared" si="10"/>
        <v>11044</v>
      </c>
      <c r="T63" s="6">
        <v>0</v>
      </c>
      <c r="U63" s="4">
        <f>IF((S63+T63)&gt;=3000,(3000-T63),S63)</f>
        <v>3000</v>
      </c>
      <c r="V63" s="6">
        <f t="shared" si="11"/>
        <v>3000</v>
      </c>
      <c r="W63" s="6">
        <v>20250805</v>
      </c>
      <c r="X63" s="86" t="s">
        <v>38</v>
      </c>
      <c r="Y63" s="9" t="s">
        <v>217</v>
      </c>
      <c r="Z63" s="9">
        <v>8</v>
      </c>
      <c r="AA63" s="9">
        <v>200</v>
      </c>
    </row>
    <row r="64" customHeight="1" spans="1:27">
      <c r="A64" s="6">
        <v>59</v>
      </c>
      <c r="B64" s="6" t="s">
        <v>213</v>
      </c>
      <c r="C64" s="6" t="s">
        <v>229</v>
      </c>
      <c r="D64" s="6" t="s">
        <v>30</v>
      </c>
      <c r="E64" s="6" t="s">
        <v>246</v>
      </c>
      <c r="F64" s="6" t="s">
        <v>247</v>
      </c>
      <c r="G64" s="6" t="s">
        <v>248</v>
      </c>
      <c r="H64" s="6">
        <v>5</v>
      </c>
      <c r="I64" s="6" t="s">
        <v>133</v>
      </c>
      <c r="J64" s="13" t="s">
        <v>236</v>
      </c>
      <c r="K64" s="14">
        <v>9.19</v>
      </c>
      <c r="L64" s="13">
        <f t="shared" si="12"/>
        <v>5514</v>
      </c>
      <c r="M64" s="15"/>
      <c r="N64" s="6"/>
      <c r="O64" s="6"/>
      <c r="P64" s="15"/>
      <c r="Q64" s="6"/>
      <c r="R64" s="6"/>
      <c r="S64" s="6">
        <f t="shared" si="10"/>
        <v>5514</v>
      </c>
      <c r="T64" s="6">
        <v>0</v>
      </c>
      <c r="U64" s="4">
        <f>IF((S64+T64)&gt;=3000,(3000-T64),S64)</f>
        <v>3000</v>
      </c>
      <c r="V64" s="6">
        <f t="shared" si="11"/>
        <v>3000</v>
      </c>
      <c r="W64" s="6">
        <v>20250805</v>
      </c>
      <c r="X64" s="86" t="s">
        <v>38</v>
      </c>
      <c r="Y64" s="6"/>
      <c r="Z64" s="6"/>
      <c r="AA64" s="6"/>
    </row>
    <row r="65" customHeight="1" spans="1:27">
      <c r="A65" s="6">
        <v>60</v>
      </c>
      <c r="B65" s="6" t="s">
        <v>213</v>
      </c>
      <c r="C65" s="7" t="s">
        <v>229</v>
      </c>
      <c r="D65" s="7" t="s">
        <v>40</v>
      </c>
      <c r="E65" s="8" t="s">
        <v>41</v>
      </c>
      <c r="F65" s="4" t="s">
        <v>249</v>
      </c>
      <c r="G65" s="6" t="s">
        <v>250</v>
      </c>
      <c r="H65" s="6">
        <v>4</v>
      </c>
      <c r="I65" s="6" t="s">
        <v>123</v>
      </c>
      <c r="J65" s="13" t="s">
        <v>236</v>
      </c>
      <c r="K65" s="13">
        <v>3.24</v>
      </c>
      <c r="L65" s="13">
        <f t="shared" si="12"/>
        <v>1944</v>
      </c>
      <c r="M65" s="13" t="s">
        <v>36</v>
      </c>
      <c r="N65" s="13">
        <v>11.01</v>
      </c>
      <c r="O65" s="13">
        <f>N65*600</f>
        <v>6606</v>
      </c>
      <c r="P65" s="53" t="s">
        <v>83</v>
      </c>
      <c r="Q65" s="49">
        <v>3.51</v>
      </c>
      <c r="R65" s="13">
        <f>Q65*600</f>
        <v>2106</v>
      </c>
      <c r="S65" s="6">
        <f t="shared" si="10"/>
        <v>10656</v>
      </c>
      <c r="T65" s="6">
        <v>0</v>
      </c>
      <c r="U65" s="4">
        <f>IF((S65+T65)&gt;=10000,(10000-T65),S65)</f>
        <v>10000</v>
      </c>
      <c r="V65" s="6">
        <f t="shared" si="11"/>
        <v>10000</v>
      </c>
      <c r="W65" s="6">
        <v>20250805</v>
      </c>
      <c r="X65" s="88" t="s">
        <v>46</v>
      </c>
      <c r="Y65" s="6"/>
      <c r="Z65" s="6"/>
      <c r="AA65" s="6"/>
    </row>
    <row r="66" customHeight="1" spans="1:27">
      <c r="A66" s="6">
        <v>61</v>
      </c>
      <c r="B66" s="6" t="s">
        <v>213</v>
      </c>
      <c r="C66" s="6" t="s">
        <v>229</v>
      </c>
      <c r="D66" s="6" t="s">
        <v>30</v>
      </c>
      <c r="E66" s="6" t="s">
        <v>41</v>
      </c>
      <c r="F66" s="6" t="s">
        <v>251</v>
      </c>
      <c r="G66" s="6" t="s">
        <v>252</v>
      </c>
      <c r="H66" s="6">
        <v>3</v>
      </c>
      <c r="I66" s="6" t="s">
        <v>187</v>
      </c>
      <c r="J66" s="15" t="s">
        <v>236</v>
      </c>
      <c r="K66" s="6">
        <v>4.44</v>
      </c>
      <c r="L66" s="13">
        <f t="shared" si="12"/>
        <v>2664</v>
      </c>
      <c r="M66" s="15"/>
      <c r="N66" s="6"/>
      <c r="O66" s="6"/>
      <c r="P66" s="15"/>
      <c r="Q66" s="6"/>
      <c r="R66" s="6"/>
      <c r="S66" s="6">
        <f t="shared" si="10"/>
        <v>2664</v>
      </c>
      <c r="T66" s="6">
        <v>0</v>
      </c>
      <c r="U66" s="4">
        <f>IF((S66+T66)&gt;=10000,(10000-T66),S66)</f>
        <v>2664</v>
      </c>
      <c r="V66" s="6">
        <f t="shared" si="11"/>
        <v>2664</v>
      </c>
      <c r="W66" s="6">
        <v>20250805</v>
      </c>
      <c r="X66" s="88" t="s">
        <v>46</v>
      </c>
      <c r="Y66" s="6"/>
      <c r="Z66" s="6"/>
      <c r="AA66" s="6"/>
    </row>
    <row r="67" customHeight="1" spans="1:27">
      <c r="A67" s="6">
        <v>62</v>
      </c>
      <c r="B67" s="6" t="s">
        <v>213</v>
      </c>
      <c r="C67" s="6" t="s">
        <v>229</v>
      </c>
      <c r="D67" s="6" t="s">
        <v>30</v>
      </c>
      <c r="E67" s="6" t="s">
        <v>52</v>
      </c>
      <c r="F67" s="6" t="s">
        <v>253</v>
      </c>
      <c r="G67" s="6" t="s">
        <v>254</v>
      </c>
      <c r="H67" s="6">
        <v>2</v>
      </c>
      <c r="I67" s="6" t="s">
        <v>255</v>
      </c>
      <c r="J67" s="15" t="s">
        <v>217</v>
      </c>
      <c r="K67" s="6">
        <v>7</v>
      </c>
      <c r="L67" s="13">
        <f>K67*500</f>
        <v>3500</v>
      </c>
      <c r="M67" s="15"/>
      <c r="N67" s="6"/>
      <c r="O67" s="6"/>
      <c r="P67" s="15"/>
      <c r="Q67" s="6"/>
      <c r="R67" s="6"/>
      <c r="S67" s="6">
        <f t="shared" si="10"/>
        <v>3500</v>
      </c>
      <c r="T67" s="6">
        <v>0</v>
      </c>
      <c r="U67" s="4">
        <f t="shared" ref="U67:U82" si="13">IF((S67+T67)&gt;=3000,(3000-T67),S67)</f>
        <v>3000</v>
      </c>
      <c r="V67" s="6">
        <f t="shared" si="11"/>
        <v>3000</v>
      </c>
      <c r="W67" s="6">
        <v>20250701</v>
      </c>
      <c r="X67" s="86" t="s">
        <v>38</v>
      </c>
      <c r="Y67" s="6"/>
      <c r="Z67" s="6"/>
      <c r="AA67" s="6"/>
    </row>
    <row r="68" customHeight="1" spans="1:27">
      <c r="A68" s="6">
        <v>63</v>
      </c>
      <c r="B68" s="6" t="s">
        <v>213</v>
      </c>
      <c r="C68" s="6" t="s">
        <v>256</v>
      </c>
      <c r="D68" s="6" t="s">
        <v>30</v>
      </c>
      <c r="E68" s="6" t="s">
        <v>257</v>
      </c>
      <c r="F68" s="6" t="s">
        <v>258</v>
      </c>
      <c r="G68" s="6" t="s">
        <v>259</v>
      </c>
      <c r="H68" s="6">
        <v>2</v>
      </c>
      <c r="I68" s="6" t="s">
        <v>260</v>
      </c>
      <c r="J68" s="15" t="s">
        <v>236</v>
      </c>
      <c r="K68" s="6">
        <v>11.84</v>
      </c>
      <c r="L68" s="13">
        <f>K68*600</f>
        <v>7104</v>
      </c>
      <c r="M68" s="15"/>
      <c r="N68" s="6"/>
      <c r="O68" s="6"/>
      <c r="P68" s="15"/>
      <c r="Q68" s="6"/>
      <c r="R68" s="6"/>
      <c r="S68" s="6">
        <f t="shared" si="10"/>
        <v>7104</v>
      </c>
      <c r="T68" s="6">
        <v>0</v>
      </c>
      <c r="U68" s="4">
        <f t="shared" si="13"/>
        <v>3000</v>
      </c>
      <c r="V68" s="6">
        <f t="shared" si="11"/>
        <v>3000</v>
      </c>
      <c r="W68" s="6">
        <v>20250731</v>
      </c>
      <c r="X68" s="86" t="s">
        <v>38</v>
      </c>
      <c r="Y68" s="6"/>
      <c r="Z68" s="6"/>
      <c r="AA68" s="6"/>
    </row>
    <row r="69" customHeight="1" spans="1:27">
      <c r="A69" s="6">
        <v>64</v>
      </c>
      <c r="B69" s="6" t="s">
        <v>213</v>
      </c>
      <c r="C69" s="6" t="s">
        <v>256</v>
      </c>
      <c r="D69" s="6" t="s">
        <v>30</v>
      </c>
      <c r="E69" s="6" t="s">
        <v>261</v>
      </c>
      <c r="F69" s="6" t="s">
        <v>262</v>
      </c>
      <c r="G69" s="6" t="s">
        <v>263</v>
      </c>
      <c r="H69" s="6">
        <v>3</v>
      </c>
      <c r="I69" s="6" t="s">
        <v>264</v>
      </c>
      <c r="J69" s="15" t="s">
        <v>265</v>
      </c>
      <c r="K69" s="6">
        <v>7</v>
      </c>
      <c r="L69" s="25">
        <f>K69*2000</f>
        <v>14000</v>
      </c>
      <c r="M69" s="15"/>
      <c r="N69" s="6"/>
      <c r="O69" s="6"/>
      <c r="P69" s="15"/>
      <c r="Q69" s="6"/>
      <c r="R69" s="6"/>
      <c r="S69" s="6">
        <f t="shared" si="10"/>
        <v>14000</v>
      </c>
      <c r="T69" s="6">
        <v>0</v>
      </c>
      <c r="U69" s="4">
        <f t="shared" si="13"/>
        <v>3000</v>
      </c>
      <c r="V69" s="6">
        <f t="shared" si="11"/>
        <v>3000</v>
      </c>
      <c r="W69" s="6">
        <v>20250701</v>
      </c>
      <c r="X69" s="86" t="s">
        <v>38</v>
      </c>
      <c r="Y69" s="15" t="s">
        <v>266</v>
      </c>
      <c r="Z69" s="53">
        <f>K69-(U69/2000)</f>
        <v>5.5</v>
      </c>
      <c r="AA69" s="6">
        <v>400</v>
      </c>
    </row>
    <row r="70" customHeight="1" spans="1:27">
      <c r="A70" s="6">
        <v>65</v>
      </c>
      <c r="B70" s="6" t="s">
        <v>213</v>
      </c>
      <c r="C70" s="6" t="s">
        <v>267</v>
      </c>
      <c r="D70" s="6" t="s">
        <v>51</v>
      </c>
      <c r="E70" s="6" t="s">
        <v>257</v>
      </c>
      <c r="F70" s="6" t="s">
        <v>268</v>
      </c>
      <c r="G70" s="6" t="s">
        <v>269</v>
      </c>
      <c r="H70" s="6">
        <v>4</v>
      </c>
      <c r="I70" s="6" t="s">
        <v>137</v>
      </c>
      <c r="J70" s="15" t="s">
        <v>236</v>
      </c>
      <c r="K70" s="6">
        <v>5.53</v>
      </c>
      <c r="L70" s="13">
        <f>K70*600</f>
        <v>3318</v>
      </c>
      <c r="M70" s="15"/>
      <c r="N70" s="6"/>
      <c r="O70" s="6"/>
      <c r="P70" s="15"/>
      <c r="Q70" s="6"/>
      <c r="R70" s="6"/>
      <c r="S70" s="6">
        <f t="shared" si="10"/>
        <v>3318</v>
      </c>
      <c r="T70" s="6">
        <v>0</v>
      </c>
      <c r="U70" s="4">
        <f t="shared" si="13"/>
        <v>3000</v>
      </c>
      <c r="V70" s="6">
        <f t="shared" si="11"/>
        <v>3000</v>
      </c>
      <c r="W70" s="6">
        <v>20250728</v>
      </c>
      <c r="X70" s="86" t="s">
        <v>38</v>
      </c>
      <c r="Y70" s="6"/>
      <c r="Z70" s="6"/>
      <c r="AA70" s="6"/>
    </row>
    <row r="71" customHeight="1" spans="1:27">
      <c r="A71" s="6">
        <v>66</v>
      </c>
      <c r="B71" s="6" t="s">
        <v>213</v>
      </c>
      <c r="C71" s="6" t="s">
        <v>267</v>
      </c>
      <c r="D71" s="6" t="s">
        <v>30</v>
      </c>
      <c r="E71" s="6" t="s">
        <v>261</v>
      </c>
      <c r="F71" s="6" t="s">
        <v>270</v>
      </c>
      <c r="G71" s="6" t="s">
        <v>271</v>
      </c>
      <c r="H71" s="6">
        <v>2</v>
      </c>
      <c r="I71" s="6" t="s">
        <v>172</v>
      </c>
      <c r="J71" s="15" t="s">
        <v>36</v>
      </c>
      <c r="K71" s="6">
        <v>7.36</v>
      </c>
      <c r="L71" s="13">
        <f>K71*600</f>
        <v>4416</v>
      </c>
      <c r="M71" s="15"/>
      <c r="N71" s="6"/>
      <c r="O71" s="6"/>
      <c r="P71" s="15"/>
      <c r="Q71" s="6"/>
      <c r="R71" s="6"/>
      <c r="S71" s="6">
        <f t="shared" si="10"/>
        <v>4416</v>
      </c>
      <c r="T71" s="6">
        <v>0</v>
      </c>
      <c r="U71" s="4">
        <f t="shared" si="13"/>
        <v>3000</v>
      </c>
      <c r="V71" s="6">
        <f t="shared" si="11"/>
        <v>3000</v>
      </c>
      <c r="W71" s="6">
        <v>20250728</v>
      </c>
      <c r="X71" s="86" t="s">
        <v>38</v>
      </c>
      <c r="Y71" s="6"/>
      <c r="Z71" s="6"/>
      <c r="AA71" s="6"/>
    </row>
    <row r="72" customHeight="1" spans="1:27">
      <c r="A72" s="6">
        <v>67</v>
      </c>
      <c r="B72" s="6" t="s">
        <v>213</v>
      </c>
      <c r="C72" s="6" t="s">
        <v>267</v>
      </c>
      <c r="D72" s="6" t="s">
        <v>51</v>
      </c>
      <c r="E72" s="6" t="s">
        <v>272</v>
      </c>
      <c r="F72" s="6" t="s">
        <v>273</v>
      </c>
      <c r="G72" s="6" t="s">
        <v>274</v>
      </c>
      <c r="H72" s="6">
        <v>3</v>
      </c>
      <c r="I72" s="6" t="s">
        <v>172</v>
      </c>
      <c r="J72" s="15" t="s">
        <v>236</v>
      </c>
      <c r="K72" s="6">
        <v>5.24</v>
      </c>
      <c r="L72" s="13">
        <f>K72*600</f>
        <v>3144</v>
      </c>
      <c r="M72" s="15"/>
      <c r="N72" s="6"/>
      <c r="O72" s="6"/>
      <c r="P72" s="15"/>
      <c r="Q72" s="6"/>
      <c r="R72" s="6"/>
      <c r="S72" s="6">
        <f t="shared" si="10"/>
        <v>3144</v>
      </c>
      <c r="T72" s="6">
        <v>0</v>
      </c>
      <c r="U72" s="4">
        <f t="shared" si="13"/>
        <v>3000</v>
      </c>
      <c r="V72" s="6">
        <f t="shared" si="11"/>
        <v>3000</v>
      </c>
      <c r="W72" s="6">
        <v>20250728</v>
      </c>
      <c r="X72" s="86" t="s">
        <v>38</v>
      </c>
      <c r="Y72" s="6"/>
      <c r="Z72" s="6"/>
      <c r="AA72" s="6"/>
    </row>
    <row r="73" customHeight="1" spans="1:27">
      <c r="A73" s="6">
        <v>68</v>
      </c>
      <c r="B73" s="9" t="s">
        <v>213</v>
      </c>
      <c r="C73" s="9" t="s">
        <v>267</v>
      </c>
      <c r="D73" s="9" t="s">
        <v>30</v>
      </c>
      <c r="E73" s="9" t="s">
        <v>52</v>
      </c>
      <c r="F73" s="9" t="s">
        <v>275</v>
      </c>
      <c r="G73" s="9" t="s">
        <v>276</v>
      </c>
      <c r="H73" s="9">
        <v>6</v>
      </c>
      <c r="I73" s="9" t="s">
        <v>277</v>
      </c>
      <c r="J73" s="16" t="s">
        <v>36</v>
      </c>
      <c r="K73" s="9">
        <v>5.16</v>
      </c>
      <c r="L73" s="13">
        <f>K73*600</f>
        <v>3096</v>
      </c>
      <c r="M73" s="16"/>
      <c r="N73" s="9"/>
      <c r="O73" s="9"/>
      <c r="P73" s="16"/>
      <c r="Q73" s="9"/>
      <c r="R73" s="9"/>
      <c r="S73" s="6">
        <f t="shared" si="10"/>
        <v>3096</v>
      </c>
      <c r="T73" s="6">
        <v>0</v>
      </c>
      <c r="U73" s="4">
        <f t="shared" si="13"/>
        <v>3000</v>
      </c>
      <c r="V73" s="6">
        <f t="shared" si="11"/>
        <v>3000</v>
      </c>
      <c r="W73" s="6">
        <v>20250731</v>
      </c>
      <c r="X73" s="86" t="s">
        <v>38</v>
      </c>
      <c r="Y73" s="6"/>
      <c r="Z73" s="6"/>
      <c r="AA73" s="6"/>
    </row>
    <row r="74" customHeight="1" spans="1:27">
      <c r="A74" s="6">
        <v>69</v>
      </c>
      <c r="B74" s="9" t="s">
        <v>213</v>
      </c>
      <c r="C74" s="9" t="s">
        <v>267</v>
      </c>
      <c r="D74" s="9" t="s">
        <v>30</v>
      </c>
      <c r="E74" s="9" t="s">
        <v>52</v>
      </c>
      <c r="F74" s="9" t="s">
        <v>278</v>
      </c>
      <c r="G74" s="9" t="s">
        <v>279</v>
      </c>
      <c r="H74" s="9">
        <v>2</v>
      </c>
      <c r="I74" s="9" t="s">
        <v>88</v>
      </c>
      <c r="J74" s="16" t="s">
        <v>236</v>
      </c>
      <c r="K74" s="9">
        <v>3.09</v>
      </c>
      <c r="L74" s="13">
        <f t="shared" ref="L74:L81" si="14">K74*600</f>
        <v>1854</v>
      </c>
      <c r="M74" s="16" t="s">
        <v>217</v>
      </c>
      <c r="N74" s="9">
        <v>3</v>
      </c>
      <c r="O74" s="4">
        <f>N74*500</f>
        <v>1500</v>
      </c>
      <c r="P74" s="16"/>
      <c r="Q74" s="9"/>
      <c r="R74" s="9"/>
      <c r="S74" s="6">
        <f t="shared" si="10"/>
        <v>3354</v>
      </c>
      <c r="T74" s="6">
        <v>0</v>
      </c>
      <c r="U74" s="4">
        <f t="shared" si="13"/>
        <v>3000</v>
      </c>
      <c r="V74" s="6">
        <f t="shared" si="11"/>
        <v>3000</v>
      </c>
      <c r="W74" s="6">
        <v>20250701</v>
      </c>
      <c r="X74" s="86" t="s">
        <v>38</v>
      </c>
      <c r="Y74" s="6"/>
      <c r="Z74" s="6"/>
      <c r="AA74" s="6"/>
    </row>
    <row r="75" customHeight="1" spans="1:27">
      <c r="A75" s="6">
        <v>70</v>
      </c>
      <c r="B75" s="6" t="s">
        <v>213</v>
      </c>
      <c r="C75" s="6" t="s">
        <v>267</v>
      </c>
      <c r="D75" s="6" t="s">
        <v>40</v>
      </c>
      <c r="E75" s="6" t="s">
        <v>280</v>
      </c>
      <c r="F75" s="6" t="s">
        <v>281</v>
      </c>
      <c r="G75" s="6" t="s">
        <v>282</v>
      </c>
      <c r="H75" s="6">
        <v>3</v>
      </c>
      <c r="I75" s="6" t="s">
        <v>112</v>
      </c>
      <c r="J75" s="15" t="s">
        <v>236</v>
      </c>
      <c r="K75" s="6">
        <v>8.51</v>
      </c>
      <c r="L75" s="13">
        <f t="shared" si="14"/>
        <v>5106</v>
      </c>
      <c r="M75" s="15"/>
      <c r="N75" s="6"/>
      <c r="O75" s="6"/>
      <c r="P75" s="15"/>
      <c r="Q75" s="6"/>
      <c r="R75" s="6"/>
      <c r="S75" s="6">
        <f t="shared" si="10"/>
        <v>5106</v>
      </c>
      <c r="T75" s="6">
        <v>0</v>
      </c>
      <c r="U75" s="4">
        <f t="shared" si="13"/>
        <v>3000</v>
      </c>
      <c r="V75" s="6">
        <f t="shared" si="11"/>
        <v>3000</v>
      </c>
      <c r="W75" s="6">
        <v>20250731</v>
      </c>
      <c r="X75" s="86" t="s">
        <v>38</v>
      </c>
      <c r="Y75" s="6"/>
      <c r="Z75" s="6"/>
      <c r="AA75" s="6"/>
    </row>
    <row r="76" customHeight="1" spans="1:27">
      <c r="A76" s="6">
        <v>71</v>
      </c>
      <c r="B76" s="6" t="s">
        <v>213</v>
      </c>
      <c r="C76" s="6" t="s">
        <v>267</v>
      </c>
      <c r="D76" s="6" t="s">
        <v>30</v>
      </c>
      <c r="E76" s="6" t="s">
        <v>230</v>
      </c>
      <c r="F76" s="6" t="s">
        <v>283</v>
      </c>
      <c r="G76" s="6" t="s">
        <v>284</v>
      </c>
      <c r="H76" s="6">
        <v>2</v>
      </c>
      <c r="I76" s="6" t="s">
        <v>88</v>
      </c>
      <c r="J76" s="15" t="s">
        <v>236</v>
      </c>
      <c r="K76" s="6">
        <v>6.05</v>
      </c>
      <c r="L76" s="13">
        <f t="shared" si="14"/>
        <v>3630</v>
      </c>
      <c r="M76" s="15"/>
      <c r="N76" s="6"/>
      <c r="O76" s="6"/>
      <c r="P76" s="15"/>
      <c r="Q76" s="6"/>
      <c r="R76" s="6"/>
      <c r="S76" s="6">
        <f t="shared" si="10"/>
        <v>3630</v>
      </c>
      <c r="T76" s="6">
        <v>0</v>
      </c>
      <c r="U76" s="4">
        <f t="shared" si="13"/>
        <v>3000</v>
      </c>
      <c r="V76" s="6">
        <f t="shared" si="11"/>
        <v>3000</v>
      </c>
      <c r="W76" s="6">
        <v>20250731</v>
      </c>
      <c r="X76" s="86" t="s">
        <v>38</v>
      </c>
      <c r="Y76" s="6"/>
      <c r="Z76" s="6"/>
      <c r="AA76" s="6"/>
    </row>
    <row r="77" customHeight="1" spans="1:27">
      <c r="A77" s="6">
        <v>72</v>
      </c>
      <c r="B77" s="6" t="s">
        <v>213</v>
      </c>
      <c r="C77" s="6" t="s">
        <v>267</v>
      </c>
      <c r="D77" s="6" t="s">
        <v>30</v>
      </c>
      <c r="E77" s="6" t="s">
        <v>97</v>
      </c>
      <c r="F77" s="6" t="s">
        <v>285</v>
      </c>
      <c r="G77" s="9" t="s">
        <v>286</v>
      </c>
      <c r="H77" s="6">
        <v>3</v>
      </c>
      <c r="I77" s="6" t="s">
        <v>287</v>
      </c>
      <c r="J77" s="15" t="s">
        <v>236</v>
      </c>
      <c r="K77" s="6">
        <v>6.65</v>
      </c>
      <c r="L77" s="13">
        <f t="shared" si="14"/>
        <v>3990</v>
      </c>
      <c r="M77" s="15"/>
      <c r="N77" s="6"/>
      <c r="O77" s="6"/>
      <c r="P77" s="15"/>
      <c r="Q77" s="6"/>
      <c r="R77" s="6"/>
      <c r="S77" s="6">
        <f t="shared" si="10"/>
        <v>3990</v>
      </c>
      <c r="T77" s="6">
        <v>0</v>
      </c>
      <c r="U77" s="4">
        <f t="shared" si="13"/>
        <v>3000</v>
      </c>
      <c r="V77" s="6">
        <f t="shared" si="11"/>
        <v>3000</v>
      </c>
      <c r="W77" s="6">
        <v>20250731</v>
      </c>
      <c r="X77" s="86" t="s">
        <v>38</v>
      </c>
      <c r="Y77" s="6"/>
      <c r="Z77" s="6"/>
      <c r="AA77" s="6"/>
    </row>
    <row r="78" customHeight="1" spans="1:27">
      <c r="A78" s="6">
        <v>73</v>
      </c>
      <c r="B78" s="6" t="s">
        <v>213</v>
      </c>
      <c r="C78" s="6" t="s">
        <v>267</v>
      </c>
      <c r="D78" s="6" t="s">
        <v>30</v>
      </c>
      <c r="E78" s="6" t="s">
        <v>52</v>
      </c>
      <c r="F78" s="6" t="s">
        <v>288</v>
      </c>
      <c r="G78" s="6" t="s">
        <v>289</v>
      </c>
      <c r="H78" s="6">
        <v>6</v>
      </c>
      <c r="I78" s="6" t="s">
        <v>290</v>
      </c>
      <c r="J78" s="15" t="s">
        <v>236</v>
      </c>
      <c r="K78" s="6">
        <v>3.58</v>
      </c>
      <c r="L78" s="13">
        <f t="shared" si="14"/>
        <v>2148</v>
      </c>
      <c r="M78" s="15" t="s">
        <v>217</v>
      </c>
      <c r="N78" s="6">
        <v>2</v>
      </c>
      <c r="O78" s="4">
        <f>N78*500</f>
        <v>1000</v>
      </c>
      <c r="P78" s="15"/>
      <c r="Q78" s="6"/>
      <c r="R78" s="6"/>
      <c r="S78" s="6">
        <f t="shared" si="10"/>
        <v>3148</v>
      </c>
      <c r="T78" s="6">
        <v>0</v>
      </c>
      <c r="U78" s="4">
        <f t="shared" si="13"/>
        <v>3000</v>
      </c>
      <c r="V78" s="6">
        <f t="shared" si="11"/>
        <v>3000</v>
      </c>
      <c r="W78" s="6">
        <v>20250801</v>
      </c>
      <c r="X78" s="86" t="s">
        <v>38</v>
      </c>
      <c r="Y78" s="6"/>
      <c r="Z78" s="6"/>
      <c r="AA78" s="6"/>
    </row>
    <row r="79" customHeight="1" spans="1:27">
      <c r="A79" s="6">
        <v>74</v>
      </c>
      <c r="B79" s="6" t="s">
        <v>213</v>
      </c>
      <c r="C79" s="6" t="s">
        <v>267</v>
      </c>
      <c r="D79" s="6" t="s">
        <v>30</v>
      </c>
      <c r="E79" s="6" t="s">
        <v>74</v>
      </c>
      <c r="F79" s="6" t="s">
        <v>291</v>
      </c>
      <c r="G79" s="6" t="s">
        <v>292</v>
      </c>
      <c r="H79" s="6">
        <v>3</v>
      </c>
      <c r="I79" s="6" t="s">
        <v>146</v>
      </c>
      <c r="J79" s="15" t="s">
        <v>236</v>
      </c>
      <c r="K79" s="6">
        <v>11.93</v>
      </c>
      <c r="L79" s="13">
        <f t="shared" si="14"/>
        <v>7158</v>
      </c>
      <c r="M79" s="15"/>
      <c r="N79" s="6"/>
      <c r="O79" s="6"/>
      <c r="P79" s="15"/>
      <c r="Q79" s="6"/>
      <c r="R79" s="6"/>
      <c r="S79" s="6">
        <f t="shared" si="10"/>
        <v>7158</v>
      </c>
      <c r="T79" s="6">
        <v>0</v>
      </c>
      <c r="U79" s="4">
        <f t="shared" si="13"/>
        <v>3000</v>
      </c>
      <c r="V79" s="6">
        <f t="shared" si="11"/>
        <v>3000</v>
      </c>
      <c r="W79" s="6">
        <v>20250731</v>
      </c>
      <c r="X79" s="86" t="s">
        <v>38</v>
      </c>
      <c r="Y79" s="6"/>
      <c r="Z79" s="6"/>
      <c r="AA79" s="6"/>
    </row>
    <row r="80" customHeight="1" spans="1:27">
      <c r="A80" s="6">
        <v>75</v>
      </c>
      <c r="B80" s="6" t="s">
        <v>213</v>
      </c>
      <c r="C80" s="6" t="s">
        <v>267</v>
      </c>
      <c r="D80" s="6" t="s">
        <v>30</v>
      </c>
      <c r="E80" s="6" t="s">
        <v>52</v>
      </c>
      <c r="F80" s="6" t="s">
        <v>293</v>
      </c>
      <c r="G80" s="6" t="s">
        <v>294</v>
      </c>
      <c r="H80" s="6">
        <v>3</v>
      </c>
      <c r="I80" s="6" t="s">
        <v>123</v>
      </c>
      <c r="J80" s="15" t="s">
        <v>236</v>
      </c>
      <c r="K80" s="6">
        <v>7.64</v>
      </c>
      <c r="L80" s="13">
        <f t="shared" si="14"/>
        <v>4584</v>
      </c>
      <c r="M80" s="15"/>
      <c r="N80" s="6"/>
      <c r="O80" s="6"/>
      <c r="P80" s="15"/>
      <c r="Q80" s="6"/>
      <c r="R80" s="6"/>
      <c r="S80" s="6">
        <f t="shared" si="10"/>
        <v>4584</v>
      </c>
      <c r="T80" s="6">
        <v>0</v>
      </c>
      <c r="U80" s="4">
        <f t="shared" si="13"/>
        <v>3000</v>
      </c>
      <c r="V80" s="6">
        <f t="shared" si="11"/>
        <v>3000</v>
      </c>
      <c r="W80" s="6">
        <v>20250731</v>
      </c>
      <c r="X80" s="86" t="s">
        <v>38</v>
      </c>
      <c r="Y80" s="6"/>
      <c r="Z80" s="6"/>
      <c r="AA80" s="6"/>
    </row>
    <row r="81" customHeight="1" spans="1:27">
      <c r="A81" s="6">
        <v>76</v>
      </c>
      <c r="B81" s="9" t="s">
        <v>213</v>
      </c>
      <c r="C81" s="9" t="s">
        <v>267</v>
      </c>
      <c r="D81" s="9" t="s">
        <v>30</v>
      </c>
      <c r="E81" s="9" t="s">
        <v>196</v>
      </c>
      <c r="F81" s="9" t="s">
        <v>295</v>
      </c>
      <c r="G81" s="9" t="s">
        <v>296</v>
      </c>
      <c r="H81" s="9">
        <v>2</v>
      </c>
      <c r="I81" s="9" t="s">
        <v>224</v>
      </c>
      <c r="J81" s="16" t="s">
        <v>236</v>
      </c>
      <c r="K81" s="9">
        <v>3.97</v>
      </c>
      <c r="L81" s="13">
        <f t="shared" si="14"/>
        <v>2382</v>
      </c>
      <c r="M81" s="16" t="s">
        <v>265</v>
      </c>
      <c r="N81" s="9">
        <v>1</v>
      </c>
      <c r="O81" s="9">
        <f>N81*2000</f>
        <v>2000</v>
      </c>
      <c r="P81" s="16"/>
      <c r="Q81" s="9"/>
      <c r="R81" s="9"/>
      <c r="S81" s="6">
        <f t="shared" si="10"/>
        <v>4382</v>
      </c>
      <c r="T81" s="6">
        <v>0</v>
      </c>
      <c r="U81" s="4">
        <f t="shared" si="13"/>
        <v>3000</v>
      </c>
      <c r="V81" s="6">
        <f t="shared" si="11"/>
        <v>3000</v>
      </c>
      <c r="W81" s="6">
        <v>20250701</v>
      </c>
      <c r="X81" s="86" t="s">
        <v>38</v>
      </c>
      <c r="Y81" s="6"/>
      <c r="Z81" s="6"/>
      <c r="AA81" s="6"/>
    </row>
    <row r="82" customHeight="1" spans="1:27">
      <c r="A82" s="6">
        <v>77</v>
      </c>
      <c r="B82" s="6" t="s">
        <v>213</v>
      </c>
      <c r="C82" s="6" t="s">
        <v>267</v>
      </c>
      <c r="D82" s="6" t="s">
        <v>51</v>
      </c>
      <c r="E82" s="6" t="s">
        <v>52</v>
      </c>
      <c r="F82" s="6" t="s">
        <v>297</v>
      </c>
      <c r="G82" s="6" t="s">
        <v>298</v>
      </c>
      <c r="H82" s="6">
        <v>4</v>
      </c>
      <c r="I82" s="6" t="s">
        <v>70</v>
      </c>
      <c r="J82" s="15" t="s">
        <v>217</v>
      </c>
      <c r="K82" s="6">
        <v>5</v>
      </c>
      <c r="L82" s="13">
        <f>K82*500</f>
        <v>2500</v>
      </c>
      <c r="M82" s="15" t="s">
        <v>236</v>
      </c>
      <c r="N82" s="6">
        <v>2.62</v>
      </c>
      <c r="O82" s="13">
        <f>N82*600</f>
        <v>1572</v>
      </c>
      <c r="P82" s="15"/>
      <c r="Q82" s="6"/>
      <c r="R82" s="6"/>
      <c r="S82" s="6">
        <f t="shared" si="10"/>
        <v>4072</v>
      </c>
      <c r="T82" s="6">
        <v>0</v>
      </c>
      <c r="U82" s="4">
        <f t="shared" si="13"/>
        <v>3000</v>
      </c>
      <c r="V82" s="6">
        <f t="shared" si="11"/>
        <v>3000</v>
      </c>
      <c r="W82" s="6">
        <v>20250731</v>
      </c>
      <c r="X82" s="86" t="s">
        <v>38</v>
      </c>
      <c r="Y82" s="6"/>
      <c r="Z82" s="6"/>
      <c r="AA82" s="6"/>
    </row>
    <row r="83" customHeight="1" spans="1:27">
      <c r="A83" s="6">
        <v>78</v>
      </c>
      <c r="B83" s="6" t="s">
        <v>213</v>
      </c>
      <c r="C83" s="6" t="s">
        <v>267</v>
      </c>
      <c r="D83" s="6" t="s">
        <v>30</v>
      </c>
      <c r="E83" s="6" t="s">
        <v>41</v>
      </c>
      <c r="F83" s="6" t="s">
        <v>299</v>
      </c>
      <c r="G83" s="6" t="s">
        <v>300</v>
      </c>
      <c r="H83" s="6">
        <v>1</v>
      </c>
      <c r="I83" s="6" t="s">
        <v>154</v>
      </c>
      <c r="J83" s="15" t="s">
        <v>236</v>
      </c>
      <c r="K83" s="6">
        <v>13.26</v>
      </c>
      <c r="L83" s="13">
        <f>K83*600</f>
        <v>7956</v>
      </c>
      <c r="M83" s="15"/>
      <c r="N83" s="6"/>
      <c r="O83" s="6"/>
      <c r="P83" s="15"/>
      <c r="Q83" s="6"/>
      <c r="R83" s="6"/>
      <c r="S83" s="6">
        <f t="shared" si="10"/>
        <v>7956</v>
      </c>
      <c r="T83" s="6">
        <v>0</v>
      </c>
      <c r="U83" s="4">
        <f>IF((S83+T83)&gt;=10000,(10000-T83),S83)</f>
        <v>7956</v>
      </c>
      <c r="V83" s="6">
        <f t="shared" si="11"/>
        <v>7956</v>
      </c>
      <c r="W83" s="6">
        <v>20250731</v>
      </c>
      <c r="X83" s="88" t="s">
        <v>46</v>
      </c>
      <c r="Y83" s="6"/>
      <c r="Z83" s="6"/>
      <c r="AA83" s="6"/>
    </row>
    <row r="84" customHeight="1" spans="1:27">
      <c r="A84" s="6">
        <v>79</v>
      </c>
      <c r="B84" s="6" t="s">
        <v>213</v>
      </c>
      <c r="C84" s="6" t="s">
        <v>267</v>
      </c>
      <c r="D84" s="6" t="s">
        <v>30</v>
      </c>
      <c r="E84" s="6" t="s">
        <v>97</v>
      </c>
      <c r="F84" s="6" t="s">
        <v>301</v>
      </c>
      <c r="G84" s="6" t="s">
        <v>302</v>
      </c>
      <c r="H84" s="6">
        <v>2</v>
      </c>
      <c r="I84" s="6" t="s">
        <v>88</v>
      </c>
      <c r="J84" s="15" t="s">
        <v>236</v>
      </c>
      <c r="K84" s="6">
        <v>6.99</v>
      </c>
      <c r="L84" s="13">
        <f>K84*600</f>
        <v>4194</v>
      </c>
      <c r="M84" s="15"/>
      <c r="N84" s="6"/>
      <c r="O84" s="6"/>
      <c r="P84" s="15"/>
      <c r="Q84" s="6"/>
      <c r="R84" s="6"/>
      <c r="S84" s="6">
        <f t="shared" si="10"/>
        <v>4194</v>
      </c>
      <c r="T84" s="6">
        <v>0</v>
      </c>
      <c r="U84" s="4">
        <f>IF((S84+T84)&gt;=3000,(3000-T84),S84)</f>
        <v>3000</v>
      </c>
      <c r="V84" s="6">
        <f t="shared" si="11"/>
        <v>3000</v>
      </c>
      <c r="W84" s="6">
        <v>20250731</v>
      </c>
      <c r="X84" s="86" t="s">
        <v>38</v>
      </c>
      <c r="Y84" s="6"/>
      <c r="Z84" s="6"/>
      <c r="AA84" s="6"/>
    </row>
    <row r="85" customHeight="1" spans="1:27">
      <c r="A85" s="6">
        <v>80</v>
      </c>
      <c r="B85" s="6" t="s">
        <v>213</v>
      </c>
      <c r="C85" s="6" t="s">
        <v>267</v>
      </c>
      <c r="D85" s="6" t="s">
        <v>51</v>
      </c>
      <c r="E85" s="6" t="s">
        <v>196</v>
      </c>
      <c r="F85" s="6" t="s">
        <v>303</v>
      </c>
      <c r="G85" s="6" t="s">
        <v>304</v>
      </c>
      <c r="H85" s="6">
        <v>4</v>
      </c>
      <c r="I85" s="6" t="s">
        <v>305</v>
      </c>
      <c r="J85" s="15" t="s">
        <v>236</v>
      </c>
      <c r="K85" s="6">
        <v>6.45</v>
      </c>
      <c r="L85" s="13">
        <f>K85*600</f>
        <v>3870</v>
      </c>
      <c r="M85" s="15"/>
      <c r="N85" s="6"/>
      <c r="O85" s="6"/>
      <c r="P85" s="15"/>
      <c r="Q85" s="6"/>
      <c r="R85" s="6"/>
      <c r="S85" s="6">
        <f t="shared" si="10"/>
        <v>3870</v>
      </c>
      <c r="T85" s="6">
        <v>0</v>
      </c>
      <c r="U85" s="4">
        <f>IF((S85+T85)&gt;=3000,(3000-T85),S85)</f>
        <v>3000</v>
      </c>
      <c r="V85" s="6">
        <f t="shared" si="11"/>
        <v>3000</v>
      </c>
      <c r="W85" s="6">
        <v>20250731</v>
      </c>
      <c r="X85" s="86" t="s">
        <v>38</v>
      </c>
      <c r="Y85" s="6"/>
      <c r="Z85" s="6"/>
      <c r="AA85" s="6"/>
    </row>
    <row r="86" customHeight="1" spans="1:27">
      <c r="A86" s="6">
        <v>81</v>
      </c>
      <c r="B86" s="6" t="s">
        <v>213</v>
      </c>
      <c r="C86" s="6" t="s">
        <v>267</v>
      </c>
      <c r="D86" s="6" t="s">
        <v>40</v>
      </c>
      <c r="E86" s="6" t="s">
        <v>41</v>
      </c>
      <c r="F86" s="6" t="s">
        <v>306</v>
      </c>
      <c r="G86" s="6" t="s">
        <v>307</v>
      </c>
      <c r="H86" s="6">
        <v>1</v>
      </c>
      <c r="I86" s="6" t="s">
        <v>308</v>
      </c>
      <c r="J86" s="15" t="s">
        <v>236</v>
      </c>
      <c r="K86" s="6">
        <v>6.82</v>
      </c>
      <c r="L86" s="13">
        <f>K86*600</f>
        <v>4092</v>
      </c>
      <c r="M86" s="48" t="s">
        <v>309</v>
      </c>
      <c r="N86" s="49">
        <v>6.43</v>
      </c>
      <c r="O86" s="49">
        <f>N86*600</f>
        <v>3858</v>
      </c>
      <c r="P86" s="15" t="s">
        <v>217</v>
      </c>
      <c r="Q86" s="6">
        <v>6</v>
      </c>
      <c r="R86" s="6">
        <f>Q86*500</f>
        <v>3000</v>
      </c>
      <c r="S86" s="6">
        <f t="shared" si="10"/>
        <v>10950</v>
      </c>
      <c r="T86" s="6">
        <v>0</v>
      </c>
      <c r="U86" s="4">
        <f>IF((S86+T86)&gt;=10000,(10000-T86),S86)</f>
        <v>10000</v>
      </c>
      <c r="V86" s="6">
        <f t="shared" si="11"/>
        <v>10000</v>
      </c>
      <c r="W86" s="6">
        <v>20250818</v>
      </c>
      <c r="X86" s="88" t="s">
        <v>46</v>
      </c>
      <c r="Y86" s="6"/>
      <c r="Z86" s="6"/>
      <c r="AA86" s="6"/>
    </row>
    <row r="87" customHeight="1" spans="1:27">
      <c r="A87" s="6">
        <v>82</v>
      </c>
      <c r="B87" s="6" t="s">
        <v>213</v>
      </c>
      <c r="C87" s="6" t="s">
        <v>267</v>
      </c>
      <c r="D87" s="6" t="s">
        <v>51</v>
      </c>
      <c r="E87" s="6" t="s">
        <v>74</v>
      </c>
      <c r="F87" s="6" t="s">
        <v>310</v>
      </c>
      <c r="G87" s="6" t="s">
        <v>311</v>
      </c>
      <c r="H87" s="6">
        <v>2</v>
      </c>
      <c r="I87" s="6" t="s">
        <v>44</v>
      </c>
      <c r="J87" s="15" t="s">
        <v>312</v>
      </c>
      <c r="K87" s="6">
        <v>3.52</v>
      </c>
      <c r="L87" s="25">
        <f>K87*800</f>
        <v>2816</v>
      </c>
      <c r="M87" s="15" t="s">
        <v>313</v>
      </c>
      <c r="N87" s="6">
        <v>2.84</v>
      </c>
      <c r="O87" s="6">
        <f>N87*800</f>
        <v>2272</v>
      </c>
      <c r="P87" s="15"/>
      <c r="Q87" s="6"/>
      <c r="R87" s="6"/>
      <c r="S87" s="6">
        <f t="shared" si="10"/>
        <v>5088</v>
      </c>
      <c r="T87" s="6">
        <v>0</v>
      </c>
      <c r="U87" s="4">
        <f>IF((S87+T87)&gt;=3000,(3000-T87),S87)</f>
        <v>3000</v>
      </c>
      <c r="V87" s="6">
        <f t="shared" si="11"/>
        <v>3000</v>
      </c>
      <c r="W87" s="6">
        <v>20250731</v>
      </c>
      <c r="X87" s="86" t="s">
        <v>38</v>
      </c>
      <c r="Y87" s="6"/>
      <c r="Z87" s="6"/>
      <c r="AA87" s="6"/>
    </row>
    <row r="88" customHeight="1" spans="1:27">
      <c r="A88" s="6">
        <v>83</v>
      </c>
      <c r="B88" s="9" t="s">
        <v>213</v>
      </c>
      <c r="C88" s="9" t="s">
        <v>267</v>
      </c>
      <c r="D88" s="9" t="s">
        <v>30</v>
      </c>
      <c r="E88" s="9" t="s">
        <v>52</v>
      </c>
      <c r="F88" s="9" t="s">
        <v>314</v>
      </c>
      <c r="G88" s="9" t="s">
        <v>315</v>
      </c>
      <c r="H88" s="9">
        <v>4</v>
      </c>
      <c r="I88" s="9" t="s">
        <v>316</v>
      </c>
      <c r="J88" s="16" t="s">
        <v>313</v>
      </c>
      <c r="K88" s="9">
        <v>6.5</v>
      </c>
      <c r="L88" s="52">
        <f>K88*800</f>
        <v>5200</v>
      </c>
      <c r="M88" s="16"/>
      <c r="N88" s="9"/>
      <c r="O88" s="9"/>
      <c r="P88" s="16"/>
      <c r="Q88" s="9"/>
      <c r="R88" s="9"/>
      <c r="S88" s="6">
        <f t="shared" si="10"/>
        <v>5200</v>
      </c>
      <c r="T88" s="6">
        <v>0</v>
      </c>
      <c r="U88" s="4">
        <f>IF((S88+T88)&gt;=3000,(3000-T88),S88)</f>
        <v>3000</v>
      </c>
      <c r="V88" s="6">
        <f t="shared" si="11"/>
        <v>3000</v>
      </c>
      <c r="W88" s="6">
        <v>20250731</v>
      </c>
      <c r="X88" s="86" t="s">
        <v>38</v>
      </c>
      <c r="Y88" s="6"/>
      <c r="Z88" s="6"/>
      <c r="AA88" s="6"/>
    </row>
    <row r="89" customHeight="1" spans="1:27">
      <c r="A89" s="6">
        <v>84</v>
      </c>
      <c r="B89" s="4" t="s">
        <v>213</v>
      </c>
      <c r="C89" s="4" t="s">
        <v>267</v>
      </c>
      <c r="D89" s="4" t="s">
        <v>30</v>
      </c>
      <c r="E89" s="4" t="s">
        <v>52</v>
      </c>
      <c r="F89" s="4" t="s">
        <v>317</v>
      </c>
      <c r="G89" s="4" t="s">
        <v>318</v>
      </c>
      <c r="H89" s="4">
        <v>3</v>
      </c>
      <c r="I89" s="6" t="s">
        <v>187</v>
      </c>
      <c r="J89" s="53" t="s">
        <v>36</v>
      </c>
      <c r="K89" s="4">
        <v>4.85</v>
      </c>
      <c r="L89" s="13">
        <f>K89*600</f>
        <v>2910</v>
      </c>
      <c r="M89" s="53" t="s">
        <v>221</v>
      </c>
      <c r="N89" s="4">
        <v>1</v>
      </c>
      <c r="O89" s="4">
        <f>N89*1000</f>
        <v>1000</v>
      </c>
      <c r="P89" s="53"/>
      <c r="Q89" s="4"/>
      <c r="R89" s="4"/>
      <c r="S89" s="6">
        <f t="shared" si="10"/>
        <v>3910</v>
      </c>
      <c r="T89" s="6">
        <v>0</v>
      </c>
      <c r="U89" s="4">
        <f>IF((S89+T89)&gt;=3000,(3000-T89),S89)</f>
        <v>3000</v>
      </c>
      <c r="V89" s="6">
        <f t="shared" si="11"/>
        <v>3000</v>
      </c>
      <c r="W89" s="6">
        <v>20250701</v>
      </c>
      <c r="X89" s="86" t="s">
        <v>38</v>
      </c>
      <c r="Y89" s="6"/>
      <c r="Z89" s="6"/>
      <c r="AA89" s="6"/>
    </row>
    <row r="90" customHeight="1" spans="1:27">
      <c r="A90" s="6">
        <v>85</v>
      </c>
      <c r="B90" s="6" t="s">
        <v>213</v>
      </c>
      <c r="C90" s="6" t="s">
        <v>267</v>
      </c>
      <c r="D90" s="6" t="s">
        <v>30</v>
      </c>
      <c r="E90" s="6" t="s">
        <v>280</v>
      </c>
      <c r="F90" s="6" t="s">
        <v>319</v>
      </c>
      <c r="G90" s="6" t="s">
        <v>320</v>
      </c>
      <c r="H90" s="6">
        <v>7</v>
      </c>
      <c r="I90" s="6" t="s">
        <v>187</v>
      </c>
      <c r="J90" s="15" t="s">
        <v>236</v>
      </c>
      <c r="K90" s="6">
        <v>5.41</v>
      </c>
      <c r="L90" s="13">
        <f>K90*600</f>
        <v>3246</v>
      </c>
      <c r="M90" s="15"/>
      <c r="N90" s="6"/>
      <c r="O90" s="6"/>
      <c r="P90" s="15"/>
      <c r="Q90" s="6"/>
      <c r="R90" s="6"/>
      <c r="S90" s="6">
        <f t="shared" si="10"/>
        <v>3246</v>
      </c>
      <c r="T90" s="6">
        <v>0</v>
      </c>
      <c r="U90" s="4">
        <f>IF((S90+T90)&gt;=3000,(3000-T90),S90)</f>
        <v>3000</v>
      </c>
      <c r="V90" s="6">
        <f t="shared" si="11"/>
        <v>3000</v>
      </c>
      <c r="W90" s="6">
        <v>20250804</v>
      </c>
      <c r="X90" s="86" t="s">
        <v>38</v>
      </c>
      <c r="Y90" s="6"/>
      <c r="Z90" s="6"/>
      <c r="AA90" s="6"/>
    </row>
    <row r="91" customHeight="1" spans="1:27">
      <c r="A91" s="6">
        <v>86</v>
      </c>
      <c r="B91" s="6" t="s">
        <v>213</v>
      </c>
      <c r="C91" s="6" t="s">
        <v>267</v>
      </c>
      <c r="D91" s="6" t="s">
        <v>51</v>
      </c>
      <c r="E91" s="6" t="s">
        <v>196</v>
      </c>
      <c r="F91" s="6" t="s">
        <v>321</v>
      </c>
      <c r="G91" s="9" t="s">
        <v>322</v>
      </c>
      <c r="H91" s="6">
        <v>2</v>
      </c>
      <c r="I91" s="6" t="s">
        <v>323</v>
      </c>
      <c r="J91" s="15" t="s">
        <v>36</v>
      </c>
      <c r="K91" s="6">
        <v>4.93</v>
      </c>
      <c r="L91" s="13">
        <f>K91*600</f>
        <v>2958</v>
      </c>
      <c r="M91" s="15" t="s">
        <v>217</v>
      </c>
      <c r="N91" s="6">
        <v>2</v>
      </c>
      <c r="O91" s="4">
        <f>N91*500</f>
        <v>1000</v>
      </c>
      <c r="P91" s="15"/>
      <c r="Q91" s="6"/>
      <c r="R91" s="6"/>
      <c r="S91" s="6">
        <f t="shared" si="10"/>
        <v>3958</v>
      </c>
      <c r="T91" s="6">
        <v>0</v>
      </c>
      <c r="U91" s="4">
        <f>IF((S91+T91)&gt;=3000,(3000-T91),S91)</f>
        <v>3000</v>
      </c>
      <c r="V91" s="6">
        <f t="shared" si="11"/>
        <v>3000</v>
      </c>
      <c r="W91" s="6">
        <v>20250731</v>
      </c>
      <c r="X91" s="86" t="s">
        <v>38</v>
      </c>
      <c r="Y91" s="6"/>
      <c r="Z91" s="6"/>
      <c r="AA91" s="6"/>
    </row>
    <row r="92" customHeight="1" spans="1:27">
      <c r="A92" s="6">
        <v>87</v>
      </c>
      <c r="B92" s="6" t="s">
        <v>213</v>
      </c>
      <c r="C92" s="6" t="s">
        <v>267</v>
      </c>
      <c r="D92" s="6" t="s">
        <v>30</v>
      </c>
      <c r="E92" s="6" t="s">
        <v>41</v>
      </c>
      <c r="F92" s="6" t="s">
        <v>324</v>
      </c>
      <c r="G92" s="6" t="s">
        <v>325</v>
      </c>
      <c r="H92" s="6">
        <v>1</v>
      </c>
      <c r="I92" s="6" t="s">
        <v>133</v>
      </c>
      <c r="J92" s="15" t="s">
        <v>217</v>
      </c>
      <c r="K92" s="6">
        <v>3</v>
      </c>
      <c r="L92" s="13">
        <f>K92*500</f>
        <v>1500</v>
      </c>
      <c r="M92" s="13" t="s">
        <v>236</v>
      </c>
      <c r="N92" s="13">
        <v>6.48</v>
      </c>
      <c r="O92" s="13">
        <f>N92*600</f>
        <v>3888</v>
      </c>
      <c r="P92" s="13" t="s">
        <v>36</v>
      </c>
      <c r="Q92" s="13">
        <v>16.58</v>
      </c>
      <c r="R92" s="13">
        <f>Q92*600</f>
        <v>9948</v>
      </c>
      <c r="S92" s="6">
        <f t="shared" si="10"/>
        <v>15336</v>
      </c>
      <c r="T92" s="6">
        <v>0</v>
      </c>
      <c r="U92" s="4">
        <f>IF((S92+T92)&gt;=10000,(10000-T92),S92)</f>
        <v>10000</v>
      </c>
      <c r="V92" s="6">
        <f t="shared" si="11"/>
        <v>10000</v>
      </c>
      <c r="W92" s="6">
        <v>20250804</v>
      </c>
      <c r="X92" s="88" t="s">
        <v>46</v>
      </c>
      <c r="Y92" s="6" t="s">
        <v>36</v>
      </c>
      <c r="Z92" s="53">
        <f>Q92-(10000-L92-O92)/600</f>
        <v>8.89333333333333</v>
      </c>
      <c r="AA92" s="6">
        <v>300</v>
      </c>
    </row>
    <row r="93" customHeight="1" spans="1:27">
      <c r="A93" s="6">
        <v>88</v>
      </c>
      <c r="B93" s="6" t="s">
        <v>213</v>
      </c>
      <c r="C93" s="6" t="s">
        <v>267</v>
      </c>
      <c r="D93" s="6" t="s">
        <v>40</v>
      </c>
      <c r="E93" s="6" t="s">
        <v>52</v>
      </c>
      <c r="F93" s="6" t="s">
        <v>326</v>
      </c>
      <c r="G93" s="6" t="s">
        <v>327</v>
      </c>
      <c r="H93" s="6">
        <v>2</v>
      </c>
      <c r="I93" s="6" t="s">
        <v>199</v>
      </c>
      <c r="J93" s="15" t="s">
        <v>217</v>
      </c>
      <c r="K93" s="6">
        <v>7</v>
      </c>
      <c r="L93" s="13">
        <f>K93*500</f>
        <v>3500</v>
      </c>
      <c r="M93" s="15"/>
      <c r="N93" s="6"/>
      <c r="O93" s="6"/>
      <c r="P93" s="15"/>
      <c r="Q93" s="6"/>
      <c r="R93" s="6"/>
      <c r="S93" s="6">
        <f t="shared" si="10"/>
        <v>3500</v>
      </c>
      <c r="T93" s="6">
        <v>0</v>
      </c>
      <c r="U93" s="4">
        <f>IF((S93+T93)&gt;=3000,(3000-T93),S93)</f>
        <v>3000</v>
      </c>
      <c r="V93" s="6">
        <f t="shared" si="11"/>
        <v>3000</v>
      </c>
      <c r="W93" s="6">
        <v>20250701</v>
      </c>
      <c r="X93" s="86" t="s">
        <v>38</v>
      </c>
      <c r="Y93" s="6"/>
      <c r="Z93" s="6"/>
      <c r="AA93" s="6"/>
    </row>
    <row r="94" customHeight="1" spans="1:27">
      <c r="A94" s="6">
        <v>89</v>
      </c>
      <c r="B94" s="6" t="s">
        <v>213</v>
      </c>
      <c r="C94" s="6" t="s">
        <v>267</v>
      </c>
      <c r="D94" s="6" t="s">
        <v>51</v>
      </c>
      <c r="E94" s="6" t="s">
        <v>257</v>
      </c>
      <c r="F94" s="6" t="s">
        <v>328</v>
      </c>
      <c r="G94" s="6" t="s">
        <v>329</v>
      </c>
      <c r="H94" s="6">
        <v>3</v>
      </c>
      <c r="I94" s="6" t="s">
        <v>70</v>
      </c>
      <c r="J94" s="15" t="s">
        <v>236</v>
      </c>
      <c r="K94" s="6">
        <v>5.78</v>
      </c>
      <c r="L94" s="13">
        <f>K94*600</f>
        <v>3468</v>
      </c>
      <c r="M94" s="15"/>
      <c r="N94" s="6"/>
      <c r="O94" s="6"/>
      <c r="P94" s="15"/>
      <c r="Q94" s="6"/>
      <c r="R94" s="6"/>
      <c r="S94" s="6">
        <f t="shared" si="10"/>
        <v>3468</v>
      </c>
      <c r="T94" s="6">
        <v>0</v>
      </c>
      <c r="U94" s="4">
        <f>IF((S94+T94)&gt;=3000,(3000-T94),S94)</f>
        <v>3000</v>
      </c>
      <c r="V94" s="6">
        <f t="shared" si="11"/>
        <v>3000</v>
      </c>
      <c r="W94" s="6">
        <v>20250814</v>
      </c>
      <c r="X94" s="86" t="s">
        <v>38</v>
      </c>
      <c r="Y94" s="6"/>
      <c r="Z94" s="6"/>
      <c r="AA94" s="6"/>
    </row>
    <row r="95" customHeight="1" spans="1:27">
      <c r="A95" s="6">
        <v>90</v>
      </c>
      <c r="B95" s="6" t="s">
        <v>213</v>
      </c>
      <c r="C95" s="6" t="s">
        <v>267</v>
      </c>
      <c r="D95" s="6" t="s">
        <v>51</v>
      </c>
      <c r="E95" s="6" t="s">
        <v>52</v>
      </c>
      <c r="F95" s="6" t="s">
        <v>330</v>
      </c>
      <c r="G95" s="6" t="s">
        <v>331</v>
      </c>
      <c r="H95" s="6">
        <v>5</v>
      </c>
      <c r="I95" s="6" t="s">
        <v>332</v>
      </c>
      <c r="J95" s="15" t="s">
        <v>217</v>
      </c>
      <c r="K95" s="6">
        <v>2</v>
      </c>
      <c r="L95" s="13">
        <f>K95*500</f>
        <v>1000</v>
      </c>
      <c r="M95" s="15"/>
      <c r="N95" s="6"/>
      <c r="O95" s="6"/>
      <c r="P95" s="15"/>
      <c r="Q95" s="6"/>
      <c r="R95" s="6"/>
      <c r="S95" s="6">
        <f t="shared" si="10"/>
        <v>1000</v>
      </c>
      <c r="T95" s="6">
        <v>0</v>
      </c>
      <c r="U95" s="4">
        <f>IF((S95+T95)&gt;=3000,(3000-T95),S95)</f>
        <v>1000</v>
      </c>
      <c r="V95" s="6">
        <f t="shared" si="11"/>
        <v>1000</v>
      </c>
      <c r="W95" s="6">
        <v>20250801</v>
      </c>
      <c r="X95" s="86" t="s">
        <v>38</v>
      </c>
      <c r="Y95" s="6"/>
      <c r="Z95" s="6"/>
      <c r="AA95" s="6"/>
    </row>
    <row r="96" customHeight="1" spans="1:27">
      <c r="A96" s="6">
        <v>91</v>
      </c>
      <c r="B96" s="6" t="s">
        <v>213</v>
      </c>
      <c r="C96" s="6" t="s">
        <v>267</v>
      </c>
      <c r="D96" s="6" t="s">
        <v>30</v>
      </c>
      <c r="E96" s="6" t="s">
        <v>196</v>
      </c>
      <c r="F96" s="6" t="s">
        <v>333</v>
      </c>
      <c r="G96" s="6" t="s">
        <v>334</v>
      </c>
      <c r="H96" s="6">
        <v>2</v>
      </c>
      <c r="I96" s="6" t="s">
        <v>335</v>
      </c>
      <c r="J96" s="15" t="s">
        <v>217</v>
      </c>
      <c r="K96" s="6">
        <v>8</v>
      </c>
      <c r="L96" s="13">
        <f>K96*500</f>
        <v>4000</v>
      </c>
      <c r="M96" s="15"/>
      <c r="N96" s="6"/>
      <c r="O96" s="6"/>
      <c r="P96" s="15"/>
      <c r="Q96" s="6"/>
      <c r="R96" s="6"/>
      <c r="S96" s="6">
        <f t="shared" si="10"/>
        <v>4000</v>
      </c>
      <c r="T96" s="6">
        <v>0</v>
      </c>
      <c r="U96" s="4">
        <f>IF((S96+T96)&gt;=3000,(3000-T96),S96)</f>
        <v>3000</v>
      </c>
      <c r="V96" s="6">
        <f t="shared" si="11"/>
        <v>3000</v>
      </c>
      <c r="W96" s="6">
        <v>20250801</v>
      </c>
      <c r="X96" s="86" t="s">
        <v>38</v>
      </c>
      <c r="Y96" s="6"/>
      <c r="Z96" s="6"/>
      <c r="AA96" s="6"/>
    </row>
    <row r="97" customHeight="1" spans="1:27">
      <c r="A97" s="89"/>
      <c r="B97" s="89"/>
      <c r="C97" s="89"/>
      <c r="D97" s="89"/>
      <c r="E97" s="89"/>
      <c r="F97" s="89"/>
      <c r="G97" s="89"/>
      <c r="H97" s="89"/>
      <c r="I97" s="89"/>
      <c r="J97" s="90"/>
      <c r="K97" s="89"/>
      <c r="L97" s="91"/>
      <c r="M97" s="90"/>
      <c r="N97" s="89"/>
      <c r="O97" s="89"/>
      <c r="P97" s="90"/>
      <c r="Q97" s="89"/>
      <c r="R97" s="89"/>
      <c r="S97" s="89">
        <f>SUM(S6:S96)</f>
        <v>377152</v>
      </c>
      <c r="T97" s="89"/>
      <c r="U97" s="89">
        <f>SUM(U6:U96)</f>
        <v>282338</v>
      </c>
      <c r="V97" s="89"/>
      <c r="W97" s="89"/>
      <c r="X97" s="92"/>
      <c r="Y97" s="89"/>
      <c r="Z97" s="89"/>
      <c r="AA97" s="89"/>
    </row>
  </sheetData>
  <mergeCells count="22">
    <mergeCell ref="A1:AA1"/>
    <mergeCell ref="A2:AA2"/>
    <mergeCell ref="A3:AA3"/>
    <mergeCell ref="J4:L4"/>
    <mergeCell ref="M4:O4"/>
    <mergeCell ref="P4:R4"/>
    <mergeCell ref="Y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  <mergeCell ref="U4:U5"/>
    <mergeCell ref="V4:V5"/>
    <mergeCell ref="W4:W5"/>
    <mergeCell ref="X4:X5"/>
  </mergeCells>
  <pageMargins left="0.7" right="0.7" top="0.75" bottom="0.75" header="0.3" footer="0.3"/>
  <pageSetup paperSize="9" scale="3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J12" sqref="J12"/>
    </sheetView>
  </sheetViews>
  <sheetFormatPr defaultColWidth="9" defaultRowHeight="14.25" outlineLevelRow="5"/>
  <cols>
    <col min="9" max="9" width="19.5" customWidth="1"/>
  </cols>
  <sheetData>
    <row r="1" ht="15.75" spans="1:14">
      <c r="A1" s="33" t="s">
        <v>387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ht="27.75" spans="1:14">
      <c r="A2" s="35" t="s">
        <v>388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5" spans="1:1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5.75" spans="1:14">
      <c r="A4" s="37" t="s">
        <v>389</v>
      </c>
      <c r="B4" s="37" t="s">
        <v>390</v>
      </c>
      <c r="C4" s="37" t="s">
        <v>391</v>
      </c>
      <c r="D4" s="37" t="s">
        <v>392</v>
      </c>
      <c r="E4" s="38" t="s">
        <v>7</v>
      </c>
      <c r="F4" s="37" t="s">
        <v>393</v>
      </c>
      <c r="G4" s="37" t="s">
        <v>394</v>
      </c>
      <c r="H4" s="37" t="s">
        <v>395</v>
      </c>
      <c r="I4" s="37" t="s">
        <v>396</v>
      </c>
      <c r="J4" s="37"/>
      <c r="K4" s="37" t="s">
        <v>397</v>
      </c>
      <c r="L4" s="37"/>
      <c r="M4" s="43"/>
      <c r="N4" s="44" t="s">
        <v>15</v>
      </c>
    </row>
    <row r="5" ht="28.5" spans="1:14">
      <c r="A5" s="37"/>
      <c r="B5" s="37"/>
      <c r="C5" s="37"/>
      <c r="D5" s="37"/>
      <c r="E5" s="37"/>
      <c r="F5" s="37"/>
      <c r="G5" s="37"/>
      <c r="H5" s="37"/>
      <c r="I5" s="37"/>
      <c r="J5" s="37"/>
      <c r="K5" s="37" t="s">
        <v>398</v>
      </c>
      <c r="L5" s="37" t="s">
        <v>399</v>
      </c>
      <c r="M5" s="45" t="s">
        <v>24</v>
      </c>
      <c r="N5" s="46"/>
    </row>
    <row r="6" spans="1:14">
      <c r="A6" s="39">
        <v>1</v>
      </c>
      <c r="B6" s="40" t="s">
        <v>138</v>
      </c>
      <c r="C6" s="41" t="s">
        <v>203</v>
      </c>
      <c r="D6" s="41" t="s">
        <v>30</v>
      </c>
      <c r="E6" s="41" t="s">
        <v>148</v>
      </c>
      <c r="F6" s="42" t="s">
        <v>210</v>
      </c>
      <c r="G6" s="40" t="s">
        <v>211</v>
      </c>
      <c r="H6" s="40">
        <v>2</v>
      </c>
      <c r="I6" s="40" t="s">
        <v>357</v>
      </c>
      <c r="J6" s="40" t="s">
        <v>338</v>
      </c>
      <c r="K6" s="47" t="s">
        <v>212</v>
      </c>
      <c r="L6" s="47">
        <v>3</v>
      </c>
      <c r="M6" s="47">
        <f>L6*500</f>
        <v>1500</v>
      </c>
      <c r="N6" s="39">
        <f>M6</f>
        <v>1500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F6" sqref="A1:N6"/>
    </sheetView>
  </sheetViews>
  <sheetFormatPr defaultColWidth="9" defaultRowHeight="14.25" outlineLevelRow="5"/>
  <cols>
    <col min="2" max="2" width="14.625" customWidth="1"/>
    <col min="3" max="3" width="17.125" customWidth="1"/>
    <col min="4" max="4" width="15.375" customWidth="1"/>
    <col min="5" max="5" width="15" customWidth="1"/>
    <col min="6" max="6" width="20.25" customWidth="1"/>
    <col min="9" max="9" width="23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400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23" t="s">
        <v>213</v>
      </c>
      <c r="C6" s="23" t="s">
        <v>214</v>
      </c>
      <c r="D6" s="23" t="s">
        <v>30</v>
      </c>
      <c r="E6" s="23" t="s">
        <v>41</v>
      </c>
      <c r="F6" s="23" t="s">
        <v>215</v>
      </c>
      <c r="G6" s="23" t="s">
        <v>216</v>
      </c>
      <c r="H6" s="23">
        <v>3</v>
      </c>
      <c r="I6" s="23" t="s">
        <v>354</v>
      </c>
      <c r="J6" s="23" t="s">
        <v>338</v>
      </c>
      <c r="K6" s="22" t="s">
        <v>218</v>
      </c>
      <c r="L6" s="31">
        <v>4.86</v>
      </c>
      <c r="M6" s="23">
        <f>L6*600</f>
        <v>2916</v>
      </c>
      <c r="N6" s="23">
        <f>M6</f>
        <v>2916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6" sqref="J26"/>
    </sheetView>
  </sheetViews>
  <sheetFormatPr defaultColWidth="9" defaultRowHeight="14.25"/>
  <cols>
    <col min="9" max="9" width="22.25" customWidth="1"/>
  </cols>
  <sheetData>
    <row r="1" spans="1:2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ht="27" spans="1:2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2" t="s">
        <v>13</v>
      </c>
      <c r="O4" s="22"/>
      <c r="P4" s="22"/>
      <c r="Q4" s="22" t="s">
        <v>14</v>
      </c>
      <c r="R4" s="22"/>
      <c r="S4" s="22"/>
      <c r="T4" s="26" t="s">
        <v>15</v>
      </c>
    </row>
    <row r="5" ht="28.5" spans="1:20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2" t="s">
        <v>22</v>
      </c>
      <c r="O5" s="22" t="s">
        <v>23</v>
      </c>
      <c r="P5" s="22" t="s">
        <v>24</v>
      </c>
      <c r="Q5" s="22" t="s">
        <v>22</v>
      </c>
      <c r="R5" s="22" t="s">
        <v>23</v>
      </c>
      <c r="S5" s="22" t="s">
        <v>24</v>
      </c>
      <c r="T5" s="26"/>
    </row>
    <row r="6" spans="1:20">
      <c r="A6" s="23">
        <v>1</v>
      </c>
      <c r="B6" s="23" t="s">
        <v>28</v>
      </c>
      <c r="C6" s="23" t="s">
        <v>78</v>
      </c>
      <c r="D6" s="23" t="s">
        <v>30</v>
      </c>
      <c r="E6" s="23" t="s">
        <v>79</v>
      </c>
      <c r="F6" s="23" t="s">
        <v>80</v>
      </c>
      <c r="G6" s="27" t="s">
        <v>81</v>
      </c>
      <c r="H6" s="28">
        <v>5</v>
      </c>
      <c r="I6" s="27" t="s">
        <v>366</v>
      </c>
      <c r="J6" s="23" t="s">
        <v>338</v>
      </c>
      <c r="K6" s="29" t="s">
        <v>83</v>
      </c>
      <c r="L6" s="30">
        <v>1</v>
      </c>
      <c r="M6" s="31">
        <v>600</v>
      </c>
      <c r="N6" s="32"/>
      <c r="O6" s="23"/>
      <c r="P6" s="31"/>
      <c r="Q6" s="32"/>
      <c r="R6" s="23"/>
      <c r="S6" s="23"/>
      <c r="T6" s="23">
        <f t="shared" ref="T6:T9" si="0">M6</f>
        <v>600</v>
      </c>
    </row>
    <row r="7" spans="1:20">
      <c r="A7" s="23">
        <v>2</v>
      </c>
      <c r="B7" s="6" t="s">
        <v>138</v>
      </c>
      <c r="C7" s="6" t="s">
        <v>203</v>
      </c>
      <c r="D7" s="6" t="s">
        <v>30</v>
      </c>
      <c r="E7" s="6" t="s">
        <v>67</v>
      </c>
      <c r="F7" s="6" t="s">
        <v>207</v>
      </c>
      <c r="G7" s="6" t="s">
        <v>208</v>
      </c>
      <c r="H7" s="6">
        <v>4</v>
      </c>
      <c r="I7" s="6" t="s">
        <v>353</v>
      </c>
      <c r="J7" s="6" t="s">
        <v>338</v>
      </c>
      <c r="K7" s="15" t="s">
        <v>83</v>
      </c>
      <c r="L7" s="6">
        <v>2</v>
      </c>
      <c r="M7" s="25">
        <v>1200</v>
      </c>
      <c r="N7" s="15"/>
      <c r="O7" s="6"/>
      <c r="P7" s="6"/>
      <c r="Q7" s="15"/>
      <c r="R7" s="6"/>
      <c r="S7" s="6"/>
      <c r="T7" s="23">
        <f t="shared" si="0"/>
        <v>1200</v>
      </c>
    </row>
    <row r="8" spans="1:20">
      <c r="A8" s="23">
        <v>3</v>
      </c>
      <c r="B8" s="6" t="s">
        <v>138</v>
      </c>
      <c r="C8" s="6" t="s">
        <v>203</v>
      </c>
      <c r="D8" s="6" t="s">
        <v>30</v>
      </c>
      <c r="E8" s="6" t="s">
        <v>148</v>
      </c>
      <c r="F8" s="6" t="s">
        <v>210</v>
      </c>
      <c r="G8" s="6" t="s">
        <v>211</v>
      </c>
      <c r="H8" s="6">
        <v>2</v>
      </c>
      <c r="I8" s="6" t="s">
        <v>357</v>
      </c>
      <c r="J8" s="6" t="s">
        <v>338</v>
      </c>
      <c r="K8" s="15" t="s">
        <v>83</v>
      </c>
      <c r="L8" s="6">
        <v>0.3</v>
      </c>
      <c r="M8" s="25">
        <v>180</v>
      </c>
      <c r="N8" s="15"/>
      <c r="O8" s="6"/>
      <c r="P8" s="6"/>
      <c r="Q8" s="15"/>
      <c r="R8" s="6"/>
      <c r="S8" s="6"/>
      <c r="T8" s="23">
        <f t="shared" si="0"/>
        <v>180</v>
      </c>
    </row>
    <row r="9" spans="1:20">
      <c r="A9" s="23">
        <v>4</v>
      </c>
      <c r="B9" s="6" t="s">
        <v>213</v>
      </c>
      <c r="C9" s="6" t="s">
        <v>229</v>
      </c>
      <c r="D9" s="6" t="s">
        <v>40</v>
      </c>
      <c r="E9" s="6" t="s">
        <v>41</v>
      </c>
      <c r="F9" s="6" t="s">
        <v>249</v>
      </c>
      <c r="G9" s="6" t="s">
        <v>250</v>
      </c>
      <c r="H9" s="6">
        <v>4</v>
      </c>
      <c r="I9" s="6" t="s">
        <v>351</v>
      </c>
      <c r="J9" s="6" t="s">
        <v>338</v>
      </c>
      <c r="K9" s="15" t="s">
        <v>83</v>
      </c>
      <c r="L9" s="6">
        <v>3.51</v>
      </c>
      <c r="M9" s="25">
        <v>2106</v>
      </c>
      <c r="N9" s="15"/>
      <c r="O9" s="6"/>
      <c r="P9" s="6"/>
      <c r="Q9" s="15"/>
      <c r="R9" s="6"/>
      <c r="S9" s="6"/>
      <c r="T9" s="23">
        <f t="shared" si="0"/>
        <v>2106</v>
      </c>
    </row>
    <row r="10" spans="1:20">
      <c r="A10" s="10"/>
      <c r="B10" s="10"/>
      <c r="C10" s="10"/>
      <c r="D10" s="10"/>
      <c r="E10" s="10"/>
      <c r="F10" s="10"/>
      <c r="G10" s="10"/>
      <c r="H10" s="10">
        <f>SUM(H6:H9)</f>
        <v>15</v>
      </c>
      <c r="I10" s="10"/>
      <c r="J10" s="10"/>
      <c r="K10" s="10"/>
      <c r="L10" s="10"/>
      <c r="M10" s="10">
        <f>SUM(M6:M9)</f>
        <v>4086</v>
      </c>
      <c r="N10" s="10"/>
      <c r="O10" s="10"/>
      <c r="P10" s="10"/>
      <c r="Q10" s="10"/>
      <c r="R10" s="10"/>
      <c r="S10" s="10"/>
      <c r="T10" s="10"/>
    </row>
  </sheetData>
  <mergeCells count="16">
    <mergeCell ref="A1:T1"/>
    <mergeCell ref="A2:T2"/>
    <mergeCell ref="A3:T3"/>
    <mergeCell ref="K4:M4"/>
    <mergeCell ref="N4:P4"/>
    <mergeCell ref="Q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T4:T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G6" sqref="A1:T7"/>
    </sheetView>
  </sheetViews>
  <sheetFormatPr defaultColWidth="9" defaultRowHeight="14.25" outlineLevelRow="6"/>
  <cols>
    <col min="9" max="9" width="20.625" customWidth="1"/>
  </cols>
  <sheetData>
    <row r="1" spans="1:2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ht="27" spans="1:2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2" t="s">
        <v>13</v>
      </c>
      <c r="O4" s="22"/>
      <c r="P4" s="22"/>
      <c r="Q4" s="22" t="s">
        <v>14</v>
      </c>
      <c r="R4" s="22"/>
      <c r="S4" s="22"/>
      <c r="T4" s="26" t="s">
        <v>15</v>
      </c>
    </row>
    <row r="5" ht="28.5" spans="1:20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2" t="s">
        <v>22</v>
      </c>
      <c r="O5" s="22" t="s">
        <v>23</v>
      </c>
      <c r="P5" s="22" t="s">
        <v>24</v>
      </c>
      <c r="Q5" s="22" t="s">
        <v>22</v>
      </c>
      <c r="R5" s="22" t="s">
        <v>23</v>
      </c>
      <c r="S5" s="22" t="s">
        <v>24</v>
      </c>
      <c r="T5" s="26"/>
    </row>
    <row r="6" spans="1:20">
      <c r="A6" s="23">
        <v>16</v>
      </c>
      <c r="B6" s="23" t="s">
        <v>213</v>
      </c>
      <c r="C6" s="6" t="s">
        <v>256</v>
      </c>
      <c r="D6" s="6" t="s">
        <v>30</v>
      </c>
      <c r="E6" s="6" t="s">
        <v>261</v>
      </c>
      <c r="F6" s="6" t="s">
        <v>262</v>
      </c>
      <c r="G6" s="6" t="s">
        <v>263</v>
      </c>
      <c r="H6" s="6">
        <v>3</v>
      </c>
      <c r="I6" s="96" t="s">
        <v>401</v>
      </c>
      <c r="J6" s="23" t="s">
        <v>338</v>
      </c>
      <c r="K6" s="15" t="s">
        <v>265</v>
      </c>
      <c r="L6" s="6">
        <v>7</v>
      </c>
      <c r="M6" s="25">
        <v>14000</v>
      </c>
      <c r="N6" s="15"/>
      <c r="O6" s="6"/>
      <c r="P6" s="6"/>
      <c r="Q6" s="15"/>
      <c r="R6" s="6"/>
      <c r="S6" s="6"/>
      <c r="T6" s="23">
        <v>14000</v>
      </c>
    </row>
    <row r="7" spans="1:20">
      <c r="A7" s="23">
        <v>17</v>
      </c>
      <c r="B7" s="6" t="s">
        <v>213</v>
      </c>
      <c r="C7" s="6" t="s">
        <v>267</v>
      </c>
      <c r="D7" s="6" t="s">
        <v>30</v>
      </c>
      <c r="E7" s="6" t="s">
        <v>196</v>
      </c>
      <c r="F7" s="6" t="s">
        <v>295</v>
      </c>
      <c r="G7" s="6" t="s">
        <v>296</v>
      </c>
      <c r="H7" s="6">
        <v>2</v>
      </c>
      <c r="I7" s="6" t="s">
        <v>371</v>
      </c>
      <c r="J7" s="6" t="s">
        <v>338</v>
      </c>
      <c r="K7" s="15" t="s">
        <v>265</v>
      </c>
      <c r="L7" s="6">
        <v>1</v>
      </c>
      <c r="M7" s="25">
        <v>2000</v>
      </c>
      <c r="N7" s="15"/>
      <c r="O7" s="6"/>
      <c r="P7" s="6"/>
      <c r="Q7" s="15"/>
      <c r="R7" s="6"/>
      <c r="S7" s="6"/>
      <c r="T7" s="6">
        <v>4382</v>
      </c>
    </row>
  </sheetData>
  <mergeCells count="16">
    <mergeCell ref="A1:T1"/>
    <mergeCell ref="A2:T2"/>
    <mergeCell ref="A3:T3"/>
    <mergeCell ref="K4:M4"/>
    <mergeCell ref="N4:P4"/>
    <mergeCell ref="Q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T4:T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I20" sqref="I20"/>
    </sheetView>
  </sheetViews>
  <sheetFormatPr defaultColWidth="9" defaultRowHeight="14.25"/>
  <cols>
    <col min="2" max="2" width="15.25" customWidth="1"/>
    <col min="3" max="3" width="16.125" customWidth="1"/>
    <col min="4" max="4" width="17.75" customWidth="1"/>
    <col min="5" max="5" width="16.75" customWidth="1"/>
    <col min="6" max="6" width="17.75" customWidth="1"/>
    <col min="9" max="9" width="20.62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 t="s">
        <v>12</v>
      </c>
      <c r="L4" s="5"/>
      <c r="M4" s="11"/>
      <c r="N4" s="12" t="s">
        <v>15</v>
      </c>
    </row>
    <row r="5" ht="28.5" spans="1:14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22</v>
      </c>
      <c r="L5" s="5" t="s">
        <v>23</v>
      </c>
      <c r="M5" s="11" t="s">
        <v>24</v>
      </c>
      <c r="N5" s="12"/>
    </row>
    <row r="6" spans="1:14">
      <c r="A6" s="6">
        <v>1</v>
      </c>
      <c r="B6" s="6" t="s">
        <v>213</v>
      </c>
      <c r="C6" s="6" t="s">
        <v>229</v>
      </c>
      <c r="D6" s="6" t="s">
        <v>51</v>
      </c>
      <c r="E6" s="6" t="s">
        <v>41</v>
      </c>
      <c r="F6" s="6" t="s">
        <v>237</v>
      </c>
      <c r="G6" s="6" t="s">
        <v>238</v>
      </c>
      <c r="H6" s="6">
        <v>1</v>
      </c>
      <c r="I6" s="6" t="s">
        <v>360</v>
      </c>
      <c r="J6" s="6" t="s">
        <v>338</v>
      </c>
      <c r="K6" s="13" t="s">
        <v>236</v>
      </c>
      <c r="L6" s="13">
        <v>15.68</v>
      </c>
      <c r="M6" s="13">
        <v>9408</v>
      </c>
      <c r="N6" s="6"/>
    </row>
    <row r="7" spans="1:14">
      <c r="A7" s="6">
        <v>2</v>
      </c>
      <c r="B7" s="4" t="s">
        <v>213</v>
      </c>
      <c r="C7" s="4" t="s">
        <v>229</v>
      </c>
      <c r="D7" s="4" t="s">
        <v>30</v>
      </c>
      <c r="E7" s="4" t="s">
        <v>41</v>
      </c>
      <c r="F7" s="4" t="s">
        <v>239</v>
      </c>
      <c r="G7" s="4" t="s">
        <v>240</v>
      </c>
      <c r="H7" s="4">
        <v>2</v>
      </c>
      <c r="I7" s="4" t="s">
        <v>403</v>
      </c>
      <c r="J7" s="6" t="s">
        <v>338</v>
      </c>
      <c r="K7" s="13" t="s">
        <v>236</v>
      </c>
      <c r="L7" s="13">
        <v>18.36</v>
      </c>
      <c r="M7" s="13">
        <v>11016</v>
      </c>
      <c r="N7" s="6"/>
    </row>
    <row r="8" spans="1:14">
      <c r="A8" s="6">
        <v>3</v>
      </c>
      <c r="B8" s="6" t="s">
        <v>213</v>
      </c>
      <c r="C8" s="6" t="s">
        <v>229</v>
      </c>
      <c r="D8" s="6" t="s">
        <v>30</v>
      </c>
      <c r="E8" s="6" t="s">
        <v>41</v>
      </c>
      <c r="F8" s="6" t="s">
        <v>242</v>
      </c>
      <c r="G8" s="6" t="s">
        <v>243</v>
      </c>
      <c r="H8" s="6">
        <v>2</v>
      </c>
      <c r="I8" s="6" t="s">
        <v>359</v>
      </c>
      <c r="J8" s="6" t="s">
        <v>338</v>
      </c>
      <c r="K8" s="13" t="s">
        <v>236</v>
      </c>
      <c r="L8" s="13">
        <v>18.81</v>
      </c>
      <c r="M8" s="13">
        <v>11286</v>
      </c>
      <c r="N8" s="6"/>
    </row>
    <row r="9" spans="1:14">
      <c r="A9" s="6">
        <v>4</v>
      </c>
      <c r="B9" s="6" t="s">
        <v>213</v>
      </c>
      <c r="C9" s="6" t="s">
        <v>229</v>
      </c>
      <c r="D9" s="6" t="s">
        <v>30</v>
      </c>
      <c r="E9" s="6" t="s">
        <v>97</v>
      </c>
      <c r="F9" s="6" t="s">
        <v>244</v>
      </c>
      <c r="G9" s="6" t="s">
        <v>245</v>
      </c>
      <c r="H9" s="6">
        <v>2</v>
      </c>
      <c r="I9" s="6" t="s">
        <v>343</v>
      </c>
      <c r="J9" s="6" t="s">
        <v>338</v>
      </c>
      <c r="K9" s="13" t="s">
        <v>236</v>
      </c>
      <c r="L9" s="14">
        <v>11.74</v>
      </c>
      <c r="M9" s="13">
        <v>7044</v>
      </c>
      <c r="N9" s="6"/>
    </row>
    <row r="10" spans="1:14">
      <c r="A10" s="6">
        <v>5</v>
      </c>
      <c r="B10" s="6" t="s">
        <v>213</v>
      </c>
      <c r="C10" s="6" t="s">
        <v>229</v>
      </c>
      <c r="D10" s="6" t="s">
        <v>30</v>
      </c>
      <c r="E10" s="6" t="s">
        <v>246</v>
      </c>
      <c r="F10" s="6" t="s">
        <v>247</v>
      </c>
      <c r="G10" s="6" t="s">
        <v>248</v>
      </c>
      <c r="H10" s="6">
        <v>5</v>
      </c>
      <c r="I10" s="6" t="s">
        <v>354</v>
      </c>
      <c r="J10" s="6" t="s">
        <v>338</v>
      </c>
      <c r="K10" s="13" t="s">
        <v>236</v>
      </c>
      <c r="L10" s="14">
        <v>9.19</v>
      </c>
      <c r="M10" s="13">
        <v>5514</v>
      </c>
      <c r="N10" s="6"/>
    </row>
    <row r="11" spans="1:14">
      <c r="A11" s="6">
        <v>6</v>
      </c>
      <c r="B11" s="6" t="s">
        <v>213</v>
      </c>
      <c r="C11" s="7" t="s">
        <v>229</v>
      </c>
      <c r="D11" s="7" t="s">
        <v>40</v>
      </c>
      <c r="E11" s="8" t="s">
        <v>41</v>
      </c>
      <c r="F11" s="4" t="s">
        <v>249</v>
      </c>
      <c r="G11" s="6" t="s">
        <v>250</v>
      </c>
      <c r="H11" s="6">
        <v>4</v>
      </c>
      <c r="I11" s="6" t="s">
        <v>351</v>
      </c>
      <c r="J11" s="6" t="s">
        <v>338</v>
      </c>
      <c r="K11" s="13" t="s">
        <v>236</v>
      </c>
      <c r="L11" s="13">
        <v>3.24</v>
      </c>
      <c r="M11" s="13">
        <v>1944</v>
      </c>
      <c r="N11" s="6"/>
    </row>
    <row r="12" spans="1:14">
      <c r="A12" s="6">
        <v>7</v>
      </c>
      <c r="B12" s="6" t="s">
        <v>213</v>
      </c>
      <c r="C12" s="6" t="s">
        <v>229</v>
      </c>
      <c r="D12" s="6" t="s">
        <v>30</v>
      </c>
      <c r="E12" s="6" t="s">
        <v>41</v>
      </c>
      <c r="F12" s="6" t="s">
        <v>251</v>
      </c>
      <c r="G12" s="6" t="s">
        <v>252</v>
      </c>
      <c r="H12" s="6">
        <v>3</v>
      </c>
      <c r="I12" s="6" t="s">
        <v>365</v>
      </c>
      <c r="J12" s="6" t="s">
        <v>338</v>
      </c>
      <c r="K12" s="15" t="s">
        <v>236</v>
      </c>
      <c r="L12" s="6">
        <v>4.44</v>
      </c>
      <c r="M12" s="13">
        <v>2664</v>
      </c>
      <c r="N12" s="6"/>
    </row>
    <row r="13" spans="1:14">
      <c r="A13" s="6">
        <v>8</v>
      </c>
      <c r="B13" s="6" t="s">
        <v>213</v>
      </c>
      <c r="C13" s="6" t="s">
        <v>256</v>
      </c>
      <c r="D13" s="6" t="s">
        <v>30</v>
      </c>
      <c r="E13" s="6" t="s">
        <v>257</v>
      </c>
      <c r="F13" s="6" t="s">
        <v>258</v>
      </c>
      <c r="G13" s="6" t="s">
        <v>259</v>
      </c>
      <c r="H13" s="6">
        <v>2</v>
      </c>
      <c r="I13" s="6" t="s">
        <v>404</v>
      </c>
      <c r="J13" s="6" t="s">
        <v>338</v>
      </c>
      <c r="K13" s="15" t="s">
        <v>236</v>
      </c>
      <c r="L13" s="6">
        <v>11.84</v>
      </c>
      <c r="M13" s="13">
        <v>7104</v>
      </c>
      <c r="N13" s="6"/>
    </row>
    <row r="14" spans="1:14">
      <c r="A14" s="6">
        <v>9</v>
      </c>
      <c r="B14" s="6" t="s">
        <v>213</v>
      </c>
      <c r="C14" s="6" t="s">
        <v>267</v>
      </c>
      <c r="D14" s="6" t="s">
        <v>51</v>
      </c>
      <c r="E14" s="6" t="s">
        <v>257</v>
      </c>
      <c r="F14" s="6" t="s">
        <v>268</v>
      </c>
      <c r="G14" s="6" t="s">
        <v>269</v>
      </c>
      <c r="H14" s="6">
        <v>4</v>
      </c>
      <c r="I14" s="6" t="s">
        <v>355</v>
      </c>
      <c r="J14" s="6" t="s">
        <v>338</v>
      </c>
      <c r="K14" s="15" t="s">
        <v>236</v>
      </c>
      <c r="L14" s="6">
        <v>5.53</v>
      </c>
      <c r="M14" s="13">
        <v>3318</v>
      </c>
      <c r="N14" s="6"/>
    </row>
    <row r="15" spans="1:14">
      <c r="A15" s="6">
        <v>10</v>
      </c>
      <c r="B15" s="6" t="s">
        <v>213</v>
      </c>
      <c r="C15" s="6" t="s">
        <v>267</v>
      </c>
      <c r="D15" s="6" t="s">
        <v>51</v>
      </c>
      <c r="E15" s="6" t="s">
        <v>272</v>
      </c>
      <c r="F15" s="6" t="s">
        <v>273</v>
      </c>
      <c r="G15" s="6" t="s">
        <v>274</v>
      </c>
      <c r="H15" s="6">
        <v>3</v>
      </c>
      <c r="I15" s="6" t="s">
        <v>362</v>
      </c>
      <c r="J15" s="6" t="s">
        <v>338</v>
      </c>
      <c r="K15" s="15" t="s">
        <v>236</v>
      </c>
      <c r="L15" s="6">
        <v>5.24</v>
      </c>
      <c r="M15" s="13">
        <v>3144</v>
      </c>
      <c r="N15" s="6"/>
    </row>
    <row r="16" spans="1:14">
      <c r="A16" s="6">
        <v>11</v>
      </c>
      <c r="B16" s="9" t="s">
        <v>213</v>
      </c>
      <c r="C16" s="9" t="s">
        <v>267</v>
      </c>
      <c r="D16" s="9" t="s">
        <v>30</v>
      </c>
      <c r="E16" s="9" t="s">
        <v>52</v>
      </c>
      <c r="F16" s="9" t="s">
        <v>278</v>
      </c>
      <c r="G16" s="9" t="s">
        <v>279</v>
      </c>
      <c r="H16" s="9">
        <v>2</v>
      </c>
      <c r="I16" s="9" t="s">
        <v>345</v>
      </c>
      <c r="J16" s="6" t="s">
        <v>338</v>
      </c>
      <c r="K16" s="16" t="s">
        <v>236</v>
      </c>
      <c r="L16" s="9">
        <v>3.09</v>
      </c>
      <c r="M16" s="17">
        <v>1854</v>
      </c>
      <c r="N16" s="6"/>
    </row>
    <row r="17" spans="1:14">
      <c r="A17" s="6">
        <v>12</v>
      </c>
      <c r="B17" s="6" t="s">
        <v>213</v>
      </c>
      <c r="C17" s="6" t="s">
        <v>267</v>
      </c>
      <c r="D17" s="6" t="s">
        <v>40</v>
      </c>
      <c r="E17" s="6" t="s">
        <v>280</v>
      </c>
      <c r="F17" s="6" t="s">
        <v>281</v>
      </c>
      <c r="G17" s="6" t="s">
        <v>282</v>
      </c>
      <c r="H17" s="6">
        <v>3</v>
      </c>
      <c r="I17" s="6" t="s">
        <v>349</v>
      </c>
      <c r="J17" s="6" t="s">
        <v>338</v>
      </c>
      <c r="K17" s="15" t="s">
        <v>236</v>
      </c>
      <c r="L17" s="6">
        <v>8.51</v>
      </c>
      <c r="M17" s="13">
        <v>5106</v>
      </c>
      <c r="N17" s="6"/>
    </row>
    <row r="18" spans="1:14">
      <c r="A18" s="6">
        <v>13</v>
      </c>
      <c r="B18" s="6" t="s">
        <v>213</v>
      </c>
      <c r="C18" s="6" t="s">
        <v>267</v>
      </c>
      <c r="D18" s="6" t="s">
        <v>30</v>
      </c>
      <c r="E18" s="6" t="s">
        <v>230</v>
      </c>
      <c r="F18" s="6" t="s">
        <v>283</v>
      </c>
      <c r="G18" s="6" t="s">
        <v>284</v>
      </c>
      <c r="H18" s="6">
        <v>2</v>
      </c>
      <c r="I18" s="6" t="s">
        <v>345</v>
      </c>
      <c r="J18" s="6" t="s">
        <v>338</v>
      </c>
      <c r="K18" s="15" t="s">
        <v>236</v>
      </c>
      <c r="L18" s="6">
        <v>6.05</v>
      </c>
      <c r="M18" s="13">
        <v>3630</v>
      </c>
      <c r="N18" s="6"/>
    </row>
    <row r="19" spans="1:14">
      <c r="A19" s="6">
        <v>14</v>
      </c>
      <c r="B19" s="6" t="s">
        <v>213</v>
      </c>
      <c r="C19" s="6" t="s">
        <v>267</v>
      </c>
      <c r="D19" s="6" t="s">
        <v>30</v>
      </c>
      <c r="E19" s="6" t="s">
        <v>97</v>
      </c>
      <c r="F19" s="6" t="s">
        <v>285</v>
      </c>
      <c r="G19" s="9" t="s">
        <v>286</v>
      </c>
      <c r="H19" s="6">
        <v>3</v>
      </c>
      <c r="I19" s="6" t="s">
        <v>405</v>
      </c>
      <c r="J19" s="6" t="s">
        <v>338</v>
      </c>
      <c r="K19" s="15" t="s">
        <v>236</v>
      </c>
      <c r="L19" s="6">
        <v>6.65</v>
      </c>
      <c r="M19" s="13">
        <v>3990</v>
      </c>
      <c r="N19" s="6"/>
    </row>
    <row r="20" spans="1:14">
      <c r="A20" s="6">
        <v>15</v>
      </c>
      <c r="B20" s="6" t="s">
        <v>213</v>
      </c>
      <c r="C20" s="6" t="s">
        <v>267</v>
      </c>
      <c r="D20" s="6" t="s">
        <v>30</v>
      </c>
      <c r="E20" s="6" t="s">
        <v>52</v>
      </c>
      <c r="F20" s="6" t="s">
        <v>288</v>
      </c>
      <c r="G20" s="6" t="s">
        <v>289</v>
      </c>
      <c r="H20" s="6">
        <v>6</v>
      </c>
      <c r="I20" s="6" t="s">
        <v>359</v>
      </c>
      <c r="J20" s="6" t="s">
        <v>338</v>
      </c>
      <c r="K20" s="15" t="s">
        <v>236</v>
      </c>
      <c r="L20" s="6">
        <v>3.58</v>
      </c>
      <c r="M20" s="13">
        <v>2148</v>
      </c>
      <c r="N20" s="6"/>
    </row>
    <row r="21" spans="1:14">
      <c r="A21" s="6">
        <v>16</v>
      </c>
      <c r="B21" s="6" t="s">
        <v>213</v>
      </c>
      <c r="C21" s="6" t="s">
        <v>267</v>
      </c>
      <c r="D21" s="6" t="s">
        <v>30</v>
      </c>
      <c r="E21" s="6" t="s">
        <v>74</v>
      </c>
      <c r="F21" s="6" t="s">
        <v>291</v>
      </c>
      <c r="G21" s="6" t="s">
        <v>292</v>
      </c>
      <c r="H21" s="6">
        <v>3</v>
      </c>
      <c r="I21" s="6" t="s">
        <v>357</v>
      </c>
      <c r="J21" s="6" t="s">
        <v>338</v>
      </c>
      <c r="K21" s="15" t="s">
        <v>236</v>
      </c>
      <c r="L21" s="6">
        <v>11.93</v>
      </c>
      <c r="M21" s="13">
        <v>7158</v>
      </c>
      <c r="N21" s="6"/>
    </row>
    <row r="22" spans="1:14">
      <c r="A22" s="6">
        <v>17</v>
      </c>
      <c r="B22" s="6" t="s">
        <v>213</v>
      </c>
      <c r="C22" s="6" t="s">
        <v>267</v>
      </c>
      <c r="D22" s="6" t="s">
        <v>30</v>
      </c>
      <c r="E22" s="6" t="s">
        <v>52</v>
      </c>
      <c r="F22" s="6" t="s">
        <v>293</v>
      </c>
      <c r="G22" s="6" t="s">
        <v>294</v>
      </c>
      <c r="H22" s="6">
        <v>3</v>
      </c>
      <c r="I22" s="6" t="s">
        <v>351</v>
      </c>
      <c r="J22" s="6" t="s">
        <v>338</v>
      </c>
      <c r="K22" s="15" t="s">
        <v>236</v>
      </c>
      <c r="L22" s="6">
        <v>7.64</v>
      </c>
      <c r="M22" s="13">
        <v>4584</v>
      </c>
      <c r="N22" s="6"/>
    </row>
    <row r="23" spans="1:14">
      <c r="A23" s="6">
        <v>18</v>
      </c>
      <c r="B23" s="9" t="s">
        <v>213</v>
      </c>
      <c r="C23" s="9" t="s">
        <v>267</v>
      </c>
      <c r="D23" s="9" t="s">
        <v>30</v>
      </c>
      <c r="E23" s="9" t="s">
        <v>196</v>
      </c>
      <c r="F23" s="9" t="s">
        <v>295</v>
      </c>
      <c r="G23" s="9" t="s">
        <v>296</v>
      </c>
      <c r="H23" s="9">
        <v>2</v>
      </c>
      <c r="I23" s="9" t="s">
        <v>371</v>
      </c>
      <c r="J23" s="6" t="s">
        <v>338</v>
      </c>
      <c r="K23" s="16" t="s">
        <v>236</v>
      </c>
      <c r="L23" s="9">
        <v>3.97</v>
      </c>
      <c r="M23" s="17">
        <v>2382</v>
      </c>
      <c r="N23" s="6"/>
    </row>
    <row r="24" spans="1:14">
      <c r="A24" s="6">
        <v>19</v>
      </c>
      <c r="B24" s="6" t="s">
        <v>213</v>
      </c>
      <c r="C24" s="6" t="s">
        <v>267</v>
      </c>
      <c r="D24" s="6" t="s">
        <v>30</v>
      </c>
      <c r="E24" s="6" t="s">
        <v>41</v>
      </c>
      <c r="F24" s="6" t="s">
        <v>299</v>
      </c>
      <c r="G24" s="6" t="s">
        <v>300</v>
      </c>
      <c r="H24" s="6">
        <v>1</v>
      </c>
      <c r="I24" s="6" t="s">
        <v>359</v>
      </c>
      <c r="J24" s="6" t="s">
        <v>338</v>
      </c>
      <c r="K24" s="15" t="s">
        <v>236</v>
      </c>
      <c r="L24" s="6">
        <v>13.26</v>
      </c>
      <c r="M24" s="13">
        <v>7956</v>
      </c>
      <c r="N24" s="6"/>
    </row>
    <row r="25" spans="1:14">
      <c r="A25" s="6">
        <v>20</v>
      </c>
      <c r="B25" s="6" t="s">
        <v>213</v>
      </c>
      <c r="C25" s="6" t="s">
        <v>267</v>
      </c>
      <c r="D25" s="6" t="s">
        <v>30</v>
      </c>
      <c r="E25" s="6" t="s">
        <v>97</v>
      </c>
      <c r="F25" s="6" t="s">
        <v>301</v>
      </c>
      <c r="G25" s="6" t="s">
        <v>302</v>
      </c>
      <c r="H25" s="6">
        <v>2</v>
      </c>
      <c r="I25" s="6" t="s">
        <v>345</v>
      </c>
      <c r="J25" s="6" t="s">
        <v>338</v>
      </c>
      <c r="K25" s="15" t="s">
        <v>236</v>
      </c>
      <c r="L25" s="6">
        <v>6.99</v>
      </c>
      <c r="M25" s="13">
        <v>4194</v>
      </c>
      <c r="N25" s="6"/>
    </row>
    <row r="26" spans="1:14">
      <c r="A26" s="6">
        <v>21</v>
      </c>
      <c r="B26" s="6" t="s">
        <v>213</v>
      </c>
      <c r="C26" s="6" t="s">
        <v>267</v>
      </c>
      <c r="D26" s="6" t="s">
        <v>51</v>
      </c>
      <c r="E26" s="6" t="s">
        <v>196</v>
      </c>
      <c r="F26" s="6" t="s">
        <v>303</v>
      </c>
      <c r="G26" s="6" t="s">
        <v>304</v>
      </c>
      <c r="H26" s="6">
        <v>4</v>
      </c>
      <c r="I26" s="6" t="s">
        <v>406</v>
      </c>
      <c r="J26" s="6" t="s">
        <v>338</v>
      </c>
      <c r="K26" s="15" t="s">
        <v>236</v>
      </c>
      <c r="L26" s="6">
        <v>6.45</v>
      </c>
      <c r="M26" s="13">
        <v>3870</v>
      </c>
      <c r="N26" s="6"/>
    </row>
    <row r="27" spans="1:14">
      <c r="A27" s="6">
        <v>22</v>
      </c>
      <c r="B27" s="6" t="s">
        <v>213</v>
      </c>
      <c r="C27" s="6" t="s">
        <v>267</v>
      </c>
      <c r="D27" s="6" t="s">
        <v>40</v>
      </c>
      <c r="E27" s="6" t="s">
        <v>41</v>
      </c>
      <c r="F27" s="6" t="s">
        <v>306</v>
      </c>
      <c r="G27" s="6" t="s">
        <v>307</v>
      </c>
      <c r="H27" s="6">
        <v>1</v>
      </c>
      <c r="I27" s="6" t="s">
        <v>345</v>
      </c>
      <c r="J27" s="6" t="s">
        <v>338</v>
      </c>
      <c r="K27" s="15" t="s">
        <v>236</v>
      </c>
      <c r="L27" s="6">
        <v>6.82</v>
      </c>
      <c r="M27" s="13">
        <v>4092</v>
      </c>
      <c r="N27" s="6"/>
    </row>
    <row r="28" spans="1:14">
      <c r="A28" s="6">
        <v>23</v>
      </c>
      <c r="B28" s="6" t="s">
        <v>213</v>
      </c>
      <c r="C28" s="6" t="s">
        <v>267</v>
      </c>
      <c r="D28" s="6" t="s">
        <v>30</v>
      </c>
      <c r="E28" s="6" t="s">
        <v>280</v>
      </c>
      <c r="F28" s="6" t="s">
        <v>319</v>
      </c>
      <c r="G28" s="6" t="s">
        <v>320</v>
      </c>
      <c r="H28" s="6">
        <v>7</v>
      </c>
      <c r="I28" s="6" t="s">
        <v>365</v>
      </c>
      <c r="J28" s="6" t="s">
        <v>338</v>
      </c>
      <c r="K28" s="15" t="s">
        <v>236</v>
      </c>
      <c r="L28" s="6">
        <v>5.41</v>
      </c>
      <c r="M28" s="13">
        <v>3246</v>
      </c>
      <c r="N28" s="6"/>
    </row>
    <row r="29" spans="1:14">
      <c r="A29" s="6">
        <v>24</v>
      </c>
      <c r="B29" s="6" t="s">
        <v>213</v>
      </c>
      <c r="C29" s="6" t="s">
        <v>267</v>
      </c>
      <c r="D29" s="6" t="s">
        <v>51</v>
      </c>
      <c r="E29" s="6" t="s">
        <v>257</v>
      </c>
      <c r="F29" s="6" t="s">
        <v>328</v>
      </c>
      <c r="G29" s="6" t="s">
        <v>329</v>
      </c>
      <c r="H29" s="6">
        <v>3</v>
      </c>
      <c r="I29" s="6" t="s">
        <v>343</v>
      </c>
      <c r="J29" s="6" t="s">
        <v>338</v>
      </c>
      <c r="K29" s="15" t="s">
        <v>236</v>
      </c>
      <c r="L29" s="6">
        <v>5.78</v>
      </c>
      <c r="M29" s="13">
        <v>3468</v>
      </c>
      <c r="N29" s="6"/>
    </row>
    <row r="30" spans="1:14">
      <c r="A30" s="6">
        <v>25</v>
      </c>
      <c r="B30" s="6" t="s">
        <v>213</v>
      </c>
      <c r="C30" s="6" t="s">
        <v>229</v>
      </c>
      <c r="D30" s="6" t="s">
        <v>30</v>
      </c>
      <c r="E30" s="6" t="s">
        <v>230</v>
      </c>
      <c r="F30" s="6" t="s">
        <v>234</v>
      </c>
      <c r="G30" s="6" t="s">
        <v>235</v>
      </c>
      <c r="H30" s="6">
        <v>2</v>
      </c>
      <c r="I30" s="6" t="s">
        <v>345</v>
      </c>
      <c r="J30" s="6" t="s">
        <v>338</v>
      </c>
      <c r="K30" s="13" t="s">
        <v>236</v>
      </c>
      <c r="L30" s="13">
        <v>3.47</v>
      </c>
      <c r="M30" s="13">
        <v>2082</v>
      </c>
      <c r="N30" s="6"/>
    </row>
    <row r="31" spans="1:14">
      <c r="A31" s="6">
        <v>26</v>
      </c>
      <c r="B31" s="6" t="s">
        <v>213</v>
      </c>
      <c r="C31" s="6" t="s">
        <v>267</v>
      </c>
      <c r="D31" s="6" t="s">
        <v>51</v>
      </c>
      <c r="E31" s="6" t="s">
        <v>52</v>
      </c>
      <c r="F31" s="6" t="s">
        <v>297</v>
      </c>
      <c r="G31" s="6" t="s">
        <v>298</v>
      </c>
      <c r="H31" s="6">
        <v>4</v>
      </c>
      <c r="I31" s="6" t="s">
        <v>343</v>
      </c>
      <c r="J31" s="6" t="s">
        <v>338</v>
      </c>
      <c r="K31" s="15" t="s">
        <v>236</v>
      </c>
      <c r="L31" s="6">
        <v>2.62</v>
      </c>
      <c r="M31" s="6">
        <v>1572</v>
      </c>
      <c r="N31" s="6"/>
    </row>
    <row r="32" spans="1:14">
      <c r="A32" s="6">
        <v>27</v>
      </c>
      <c r="B32" s="6" t="s">
        <v>213</v>
      </c>
      <c r="C32" s="6" t="s">
        <v>267</v>
      </c>
      <c r="D32" s="6" t="s">
        <v>30</v>
      </c>
      <c r="E32" s="6" t="s">
        <v>41</v>
      </c>
      <c r="F32" s="6" t="s">
        <v>324</v>
      </c>
      <c r="G32" s="6" t="s">
        <v>325</v>
      </c>
      <c r="H32" s="6">
        <v>1</v>
      </c>
      <c r="I32" s="6" t="s">
        <v>354</v>
      </c>
      <c r="J32" s="6" t="s">
        <v>338</v>
      </c>
      <c r="K32" s="13" t="s">
        <v>236</v>
      </c>
      <c r="L32" s="13">
        <v>6.48</v>
      </c>
      <c r="M32" s="13">
        <v>3888</v>
      </c>
      <c r="N32" s="6"/>
    </row>
    <row r="33" spans="1:14">
      <c r="A33" s="10"/>
      <c r="B33" s="10"/>
      <c r="C33" s="10"/>
      <c r="D33" s="10"/>
      <c r="E33" s="10"/>
      <c r="F33" s="10"/>
      <c r="G33" s="10"/>
      <c r="H33" s="10">
        <f>SUM(H6:H32)</f>
        <v>77</v>
      </c>
      <c r="I33" s="10"/>
      <c r="J33" s="10"/>
      <c r="K33" s="10"/>
      <c r="L33" s="10">
        <f>SUM(L6:L32)</f>
        <v>212.77</v>
      </c>
      <c r="M33" s="10">
        <f>SUM(M29:M32)</f>
        <v>11010</v>
      </c>
      <c r="N33" s="10"/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opLeftCell="B1" workbookViewId="0">
      <selection activeCell="I59" sqref="I59"/>
    </sheetView>
  </sheetViews>
  <sheetFormatPr defaultColWidth="9" defaultRowHeight="25" customHeight="1"/>
  <cols>
    <col min="2" max="2" width="16.5" customWidth="1"/>
    <col min="3" max="3" width="22.375" customWidth="1"/>
    <col min="4" max="4" width="16.25" customWidth="1"/>
    <col min="5" max="5" width="17" customWidth="1"/>
    <col min="6" max="6" width="20" customWidth="1"/>
    <col min="9" max="9" width="23.5" customWidth="1"/>
  </cols>
  <sheetData>
    <row r="1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Height="1" spans="1:21">
      <c r="A2" s="3" t="s">
        <v>336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Height="1" spans="1:2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Height="1" spans="1:2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/>
      <c r="L4" s="5" t="s">
        <v>12</v>
      </c>
      <c r="M4" s="5"/>
      <c r="N4" s="11"/>
      <c r="O4" s="5" t="s">
        <v>13</v>
      </c>
      <c r="P4" s="5"/>
      <c r="Q4" s="5"/>
      <c r="R4" s="5" t="s">
        <v>14</v>
      </c>
      <c r="S4" s="5"/>
      <c r="T4" s="5"/>
      <c r="U4" s="12" t="s">
        <v>15</v>
      </c>
    </row>
    <row r="5" customHeight="1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 t="s">
        <v>22</v>
      </c>
      <c r="M5" s="5" t="s">
        <v>23</v>
      </c>
      <c r="N5" s="11" t="s">
        <v>24</v>
      </c>
      <c r="O5" s="5" t="s">
        <v>22</v>
      </c>
      <c r="P5" s="5" t="s">
        <v>23</v>
      </c>
      <c r="Q5" s="5" t="s">
        <v>24</v>
      </c>
      <c r="R5" s="5" t="s">
        <v>22</v>
      </c>
      <c r="S5" s="5" t="s">
        <v>23</v>
      </c>
      <c r="T5" s="5" t="s">
        <v>24</v>
      </c>
      <c r="U5" s="12"/>
    </row>
    <row r="6" customHeight="1" spans="1:21">
      <c r="A6" s="6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56" t="s">
        <v>33</v>
      </c>
      <c r="H6" s="57">
        <v>2</v>
      </c>
      <c r="I6" s="93" t="s">
        <v>337</v>
      </c>
      <c r="J6" s="70"/>
      <c r="K6" s="6" t="s">
        <v>338</v>
      </c>
      <c r="L6" s="71" t="s">
        <v>36</v>
      </c>
      <c r="M6" s="57">
        <v>3</v>
      </c>
      <c r="N6" s="13">
        <v>1800</v>
      </c>
      <c r="O6" s="15"/>
      <c r="P6" s="6"/>
      <c r="Q6" s="13"/>
      <c r="R6" s="15"/>
      <c r="S6" s="6"/>
      <c r="T6" s="6"/>
      <c r="U6" s="6">
        <f t="shared" ref="U6:U57" si="0">N6</f>
        <v>1800</v>
      </c>
    </row>
    <row r="7" customHeight="1" spans="1:21">
      <c r="A7" s="6">
        <v>2</v>
      </c>
      <c r="B7" s="6" t="s">
        <v>28</v>
      </c>
      <c r="C7" s="6" t="s">
        <v>39</v>
      </c>
      <c r="D7" s="6" t="s">
        <v>40</v>
      </c>
      <c r="E7" s="6" t="s">
        <v>41</v>
      </c>
      <c r="F7" s="6" t="s">
        <v>42</v>
      </c>
      <c r="G7" s="58" t="s">
        <v>43</v>
      </c>
      <c r="H7" s="28">
        <v>4</v>
      </c>
      <c r="I7" s="94" t="s">
        <v>339</v>
      </c>
      <c r="J7" s="72"/>
      <c r="K7" s="6" t="s">
        <v>338</v>
      </c>
      <c r="L7" s="71" t="s">
        <v>36</v>
      </c>
      <c r="M7" s="57">
        <v>7</v>
      </c>
      <c r="N7" s="13">
        <v>4200</v>
      </c>
      <c r="O7" s="15"/>
      <c r="P7" s="6"/>
      <c r="Q7" s="13"/>
      <c r="R7" s="15"/>
      <c r="S7" s="6"/>
      <c r="T7" s="6"/>
      <c r="U7" s="6">
        <f t="shared" si="0"/>
        <v>4200</v>
      </c>
    </row>
    <row r="8" customHeight="1" spans="1:21">
      <c r="A8" s="6">
        <v>3</v>
      </c>
      <c r="B8" s="6" t="s">
        <v>28</v>
      </c>
      <c r="C8" s="6" t="s">
        <v>47</v>
      </c>
      <c r="D8" s="6" t="s">
        <v>30</v>
      </c>
      <c r="E8" s="6" t="s">
        <v>41</v>
      </c>
      <c r="F8" s="6" t="s">
        <v>48</v>
      </c>
      <c r="G8" s="58" t="s">
        <v>49</v>
      </c>
      <c r="H8" s="57">
        <v>3</v>
      </c>
      <c r="I8" s="58" t="s">
        <v>340</v>
      </c>
      <c r="J8" s="72"/>
      <c r="K8" s="6" t="s">
        <v>338</v>
      </c>
      <c r="L8" s="71" t="s">
        <v>36</v>
      </c>
      <c r="M8" s="57">
        <v>2</v>
      </c>
      <c r="N8" s="13">
        <v>1200</v>
      </c>
      <c r="O8" s="15"/>
      <c r="P8" s="6"/>
      <c r="Q8" s="13"/>
      <c r="R8" s="15"/>
      <c r="S8" s="6"/>
      <c r="T8" s="6"/>
      <c r="U8" s="6">
        <f t="shared" si="0"/>
        <v>1200</v>
      </c>
    </row>
    <row r="9" customHeight="1" spans="1:21">
      <c r="A9" s="6">
        <v>4</v>
      </c>
      <c r="B9" s="6" t="s">
        <v>28</v>
      </c>
      <c r="C9" s="6" t="s">
        <v>47</v>
      </c>
      <c r="D9" s="6" t="s">
        <v>51</v>
      </c>
      <c r="E9" s="6" t="s">
        <v>52</v>
      </c>
      <c r="F9" s="6" t="s">
        <v>53</v>
      </c>
      <c r="G9" s="58" t="s">
        <v>54</v>
      </c>
      <c r="H9" s="57">
        <v>4</v>
      </c>
      <c r="I9" s="58" t="s">
        <v>341</v>
      </c>
      <c r="J9" s="72"/>
      <c r="K9" s="6" t="s">
        <v>338</v>
      </c>
      <c r="L9" s="71" t="s">
        <v>36</v>
      </c>
      <c r="M9" s="57">
        <v>2</v>
      </c>
      <c r="N9" s="13">
        <v>1200</v>
      </c>
      <c r="O9" s="15"/>
      <c r="P9" s="6"/>
      <c r="Q9" s="13"/>
      <c r="R9" s="15"/>
      <c r="S9" s="6"/>
      <c r="T9" s="6"/>
      <c r="U9" s="6">
        <f t="shared" si="0"/>
        <v>1200</v>
      </c>
    </row>
    <row r="10" customHeight="1" spans="1:21">
      <c r="A10" s="6">
        <v>5</v>
      </c>
      <c r="B10" s="6" t="s">
        <v>28</v>
      </c>
      <c r="C10" s="6" t="s">
        <v>57</v>
      </c>
      <c r="D10" s="6" t="s">
        <v>51</v>
      </c>
      <c r="E10" s="6" t="s">
        <v>58</v>
      </c>
      <c r="F10" s="6" t="s">
        <v>59</v>
      </c>
      <c r="G10" s="58" t="s">
        <v>60</v>
      </c>
      <c r="H10" s="57">
        <v>4</v>
      </c>
      <c r="I10" s="58" t="s">
        <v>341</v>
      </c>
      <c r="J10" s="72"/>
      <c r="K10" s="6" t="s">
        <v>338</v>
      </c>
      <c r="L10" s="71" t="s">
        <v>36</v>
      </c>
      <c r="M10" s="57">
        <v>6</v>
      </c>
      <c r="N10" s="13">
        <v>3600</v>
      </c>
      <c r="O10" s="15"/>
      <c r="P10" s="6"/>
      <c r="Q10" s="13"/>
      <c r="R10" s="15"/>
      <c r="S10" s="6"/>
      <c r="T10" s="6"/>
      <c r="U10" s="6">
        <f t="shared" si="0"/>
        <v>3600</v>
      </c>
    </row>
    <row r="11" customHeight="1" spans="1:21">
      <c r="A11" s="6">
        <v>6</v>
      </c>
      <c r="B11" s="6" t="s">
        <v>28</v>
      </c>
      <c r="C11" s="6" t="s">
        <v>57</v>
      </c>
      <c r="D11" s="6" t="s">
        <v>30</v>
      </c>
      <c r="E11" s="6" t="s">
        <v>41</v>
      </c>
      <c r="F11" s="6" t="s">
        <v>62</v>
      </c>
      <c r="G11" s="58" t="s">
        <v>63</v>
      </c>
      <c r="H11" s="28">
        <v>2</v>
      </c>
      <c r="I11" s="58" t="s">
        <v>342</v>
      </c>
      <c r="J11" s="72"/>
      <c r="K11" s="6" t="s">
        <v>338</v>
      </c>
      <c r="L11" s="71" t="s">
        <v>36</v>
      </c>
      <c r="M11" s="57">
        <v>8</v>
      </c>
      <c r="N11" s="13">
        <v>4800</v>
      </c>
      <c r="O11" s="15"/>
      <c r="P11" s="6"/>
      <c r="Q11" s="13"/>
      <c r="R11" s="15"/>
      <c r="S11" s="6"/>
      <c r="T11" s="6"/>
      <c r="U11" s="6">
        <f t="shared" si="0"/>
        <v>4800</v>
      </c>
    </row>
    <row r="12" customHeight="1" spans="1:21">
      <c r="A12" s="6">
        <v>7</v>
      </c>
      <c r="B12" s="6" t="s">
        <v>28</v>
      </c>
      <c r="C12" s="6" t="s">
        <v>66</v>
      </c>
      <c r="D12" s="6" t="s">
        <v>30</v>
      </c>
      <c r="E12" s="6" t="s">
        <v>67</v>
      </c>
      <c r="F12" s="6" t="s">
        <v>68</v>
      </c>
      <c r="G12" s="58" t="s">
        <v>69</v>
      </c>
      <c r="H12" s="28">
        <v>3</v>
      </c>
      <c r="I12" s="58" t="s">
        <v>343</v>
      </c>
      <c r="J12" s="72"/>
      <c r="K12" s="6" t="s">
        <v>338</v>
      </c>
      <c r="L12" s="71" t="s">
        <v>36</v>
      </c>
      <c r="M12" s="57">
        <v>2.5</v>
      </c>
      <c r="N12" s="13">
        <v>1500</v>
      </c>
      <c r="O12" s="15"/>
      <c r="P12" s="6"/>
      <c r="Q12" s="13"/>
      <c r="R12" s="15"/>
      <c r="S12" s="6"/>
      <c r="T12" s="6"/>
      <c r="U12" s="6">
        <f t="shared" si="0"/>
        <v>1500</v>
      </c>
    </row>
    <row r="13" customHeight="1" spans="1:21">
      <c r="A13" s="6">
        <v>8</v>
      </c>
      <c r="B13" s="6" t="s">
        <v>28</v>
      </c>
      <c r="C13" s="6" t="s">
        <v>66</v>
      </c>
      <c r="D13" s="6" t="s">
        <v>51</v>
      </c>
      <c r="E13" s="6" t="s">
        <v>41</v>
      </c>
      <c r="F13" s="6" t="s">
        <v>72</v>
      </c>
      <c r="G13" s="58" t="s">
        <v>73</v>
      </c>
      <c r="H13" s="28">
        <v>3</v>
      </c>
      <c r="I13" s="58" t="s">
        <v>343</v>
      </c>
      <c r="J13" s="72"/>
      <c r="K13" s="6" t="s">
        <v>338</v>
      </c>
      <c r="L13" s="71" t="s">
        <v>36</v>
      </c>
      <c r="M13" s="57">
        <v>3</v>
      </c>
      <c r="N13" s="13">
        <v>1800</v>
      </c>
      <c r="O13" s="15"/>
      <c r="P13" s="6"/>
      <c r="Q13" s="13"/>
      <c r="R13" s="15"/>
      <c r="S13" s="6"/>
      <c r="T13" s="6"/>
      <c r="U13" s="6">
        <f t="shared" si="0"/>
        <v>1800</v>
      </c>
    </row>
    <row r="14" customHeight="1" spans="1:21">
      <c r="A14" s="6">
        <v>9</v>
      </c>
      <c r="B14" s="6" t="s">
        <v>28</v>
      </c>
      <c r="C14" s="6" t="s">
        <v>66</v>
      </c>
      <c r="D14" s="6" t="s">
        <v>51</v>
      </c>
      <c r="E14" s="6" t="s">
        <v>74</v>
      </c>
      <c r="F14" s="6" t="s">
        <v>75</v>
      </c>
      <c r="G14" s="58" t="s">
        <v>76</v>
      </c>
      <c r="H14" s="59">
        <v>5</v>
      </c>
      <c r="I14" s="58" t="s">
        <v>344</v>
      </c>
      <c r="J14" s="72"/>
      <c r="K14" s="6" t="s">
        <v>338</v>
      </c>
      <c r="L14" s="71" t="s">
        <v>36</v>
      </c>
      <c r="M14" s="57">
        <v>2</v>
      </c>
      <c r="N14" s="13">
        <v>1200</v>
      </c>
      <c r="O14" s="15"/>
      <c r="P14" s="6"/>
      <c r="Q14" s="13"/>
      <c r="R14" s="15"/>
      <c r="S14" s="6"/>
      <c r="T14" s="6"/>
      <c r="U14" s="6">
        <f t="shared" si="0"/>
        <v>1200</v>
      </c>
    </row>
    <row r="15" customHeight="1" spans="1:21">
      <c r="A15" s="6">
        <v>10</v>
      </c>
      <c r="B15" s="6" t="s">
        <v>28</v>
      </c>
      <c r="C15" s="6" t="s">
        <v>85</v>
      </c>
      <c r="D15" s="6" t="s">
        <v>40</v>
      </c>
      <c r="E15" s="6" t="s">
        <v>41</v>
      </c>
      <c r="F15" s="6" t="s">
        <v>86</v>
      </c>
      <c r="G15" s="60" t="s">
        <v>87</v>
      </c>
      <c r="H15" s="28">
        <v>6</v>
      </c>
      <c r="I15" s="60" t="s">
        <v>345</v>
      </c>
      <c r="J15" s="6"/>
      <c r="K15" s="6" t="s">
        <v>338</v>
      </c>
      <c r="L15" s="73" t="s">
        <v>36</v>
      </c>
      <c r="M15" s="65">
        <v>2.6</v>
      </c>
      <c r="N15" s="13">
        <v>1560</v>
      </c>
      <c r="O15" s="15"/>
      <c r="P15" s="6"/>
      <c r="Q15" s="13"/>
      <c r="R15" s="15"/>
      <c r="S15" s="6"/>
      <c r="T15" s="6"/>
      <c r="U15" s="6">
        <f t="shared" si="0"/>
        <v>1560</v>
      </c>
    </row>
    <row r="16" customHeight="1" spans="1:21">
      <c r="A16" s="6">
        <v>11</v>
      </c>
      <c r="B16" s="6" t="s">
        <v>90</v>
      </c>
      <c r="C16" s="6" t="s">
        <v>91</v>
      </c>
      <c r="D16" s="6" t="s">
        <v>30</v>
      </c>
      <c r="E16" s="6" t="s">
        <v>67</v>
      </c>
      <c r="F16" s="6" t="s">
        <v>92</v>
      </c>
      <c r="G16" s="61" t="s">
        <v>93</v>
      </c>
      <c r="H16" s="62">
        <v>4</v>
      </c>
      <c r="I16" s="53" t="s">
        <v>343</v>
      </c>
      <c r="J16" s="6"/>
      <c r="K16" s="6" t="s">
        <v>338</v>
      </c>
      <c r="L16" s="63" t="s">
        <v>36</v>
      </c>
      <c r="M16" s="61">
        <v>5</v>
      </c>
      <c r="N16" s="13">
        <v>3000</v>
      </c>
      <c r="O16" s="15"/>
      <c r="P16" s="6"/>
      <c r="Q16" s="6"/>
      <c r="R16" s="15"/>
      <c r="S16" s="6"/>
      <c r="T16" s="6"/>
      <c r="U16" s="6">
        <f t="shared" si="0"/>
        <v>3000</v>
      </c>
    </row>
    <row r="17" customHeight="1" spans="1:21">
      <c r="A17" s="6">
        <v>12</v>
      </c>
      <c r="B17" s="6" t="s">
        <v>90</v>
      </c>
      <c r="C17" s="6" t="s">
        <v>91</v>
      </c>
      <c r="D17" s="6" t="s">
        <v>30</v>
      </c>
      <c r="E17" s="6" t="s">
        <v>67</v>
      </c>
      <c r="F17" s="6" t="s">
        <v>94</v>
      </c>
      <c r="G17" s="61" t="s">
        <v>95</v>
      </c>
      <c r="H17" s="62">
        <v>3</v>
      </c>
      <c r="I17" s="53" t="s">
        <v>346</v>
      </c>
      <c r="J17" s="6"/>
      <c r="K17" s="6" t="s">
        <v>338</v>
      </c>
      <c r="L17" s="63" t="s">
        <v>36</v>
      </c>
      <c r="M17" s="74">
        <v>5</v>
      </c>
      <c r="N17" s="13">
        <v>3000</v>
      </c>
      <c r="O17" s="15"/>
      <c r="P17" s="6"/>
      <c r="Q17" s="13"/>
      <c r="R17" s="15"/>
      <c r="S17" s="6"/>
      <c r="T17" s="6"/>
      <c r="U17" s="6">
        <f t="shared" si="0"/>
        <v>3000</v>
      </c>
    </row>
    <row r="18" customHeight="1" spans="1:21">
      <c r="A18" s="6">
        <v>13</v>
      </c>
      <c r="B18" s="6" t="s">
        <v>90</v>
      </c>
      <c r="C18" s="6" t="s">
        <v>91</v>
      </c>
      <c r="D18" s="6" t="s">
        <v>30</v>
      </c>
      <c r="E18" s="6" t="s">
        <v>97</v>
      </c>
      <c r="F18" s="6" t="s">
        <v>98</v>
      </c>
      <c r="G18" s="63" t="s">
        <v>99</v>
      </c>
      <c r="H18" s="62">
        <v>4</v>
      </c>
      <c r="I18" s="53" t="s">
        <v>347</v>
      </c>
      <c r="J18" s="6"/>
      <c r="K18" s="6" t="s">
        <v>338</v>
      </c>
      <c r="L18" s="63" t="s">
        <v>36</v>
      </c>
      <c r="M18" s="74">
        <v>5</v>
      </c>
      <c r="N18" s="13">
        <v>3000</v>
      </c>
      <c r="O18" s="15"/>
      <c r="P18" s="6"/>
      <c r="Q18" s="6"/>
      <c r="R18" s="15"/>
      <c r="S18" s="6"/>
      <c r="T18" s="6"/>
      <c r="U18" s="6">
        <f t="shared" si="0"/>
        <v>3000</v>
      </c>
    </row>
    <row r="19" customHeight="1" spans="1:21">
      <c r="A19" s="6">
        <v>14</v>
      </c>
      <c r="B19" s="6" t="s">
        <v>90</v>
      </c>
      <c r="C19" s="6" t="s">
        <v>91</v>
      </c>
      <c r="D19" s="6" t="s">
        <v>30</v>
      </c>
      <c r="E19" s="6" t="s">
        <v>67</v>
      </c>
      <c r="F19" s="6" t="s">
        <v>101</v>
      </c>
      <c r="G19" s="63" t="s">
        <v>102</v>
      </c>
      <c r="H19" s="62">
        <v>3</v>
      </c>
      <c r="I19" s="53" t="s">
        <v>339</v>
      </c>
      <c r="J19" s="6"/>
      <c r="K19" s="6" t="s">
        <v>338</v>
      </c>
      <c r="L19" s="63" t="s">
        <v>36</v>
      </c>
      <c r="M19" s="74">
        <v>5</v>
      </c>
      <c r="N19" s="13">
        <v>3000</v>
      </c>
      <c r="O19" s="15"/>
      <c r="P19" s="6"/>
      <c r="Q19" s="13"/>
      <c r="R19" s="15"/>
      <c r="S19" s="6"/>
      <c r="T19" s="13"/>
      <c r="U19" s="6">
        <f t="shared" si="0"/>
        <v>3000</v>
      </c>
    </row>
    <row r="20" customHeight="1" spans="1:21">
      <c r="A20" s="6">
        <v>15</v>
      </c>
      <c r="B20" s="6" t="s">
        <v>90</v>
      </c>
      <c r="C20" s="6" t="s">
        <v>91</v>
      </c>
      <c r="D20" s="6" t="s">
        <v>30</v>
      </c>
      <c r="E20" s="6" t="s">
        <v>52</v>
      </c>
      <c r="F20" s="6" t="s">
        <v>103</v>
      </c>
      <c r="G20" s="63" t="s">
        <v>104</v>
      </c>
      <c r="H20" s="62">
        <v>4</v>
      </c>
      <c r="I20" s="4" t="s">
        <v>348</v>
      </c>
      <c r="J20" s="6"/>
      <c r="K20" s="6" t="s">
        <v>338</v>
      </c>
      <c r="L20" s="63" t="s">
        <v>36</v>
      </c>
      <c r="M20" s="74">
        <v>3</v>
      </c>
      <c r="N20" s="13">
        <v>1800</v>
      </c>
      <c r="O20" s="15"/>
      <c r="P20" s="6"/>
      <c r="Q20" s="13"/>
      <c r="R20" s="15"/>
      <c r="S20" s="6"/>
      <c r="T20" s="13"/>
      <c r="U20" s="6">
        <f t="shared" si="0"/>
        <v>1800</v>
      </c>
    </row>
    <row r="21" customHeight="1" spans="1:21">
      <c r="A21" s="6">
        <v>16</v>
      </c>
      <c r="B21" s="6" t="s">
        <v>90</v>
      </c>
      <c r="C21" s="6" t="s">
        <v>106</v>
      </c>
      <c r="D21" s="4" t="s">
        <v>51</v>
      </c>
      <c r="E21" s="4" t="s">
        <v>67</v>
      </c>
      <c r="F21" s="6" t="s">
        <v>107</v>
      </c>
      <c r="G21" s="63" t="s">
        <v>108</v>
      </c>
      <c r="H21" s="62">
        <v>1</v>
      </c>
      <c r="I21" s="75" t="s">
        <v>339</v>
      </c>
      <c r="J21" s="76"/>
      <c r="K21" s="6" t="s">
        <v>338</v>
      </c>
      <c r="L21" s="63" t="s">
        <v>36</v>
      </c>
      <c r="M21" s="74">
        <v>5</v>
      </c>
      <c r="N21" s="13">
        <v>3000</v>
      </c>
      <c r="O21" s="15"/>
      <c r="P21" s="6"/>
      <c r="Q21" s="13"/>
      <c r="R21" s="15"/>
      <c r="S21" s="6"/>
      <c r="T21" s="13"/>
      <c r="U21" s="6">
        <f t="shared" si="0"/>
        <v>3000</v>
      </c>
    </row>
    <row r="22" customHeight="1" spans="1:21">
      <c r="A22" s="6">
        <v>17</v>
      </c>
      <c r="B22" s="6" t="s">
        <v>90</v>
      </c>
      <c r="C22" s="6" t="s">
        <v>109</v>
      </c>
      <c r="D22" s="4" t="s">
        <v>30</v>
      </c>
      <c r="E22" s="4" t="s">
        <v>67</v>
      </c>
      <c r="F22" s="6" t="s">
        <v>110</v>
      </c>
      <c r="G22" s="61" t="s">
        <v>111</v>
      </c>
      <c r="H22" s="62">
        <v>2</v>
      </c>
      <c r="I22" s="53" t="s">
        <v>349</v>
      </c>
      <c r="J22" s="6"/>
      <c r="K22" s="6" t="s">
        <v>338</v>
      </c>
      <c r="L22" s="63" t="s">
        <v>36</v>
      </c>
      <c r="M22" s="74">
        <v>4</v>
      </c>
      <c r="N22" s="13">
        <v>2400</v>
      </c>
      <c r="O22" s="5"/>
      <c r="P22" s="6"/>
      <c r="Q22" s="13"/>
      <c r="R22" s="15"/>
      <c r="S22" s="6"/>
      <c r="T22" s="13"/>
      <c r="U22" s="6">
        <f t="shared" si="0"/>
        <v>2400</v>
      </c>
    </row>
    <row r="23" customHeight="1" spans="1:21">
      <c r="A23" s="6">
        <v>18</v>
      </c>
      <c r="B23" s="6" t="s">
        <v>90</v>
      </c>
      <c r="C23" s="6" t="s">
        <v>113</v>
      </c>
      <c r="D23" s="6" t="s">
        <v>30</v>
      </c>
      <c r="E23" s="6" t="s">
        <v>114</v>
      </c>
      <c r="F23" s="6" t="s">
        <v>115</v>
      </c>
      <c r="G23" s="4" t="s">
        <v>116</v>
      </c>
      <c r="H23" s="64">
        <v>3</v>
      </c>
      <c r="I23" s="77" t="s">
        <v>350</v>
      </c>
      <c r="J23" s="6"/>
      <c r="K23" s="6" t="s">
        <v>338</v>
      </c>
      <c r="L23" s="5" t="s">
        <v>36</v>
      </c>
      <c r="M23" s="4">
        <v>1</v>
      </c>
      <c r="N23" s="13">
        <v>600</v>
      </c>
      <c r="O23" s="15"/>
      <c r="P23" s="6"/>
      <c r="Q23" s="6"/>
      <c r="R23" s="15"/>
      <c r="S23" s="6"/>
      <c r="T23" s="6"/>
      <c r="U23" s="6">
        <f t="shared" si="0"/>
        <v>600</v>
      </c>
    </row>
    <row r="24" customHeight="1" spans="1:21">
      <c r="A24" s="6">
        <v>19</v>
      </c>
      <c r="B24" s="6" t="s">
        <v>90</v>
      </c>
      <c r="C24" s="4" t="s">
        <v>118</v>
      </c>
      <c r="D24" s="4" t="s">
        <v>40</v>
      </c>
      <c r="E24" s="4" t="s">
        <v>67</v>
      </c>
      <c r="F24" s="4" t="s">
        <v>119</v>
      </c>
      <c r="G24" s="13" t="s">
        <v>120</v>
      </c>
      <c r="H24" s="65">
        <v>3</v>
      </c>
      <c r="I24" s="53" t="s">
        <v>341</v>
      </c>
      <c r="J24" s="6"/>
      <c r="K24" s="6" t="s">
        <v>338</v>
      </c>
      <c r="L24" s="13" t="s">
        <v>36</v>
      </c>
      <c r="M24" s="13">
        <v>7</v>
      </c>
      <c r="N24" s="13">
        <v>4200</v>
      </c>
      <c r="O24" s="53"/>
      <c r="P24" s="4"/>
      <c r="Q24" s="4"/>
      <c r="R24" s="53"/>
      <c r="S24" s="4"/>
      <c r="T24" s="4"/>
      <c r="U24" s="6">
        <f t="shared" si="0"/>
        <v>4200</v>
      </c>
    </row>
    <row r="25" customHeight="1" spans="1:21">
      <c r="A25" s="6">
        <v>20</v>
      </c>
      <c r="B25" s="6" t="s">
        <v>90</v>
      </c>
      <c r="C25" s="6" t="s">
        <v>118</v>
      </c>
      <c r="D25" s="6" t="s">
        <v>30</v>
      </c>
      <c r="E25" s="6" t="s">
        <v>67</v>
      </c>
      <c r="F25" s="6" t="s">
        <v>121</v>
      </c>
      <c r="G25" s="13" t="s">
        <v>122</v>
      </c>
      <c r="H25" s="65">
        <v>1</v>
      </c>
      <c r="I25" s="53" t="s">
        <v>351</v>
      </c>
      <c r="J25" s="6"/>
      <c r="K25" s="6" t="s">
        <v>338</v>
      </c>
      <c r="L25" s="13" t="s">
        <v>36</v>
      </c>
      <c r="M25" s="13">
        <v>2</v>
      </c>
      <c r="N25" s="13">
        <v>1200</v>
      </c>
      <c r="O25" s="15"/>
      <c r="P25" s="6"/>
      <c r="Q25" s="6"/>
      <c r="R25" s="15"/>
      <c r="S25" s="6"/>
      <c r="T25" s="6"/>
      <c r="U25" s="6">
        <f t="shared" si="0"/>
        <v>1200</v>
      </c>
    </row>
    <row r="26" customHeight="1" spans="1:21">
      <c r="A26" s="6">
        <v>21</v>
      </c>
      <c r="B26" s="6" t="s">
        <v>90</v>
      </c>
      <c r="C26" s="6" t="s">
        <v>124</v>
      </c>
      <c r="D26" s="6" t="s">
        <v>30</v>
      </c>
      <c r="E26" s="6" t="s">
        <v>97</v>
      </c>
      <c r="F26" s="6" t="s">
        <v>125</v>
      </c>
      <c r="G26" s="66" t="s">
        <v>126</v>
      </c>
      <c r="H26" s="67">
        <v>3</v>
      </c>
      <c r="I26" s="53" t="s">
        <v>352</v>
      </c>
      <c r="J26" s="6"/>
      <c r="K26" s="6" t="s">
        <v>338</v>
      </c>
      <c r="L26" s="61" t="s">
        <v>36</v>
      </c>
      <c r="M26" s="61">
        <v>5</v>
      </c>
      <c r="N26" s="13">
        <v>3000</v>
      </c>
      <c r="O26" s="15"/>
      <c r="P26" s="6"/>
      <c r="Q26" s="6"/>
      <c r="R26" s="15"/>
      <c r="S26" s="6"/>
      <c r="T26" s="6"/>
      <c r="U26" s="6">
        <f t="shared" si="0"/>
        <v>3000</v>
      </c>
    </row>
    <row r="27" customHeight="1" spans="1:21">
      <c r="A27" s="6">
        <v>22</v>
      </c>
      <c r="B27" s="6" t="s">
        <v>90</v>
      </c>
      <c r="C27" s="6" t="s">
        <v>124</v>
      </c>
      <c r="D27" s="6" t="s">
        <v>30</v>
      </c>
      <c r="E27" s="6" t="s">
        <v>97</v>
      </c>
      <c r="F27" s="6" t="s">
        <v>128</v>
      </c>
      <c r="G27" s="66" t="s">
        <v>129</v>
      </c>
      <c r="H27" s="67">
        <v>3</v>
      </c>
      <c r="I27" s="53" t="s">
        <v>353</v>
      </c>
      <c r="J27" s="6"/>
      <c r="K27" s="6" t="s">
        <v>338</v>
      </c>
      <c r="L27" s="61" t="s">
        <v>36</v>
      </c>
      <c r="M27" s="61">
        <v>5</v>
      </c>
      <c r="N27" s="13">
        <v>3000</v>
      </c>
      <c r="O27" s="15"/>
      <c r="P27" s="6"/>
      <c r="Q27" s="6"/>
      <c r="R27" s="15"/>
      <c r="S27" s="6"/>
      <c r="T27" s="6"/>
      <c r="U27" s="6">
        <f t="shared" si="0"/>
        <v>3000</v>
      </c>
    </row>
    <row r="28" customHeight="1" spans="1:21">
      <c r="A28" s="6">
        <v>23</v>
      </c>
      <c r="B28" s="6" t="s">
        <v>90</v>
      </c>
      <c r="C28" s="6" t="s">
        <v>124</v>
      </c>
      <c r="D28" s="6" t="s">
        <v>30</v>
      </c>
      <c r="E28" s="6" t="s">
        <v>97</v>
      </c>
      <c r="F28" s="6" t="s">
        <v>131</v>
      </c>
      <c r="G28" s="66" t="s">
        <v>132</v>
      </c>
      <c r="H28" s="67">
        <v>4</v>
      </c>
      <c r="I28" s="53" t="s">
        <v>354</v>
      </c>
      <c r="J28" s="6"/>
      <c r="K28" s="6" t="s">
        <v>338</v>
      </c>
      <c r="L28" s="61" t="s">
        <v>36</v>
      </c>
      <c r="M28" s="61">
        <v>1.39</v>
      </c>
      <c r="N28" s="13">
        <v>834</v>
      </c>
      <c r="O28" s="15"/>
      <c r="P28" s="6"/>
      <c r="Q28" s="6"/>
      <c r="R28" s="15"/>
      <c r="S28" s="6"/>
      <c r="T28" s="6"/>
      <c r="U28" s="6">
        <f t="shared" si="0"/>
        <v>834</v>
      </c>
    </row>
    <row r="29" customHeight="1" spans="1:21">
      <c r="A29" s="6">
        <v>24</v>
      </c>
      <c r="B29" s="6" t="s">
        <v>90</v>
      </c>
      <c r="C29" s="6" t="s">
        <v>134</v>
      </c>
      <c r="D29" s="6" t="s">
        <v>30</v>
      </c>
      <c r="E29" s="6" t="s">
        <v>67</v>
      </c>
      <c r="F29" s="6" t="s">
        <v>135</v>
      </c>
      <c r="G29" s="61" t="s">
        <v>136</v>
      </c>
      <c r="H29" s="67">
        <v>2</v>
      </c>
      <c r="I29" s="53" t="s">
        <v>355</v>
      </c>
      <c r="J29" s="6"/>
      <c r="K29" s="6" t="s">
        <v>338</v>
      </c>
      <c r="L29" s="61" t="s">
        <v>36</v>
      </c>
      <c r="M29" s="61">
        <v>5</v>
      </c>
      <c r="N29" s="13">
        <v>3000</v>
      </c>
      <c r="O29" s="15"/>
      <c r="P29" s="6"/>
      <c r="Q29" s="6"/>
      <c r="R29" s="15"/>
      <c r="S29" s="6"/>
      <c r="T29" s="6"/>
      <c r="U29" s="6">
        <f t="shared" si="0"/>
        <v>3000</v>
      </c>
    </row>
    <row r="30" customHeight="1" spans="1:21">
      <c r="A30" s="6">
        <v>25</v>
      </c>
      <c r="B30" s="6" t="s">
        <v>138</v>
      </c>
      <c r="C30" s="6" t="s">
        <v>139</v>
      </c>
      <c r="D30" s="6" t="s">
        <v>30</v>
      </c>
      <c r="E30" s="6" t="s">
        <v>140</v>
      </c>
      <c r="F30" s="6" t="s">
        <v>141</v>
      </c>
      <c r="G30" s="6" t="s">
        <v>142</v>
      </c>
      <c r="H30" s="6">
        <v>4</v>
      </c>
      <c r="I30" s="6" t="s">
        <v>356</v>
      </c>
      <c r="J30" s="6"/>
      <c r="K30" s="6" t="s">
        <v>338</v>
      </c>
      <c r="L30" s="5" t="s">
        <v>36</v>
      </c>
      <c r="M30" s="13">
        <v>4.2</v>
      </c>
      <c r="N30" s="13">
        <v>2520</v>
      </c>
      <c r="O30" s="15"/>
      <c r="P30" s="6"/>
      <c r="Q30" s="6"/>
      <c r="R30" s="15"/>
      <c r="S30" s="6"/>
      <c r="T30" s="6"/>
      <c r="U30" s="6">
        <f t="shared" si="0"/>
        <v>2520</v>
      </c>
    </row>
    <row r="31" customHeight="1" spans="1:21">
      <c r="A31" s="6">
        <v>26</v>
      </c>
      <c r="B31" s="6" t="s">
        <v>138</v>
      </c>
      <c r="C31" s="6" t="s">
        <v>139</v>
      </c>
      <c r="D31" s="6" t="s">
        <v>30</v>
      </c>
      <c r="E31" s="6" t="s">
        <v>97</v>
      </c>
      <c r="F31" s="6" t="s">
        <v>144</v>
      </c>
      <c r="G31" s="6" t="s">
        <v>145</v>
      </c>
      <c r="H31" s="6">
        <v>3</v>
      </c>
      <c r="I31" s="6" t="s">
        <v>357</v>
      </c>
      <c r="J31" s="6"/>
      <c r="K31" s="6" t="s">
        <v>338</v>
      </c>
      <c r="L31" s="5" t="s">
        <v>36</v>
      </c>
      <c r="M31" s="13">
        <v>4</v>
      </c>
      <c r="N31" s="13">
        <v>2400</v>
      </c>
      <c r="O31" s="15"/>
      <c r="P31" s="6"/>
      <c r="Q31" s="13"/>
      <c r="R31" s="15"/>
      <c r="S31" s="6"/>
      <c r="T31" s="6"/>
      <c r="U31" s="6">
        <f t="shared" si="0"/>
        <v>2400</v>
      </c>
    </row>
    <row r="32" customHeight="1" spans="1:21">
      <c r="A32" s="6">
        <v>27</v>
      </c>
      <c r="B32" s="6" t="s">
        <v>138</v>
      </c>
      <c r="C32" s="6" t="s">
        <v>147</v>
      </c>
      <c r="D32" s="6" t="s">
        <v>30</v>
      </c>
      <c r="E32" s="6" t="s">
        <v>148</v>
      </c>
      <c r="F32" s="6" t="s">
        <v>149</v>
      </c>
      <c r="G32" s="6" t="s">
        <v>150</v>
      </c>
      <c r="H32" s="6">
        <v>3</v>
      </c>
      <c r="I32" s="6" t="s">
        <v>358</v>
      </c>
      <c r="J32" s="6"/>
      <c r="K32" s="6" t="s">
        <v>338</v>
      </c>
      <c r="L32" s="13" t="s">
        <v>36</v>
      </c>
      <c r="M32" s="13">
        <v>1</v>
      </c>
      <c r="N32" s="13">
        <v>600</v>
      </c>
      <c r="O32" s="15"/>
      <c r="P32" s="6"/>
      <c r="Q32" s="6"/>
      <c r="R32" s="15"/>
      <c r="S32" s="6"/>
      <c r="T32" s="6"/>
      <c r="U32" s="6">
        <f t="shared" si="0"/>
        <v>600</v>
      </c>
    </row>
    <row r="33" customHeight="1" spans="1:21">
      <c r="A33" s="6">
        <v>28</v>
      </c>
      <c r="B33" s="6" t="s">
        <v>138</v>
      </c>
      <c r="C33" s="6" t="s">
        <v>147</v>
      </c>
      <c r="D33" s="6" t="s">
        <v>40</v>
      </c>
      <c r="E33" s="6" t="s">
        <v>140</v>
      </c>
      <c r="F33" s="6" t="s">
        <v>152</v>
      </c>
      <c r="G33" s="6" t="s">
        <v>153</v>
      </c>
      <c r="H33" s="6">
        <v>5</v>
      </c>
      <c r="I33" s="6" t="s">
        <v>359</v>
      </c>
      <c r="J33" s="6"/>
      <c r="K33" s="6" t="s">
        <v>338</v>
      </c>
      <c r="L33" s="13" t="s">
        <v>36</v>
      </c>
      <c r="M33" s="13">
        <v>1.5</v>
      </c>
      <c r="N33" s="13">
        <v>900</v>
      </c>
      <c r="O33" s="15"/>
      <c r="P33" s="6"/>
      <c r="Q33" s="13"/>
      <c r="R33" s="15"/>
      <c r="S33" s="6"/>
      <c r="T33" s="13"/>
      <c r="U33" s="6">
        <f t="shared" si="0"/>
        <v>900</v>
      </c>
    </row>
    <row r="34" customHeight="1" spans="1:21">
      <c r="A34" s="6">
        <v>29</v>
      </c>
      <c r="B34" s="6" t="s">
        <v>138</v>
      </c>
      <c r="C34" s="6" t="s">
        <v>147</v>
      </c>
      <c r="D34" s="6" t="s">
        <v>30</v>
      </c>
      <c r="E34" s="6" t="s">
        <v>41</v>
      </c>
      <c r="F34" s="6" t="s">
        <v>155</v>
      </c>
      <c r="G34" s="6" t="s">
        <v>156</v>
      </c>
      <c r="H34" s="6">
        <v>3</v>
      </c>
      <c r="I34" s="6" t="s">
        <v>341</v>
      </c>
      <c r="J34" s="6"/>
      <c r="K34" s="6" t="s">
        <v>338</v>
      </c>
      <c r="L34" s="13" t="s">
        <v>36</v>
      </c>
      <c r="M34" s="13">
        <v>7.3</v>
      </c>
      <c r="N34" s="13">
        <v>4380</v>
      </c>
      <c r="O34" s="15"/>
      <c r="P34" s="6"/>
      <c r="Q34" s="13"/>
      <c r="R34" s="15"/>
      <c r="S34" s="6"/>
      <c r="T34" s="13"/>
      <c r="U34" s="6">
        <f t="shared" si="0"/>
        <v>4380</v>
      </c>
    </row>
    <row r="35" customHeight="1" spans="1:21">
      <c r="A35" s="6">
        <v>30</v>
      </c>
      <c r="B35" s="6" t="s">
        <v>138</v>
      </c>
      <c r="C35" s="6" t="s">
        <v>158</v>
      </c>
      <c r="D35" s="4" t="s">
        <v>30</v>
      </c>
      <c r="E35" s="4" t="s">
        <v>67</v>
      </c>
      <c r="F35" s="6" t="s">
        <v>159</v>
      </c>
      <c r="G35" s="6" t="s">
        <v>160</v>
      </c>
      <c r="H35" s="6">
        <v>4</v>
      </c>
      <c r="I35" s="6" t="s">
        <v>345</v>
      </c>
      <c r="J35" s="6"/>
      <c r="K35" s="6" t="s">
        <v>338</v>
      </c>
      <c r="L35" s="13" t="s">
        <v>36</v>
      </c>
      <c r="M35" s="13">
        <v>2.6</v>
      </c>
      <c r="N35" s="13">
        <v>1560</v>
      </c>
      <c r="O35" s="15"/>
      <c r="P35" s="6"/>
      <c r="Q35" s="13"/>
      <c r="R35" s="15"/>
      <c r="S35" s="6"/>
      <c r="T35" s="13"/>
      <c r="U35" s="6">
        <f t="shared" si="0"/>
        <v>1560</v>
      </c>
    </row>
    <row r="36" customHeight="1" spans="1:21">
      <c r="A36" s="6">
        <v>31</v>
      </c>
      <c r="B36" s="6" t="s">
        <v>138</v>
      </c>
      <c r="C36" s="6" t="s">
        <v>158</v>
      </c>
      <c r="D36" s="4" t="s">
        <v>30</v>
      </c>
      <c r="E36" s="4" t="s">
        <v>97</v>
      </c>
      <c r="F36" s="6" t="s">
        <v>161</v>
      </c>
      <c r="G36" s="6" t="s">
        <v>162</v>
      </c>
      <c r="H36" s="6">
        <v>5</v>
      </c>
      <c r="I36" s="6" t="s">
        <v>360</v>
      </c>
      <c r="J36" s="6"/>
      <c r="K36" s="6" t="s">
        <v>338</v>
      </c>
      <c r="L36" s="13" t="s">
        <v>36</v>
      </c>
      <c r="M36" s="13">
        <v>4</v>
      </c>
      <c r="N36" s="13">
        <v>2400</v>
      </c>
      <c r="O36" s="5"/>
      <c r="P36" s="6"/>
      <c r="Q36" s="13"/>
      <c r="R36" s="15"/>
      <c r="S36" s="6"/>
      <c r="T36" s="13"/>
      <c r="U36" s="6">
        <f t="shared" si="0"/>
        <v>2400</v>
      </c>
    </row>
    <row r="37" customHeight="1" spans="1:21">
      <c r="A37" s="6">
        <v>32</v>
      </c>
      <c r="B37" s="6" t="s">
        <v>138</v>
      </c>
      <c r="C37" s="6" t="s">
        <v>158</v>
      </c>
      <c r="D37" s="6" t="s">
        <v>30</v>
      </c>
      <c r="E37" s="6" t="s">
        <v>97</v>
      </c>
      <c r="F37" s="6" t="s">
        <v>164</v>
      </c>
      <c r="G37" s="6" t="s">
        <v>165</v>
      </c>
      <c r="H37" s="6">
        <v>4</v>
      </c>
      <c r="I37" s="6" t="s">
        <v>341</v>
      </c>
      <c r="J37" s="6"/>
      <c r="K37" s="6" t="s">
        <v>338</v>
      </c>
      <c r="L37" s="13" t="s">
        <v>36</v>
      </c>
      <c r="M37" s="13">
        <v>5.5</v>
      </c>
      <c r="N37" s="13">
        <v>3300</v>
      </c>
      <c r="O37" s="15"/>
      <c r="P37" s="6"/>
      <c r="Q37" s="6"/>
      <c r="R37" s="15"/>
      <c r="S37" s="6"/>
      <c r="T37" s="6"/>
      <c r="U37" s="6">
        <f t="shared" si="0"/>
        <v>3300</v>
      </c>
    </row>
    <row r="38" customHeight="1" spans="1:21">
      <c r="A38" s="6">
        <v>33</v>
      </c>
      <c r="B38" s="4" t="s">
        <v>138</v>
      </c>
      <c r="C38" s="4" t="s">
        <v>158</v>
      </c>
      <c r="D38" s="4" t="s">
        <v>30</v>
      </c>
      <c r="E38" s="4" t="s">
        <v>166</v>
      </c>
      <c r="F38" s="4" t="s">
        <v>167</v>
      </c>
      <c r="G38" s="4" t="s">
        <v>168</v>
      </c>
      <c r="H38" s="4">
        <v>1</v>
      </c>
      <c r="I38" s="4" t="s">
        <v>361</v>
      </c>
      <c r="J38" s="6"/>
      <c r="K38" s="6" t="s">
        <v>338</v>
      </c>
      <c r="L38" s="4" t="s">
        <v>36</v>
      </c>
      <c r="M38" s="13">
        <v>2</v>
      </c>
      <c r="N38" s="13">
        <v>1200</v>
      </c>
      <c r="O38" s="53"/>
      <c r="P38" s="4"/>
      <c r="Q38" s="4"/>
      <c r="R38" s="53"/>
      <c r="S38" s="4"/>
      <c r="T38" s="4"/>
      <c r="U38" s="6">
        <f t="shared" si="0"/>
        <v>1200</v>
      </c>
    </row>
    <row r="39" customHeight="1" spans="1:21">
      <c r="A39" s="6">
        <v>34</v>
      </c>
      <c r="B39" s="6" t="s">
        <v>138</v>
      </c>
      <c r="C39" s="6" t="s">
        <v>158</v>
      </c>
      <c r="D39" s="6" t="s">
        <v>30</v>
      </c>
      <c r="E39" s="6" t="s">
        <v>97</v>
      </c>
      <c r="F39" s="6" t="s">
        <v>170</v>
      </c>
      <c r="G39" s="6" t="s">
        <v>171</v>
      </c>
      <c r="H39" s="6">
        <v>4</v>
      </c>
      <c r="I39" s="6" t="s">
        <v>362</v>
      </c>
      <c r="J39" s="6"/>
      <c r="K39" s="6" t="s">
        <v>338</v>
      </c>
      <c r="L39" s="13" t="s">
        <v>36</v>
      </c>
      <c r="M39" s="13">
        <v>2</v>
      </c>
      <c r="N39" s="13">
        <v>1200</v>
      </c>
      <c r="O39" s="15"/>
      <c r="P39" s="6"/>
      <c r="Q39" s="6"/>
      <c r="R39" s="15"/>
      <c r="S39" s="6"/>
      <c r="T39" s="6"/>
      <c r="U39" s="6">
        <f t="shared" si="0"/>
        <v>1200</v>
      </c>
    </row>
    <row r="40" customHeight="1" spans="1:21">
      <c r="A40" s="6">
        <v>35</v>
      </c>
      <c r="B40" s="6" t="s">
        <v>138</v>
      </c>
      <c r="C40" s="6" t="s">
        <v>158</v>
      </c>
      <c r="D40" s="6" t="s">
        <v>30</v>
      </c>
      <c r="E40" s="6" t="s">
        <v>97</v>
      </c>
      <c r="F40" s="6" t="s">
        <v>173</v>
      </c>
      <c r="G40" s="6" t="s">
        <v>174</v>
      </c>
      <c r="H40" s="6">
        <v>3</v>
      </c>
      <c r="I40" s="6" t="s">
        <v>363</v>
      </c>
      <c r="J40" s="6"/>
      <c r="K40" s="6" t="s">
        <v>338</v>
      </c>
      <c r="L40" s="13" t="s">
        <v>36</v>
      </c>
      <c r="M40" s="13">
        <v>2.7</v>
      </c>
      <c r="N40" s="13">
        <v>1620</v>
      </c>
      <c r="O40" s="15"/>
      <c r="P40" s="6"/>
      <c r="Q40" s="6"/>
      <c r="R40" s="15"/>
      <c r="S40" s="6"/>
      <c r="T40" s="6"/>
      <c r="U40" s="6">
        <f t="shared" si="0"/>
        <v>1620</v>
      </c>
    </row>
    <row r="41" customHeight="1" spans="1:21">
      <c r="A41" s="6">
        <v>36</v>
      </c>
      <c r="B41" s="6" t="s">
        <v>138</v>
      </c>
      <c r="C41" s="6" t="s">
        <v>158</v>
      </c>
      <c r="D41" s="6" t="s">
        <v>30</v>
      </c>
      <c r="E41" s="6" t="s">
        <v>97</v>
      </c>
      <c r="F41" s="6" t="s">
        <v>176</v>
      </c>
      <c r="G41" s="6" t="s">
        <v>177</v>
      </c>
      <c r="H41" s="6">
        <v>4</v>
      </c>
      <c r="I41" s="6" t="s">
        <v>364</v>
      </c>
      <c r="J41" s="6"/>
      <c r="K41" s="6" t="s">
        <v>338</v>
      </c>
      <c r="L41" s="13" t="s">
        <v>36</v>
      </c>
      <c r="M41" s="13">
        <v>2</v>
      </c>
      <c r="N41" s="13">
        <v>1200</v>
      </c>
      <c r="O41" s="15"/>
      <c r="P41" s="6"/>
      <c r="Q41" s="6"/>
      <c r="R41" s="15"/>
      <c r="S41" s="6"/>
      <c r="T41" s="6"/>
      <c r="U41" s="6">
        <f t="shared" si="0"/>
        <v>1200</v>
      </c>
    </row>
    <row r="42" customHeight="1" spans="1:21">
      <c r="A42" s="6">
        <v>37</v>
      </c>
      <c r="B42" s="6" t="s">
        <v>138</v>
      </c>
      <c r="C42" s="6" t="s">
        <v>182</v>
      </c>
      <c r="D42" s="6" t="s">
        <v>40</v>
      </c>
      <c r="E42" s="6" t="s">
        <v>41</v>
      </c>
      <c r="F42" s="6" t="s">
        <v>183</v>
      </c>
      <c r="G42" s="6" t="s">
        <v>184</v>
      </c>
      <c r="H42" s="6">
        <v>1</v>
      </c>
      <c r="I42" s="6" t="s">
        <v>351</v>
      </c>
      <c r="J42" s="6"/>
      <c r="K42" s="6" t="s">
        <v>338</v>
      </c>
      <c r="L42" s="13" t="s">
        <v>36</v>
      </c>
      <c r="M42" s="13">
        <v>3</v>
      </c>
      <c r="N42" s="13">
        <v>1800</v>
      </c>
      <c r="O42" s="15"/>
      <c r="P42" s="6"/>
      <c r="Q42" s="6"/>
      <c r="R42" s="15"/>
      <c r="S42" s="6"/>
      <c r="T42" s="6"/>
      <c r="U42" s="6">
        <f t="shared" si="0"/>
        <v>1800</v>
      </c>
    </row>
    <row r="43" customHeight="1" spans="1:21">
      <c r="A43" s="6">
        <v>38</v>
      </c>
      <c r="B43" s="4" t="s">
        <v>138</v>
      </c>
      <c r="C43" s="4" t="s">
        <v>182</v>
      </c>
      <c r="D43" s="4" t="s">
        <v>30</v>
      </c>
      <c r="E43" s="4" t="s">
        <v>114</v>
      </c>
      <c r="F43" s="4" t="s">
        <v>185</v>
      </c>
      <c r="G43" s="4" t="s">
        <v>186</v>
      </c>
      <c r="H43" s="4">
        <v>4</v>
      </c>
      <c r="I43" s="4" t="s">
        <v>365</v>
      </c>
      <c r="J43" s="6"/>
      <c r="K43" s="6" t="s">
        <v>338</v>
      </c>
      <c r="L43" s="13" t="s">
        <v>36</v>
      </c>
      <c r="M43" s="13">
        <v>8</v>
      </c>
      <c r="N43" s="13">
        <v>4800</v>
      </c>
      <c r="O43" s="53"/>
      <c r="P43" s="4"/>
      <c r="Q43" s="4"/>
      <c r="R43" s="53"/>
      <c r="S43" s="4"/>
      <c r="T43" s="4"/>
      <c r="U43" s="6">
        <f t="shared" si="0"/>
        <v>4800</v>
      </c>
    </row>
    <row r="44" customHeight="1" spans="1:21">
      <c r="A44" s="6">
        <v>39</v>
      </c>
      <c r="B44" s="6" t="s">
        <v>138</v>
      </c>
      <c r="C44" s="6" t="s">
        <v>182</v>
      </c>
      <c r="D44" s="6" t="s">
        <v>30</v>
      </c>
      <c r="E44" s="6" t="s">
        <v>97</v>
      </c>
      <c r="F44" s="6" t="s">
        <v>188</v>
      </c>
      <c r="G44" s="6" t="s">
        <v>189</v>
      </c>
      <c r="H44" s="6">
        <v>2</v>
      </c>
      <c r="I44" s="6" t="s">
        <v>366</v>
      </c>
      <c r="J44" s="6"/>
      <c r="K44" s="6" t="s">
        <v>338</v>
      </c>
      <c r="L44" s="13" t="s">
        <v>36</v>
      </c>
      <c r="M44" s="13">
        <v>4</v>
      </c>
      <c r="N44" s="13">
        <v>2400</v>
      </c>
      <c r="O44" s="15"/>
      <c r="P44" s="6"/>
      <c r="Q44" s="6"/>
      <c r="R44" s="15"/>
      <c r="S44" s="6"/>
      <c r="T44" s="6"/>
      <c r="U44" s="6">
        <f t="shared" si="0"/>
        <v>2400</v>
      </c>
    </row>
    <row r="45" customHeight="1" spans="1:21">
      <c r="A45" s="6">
        <v>40</v>
      </c>
      <c r="B45" s="6" t="s">
        <v>138</v>
      </c>
      <c r="C45" s="6" t="s">
        <v>190</v>
      </c>
      <c r="D45" s="6" t="s">
        <v>51</v>
      </c>
      <c r="E45" s="6" t="s">
        <v>67</v>
      </c>
      <c r="F45" s="6" t="s">
        <v>191</v>
      </c>
      <c r="G45" s="68" t="s">
        <v>192</v>
      </c>
      <c r="H45" s="6">
        <v>3</v>
      </c>
      <c r="I45" s="6" t="s">
        <v>354</v>
      </c>
      <c r="J45" s="6"/>
      <c r="K45" s="6" t="s">
        <v>338</v>
      </c>
      <c r="L45" s="13" t="s">
        <v>36</v>
      </c>
      <c r="M45" s="14">
        <v>4</v>
      </c>
      <c r="N45" s="13">
        <v>2400</v>
      </c>
      <c r="O45" s="15"/>
      <c r="P45" s="6"/>
      <c r="Q45" s="6"/>
      <c r="R45" s="15"/>
      <c r="S45" s="6"/>
      <c r="T45" s="6"/>
      <c r="U45" s="6">
        <f t="shared" si="0"/>
        <v>2400</v>
      </c>
    </row>
    <row r="46" customHeight="1" spans="1:21">
      <c r="A46" s="6">
        <v>41</v>
      </c>
      <c r="B46" s="6" t="s">
        <v>138</v>
      </c>
      <c r="C46" s="6" t="s">
        <v>190</v>
      </c>
      <c r="D46" s="6" t="s">
        <v>30</v>
      </c>
      <c r="E46" s="6" t="s">
        <v>97</v>
      </c>
      <c r="F46" s="6" t="s">
        <v>193</v>
      </c>
      <c r="G46" s="6" t="s">
        <v>194</v>
      </c>
      <c r="H46" s="6">
        <v>6</v>
      </c>
      <c r="I46" s="6" t="s">
        <v>367</v>
      </c>
      <c r="J46" s="6"/>
      <c r="K46" s="6" t="s">
        <v>338</v>
      </c>
      <c r="L46" s="13" t="s">
        <v>36</v>
      </c>
      <c r="M46" s="14">
        <v>5.5</v>
      </c>
      <c r="N46" s="13">
        <v>3300</v>
      </c>
      <c r="O46" s="15"/>
      <c r="P46" s="6"/>
      <c r="Q46" s="6"/>
      <c r="R46" s="15"/>
      <c r="S46" s="6"/>
      <c r="T46" s="6"/>
      <c r="U46" s="6">
        <f t="shared" si="0"/>
        <v>3300</v>
      </c>
    </row>
    <row r="47" customHeight="1" spans="1:21">
      <c r="A47" s="6">
        <v>42</v>
      </c>
      <c r="B47" s="6" t="s">
        <v>138</v>
      </c>
      <c r="C47" s="6" t="s">
        <v>190</v>
      </c>
      <c r="D47" s="6" t="s">
        <v>30</v>
      </c>
      <c r="E47" s="6" t="s">
        <v>196</v>
      </c>
      <c r="F47" s="6" t="s">
        <v>197</v>
      </c>
      <c r="G47" s="6" t="s">
        <v>198</v>
      </c>
      <c r="H47" s="6">
        <v>8</v>
      </c>
      <c r="I47" s="6" t="s">
        <v>368</v>
      </c>
      <c r="J47" s="6"/>
      <c r="K47" s="6" t="s">
        <v>338</v>
      </c>
      <c r="L47" s="13" t="s">
        <v>36</v>
      </c>
      <c r="M47" s="14">
        <v>6</v>
      </c>
      <c r="N47" s="13">
        <v>3600</v>
      </c>
      <c r="O47" s="15"/>
      <c r="P47" s="6"/>
      <c r="Q47" s="6"/>
      <c r="R47" s="15"/>
      <c r="S47" s="6"/>
      <c r="T47" s="6"/>
      <c r="U47" s="6">
        <f t="shared" si="0"/>
        <v>3600</v>
      </c>
    </row>
    <row r="48" customHeight="1" spans="1:21">
      <c r="A48" s="6">
        <v>43</v>
      </c>
      <c r="B48" s="6" t="s">
        <v>138</v>
      </c>
      <c r="C48" s="6" t="s">
        <v>190</v>
      </c>
      <c r="D48" s="6" t="s">
        <v>30</v>
      </c>
      <c r="E48" s="6" t="s">
        <v>97</v>
      </c>
      <c r="F48" s="6" t="s">
        <v>200</v>
      </c>
      <c r="G48" s="6" t="s">
        <v>201</v>
      </c>
      <c r="H48" s="6">
        <v>5</v>
      </c>
      <c r="I48" s="6" t="s">
        <v>369</v>
      </c>
      <c r="J48" s="6"/>
      <c r="K48" s="6" t="s">
        <v>338</v>
      </c>
      <c r="L48" s="13" t="s">
        <v>36</v>
      </c>
      <c r="M48" s="14">
        <v>6.3</v>
      </c>
      <c r="N48" s="13">
        <v>3780</v>
      </c>
      <c r="O48" s="15"/>
      <c r="P48" s="6"/>
      <c r="Q48" s="6"/>
      <c r="R48" s="15"/>
      <c r="S48" s="6"/>
      <c r="T48" s="6"/>
      <c r="U48" s="6">
        <f t="shared" si="0"/>
        <v>3780</v>
      </c>
    </row>
    <row r="49" customHeight="1" spans="1:21">
      <c r="A49" s="6">
        <v>44</v>
      </c>
      <c r="B49" s="6" t="s">
        <v>138</v>
      </c>
      <c r="C49" s="6" t="s">
        <v>203</v>
      </c>
      <c r="D49" s="6" t="s">
        <v>30</v>
      </c>
      <c r="E49" s="6" t="s">
        <v>97</v>
      </c>
      <c r="F49" s="6" t="s">
        <v>204</v>
      </c>
      <c r="G49" s="6" t="s">
        <v>205</v>
      </c>
      <c r="H49" s="6">
        <v>5</v>
      </c>
      <c r="I49" s="6" t="s">
        <v>348</v>
      </c>
      <c r="J49" s="6"/>
      <c r="K49" s="6" t="s">
        <v>338</v>
      </c>
      <c r="L49" s="13" t="s">
        <v>36</v>
      </c>
      <c r="M49" s="13">
        <v>2.8</v>
      </c>
      <c r="N49" s="13">
        <v>1680</v>
      </c>
      <c r="O49" s="13"/>
      <c r="P49" s="13"/>
      <c r="Q49" s="13"/>
      <c r="R49" s="15"/>
      <c r="S49" s="6"/>
      <c r="T49" s="6"/>
      <c r="U49" s="6">
        <f t="shared" si="0"/>
        <v>1680</v>
      </c>
    </row>
    <row r="50" customHeight="1" spans="1:21">
      <c r="A50" s="6">
        <v>45</v>
      </c>
      <c r="B50" s="6" t="s">
        <v>138</v>
      </c>
      <c r="C50" s="69" t="s">
        <v>203</v>
      </c>
      <c r="D50" s="69" t="s">
        <v>30</v>
      </c>
      <c r="E50" s="69" t="s">
        <v>67</v>
      </c>
      <c r="F50" s="69" t="s">
        <v>207</v>
      </c>
      <c r="G50" s="6" t="s">
        <v>208</v>
      </c>
      <c r="H50" s="6">
        <v>4</v>
      </c>
      <c r="I50" s="6" t="s">
        <v>353</v>
      </c>
      <c r="J50" s="6"/>
      <c r="K50" s="6" t="s">
        <v>338</v>
      </c>
      <c r="L50" s="13" t="s">
        <v>36</v>
      </c>
      <c r="M50" s="13">
        <v>2</v>
      </c>
      <c r="N50" s="13">
        <v>1200</v>
      </c>
      <c r="O50" s="13"/>
      <c r="P50" s="13"/>
      <c r="Q50" s="13"/>
      <c r="R50" s="13"/>
      <c r="S50" s="13"/>
      <c r="T50" s="13"/>
      <c r="U50" s="6">
        <f t="shared" si="0"/>
        <v>1200</v>
      </c>
    </row>
    <row r="51" customHeight="1" spans="1:21">
      <c r="A51" s="6">
        <v>46</v>
      </c>
      <c r="B51" s="6" t="s">
        <v>138</v>
      </c>
      <c r="C51" s="6" t="s">
        <v>203</v>
      </c>
      <c r="D51" s="6" t="s">
        <v>30</v>
      </c>
      <c r="E51" s="6" t="s">
        <v>148</v>
      </c>
      <c r="F51" s="6" t="s">
        <v>210</v>
      </c>
      <c r="G51" s="6" t="s">
        <v>211</v>
      </c>
      <c r="H51" s="6">
        <v>2</v>
      </c>
      <c r="I51" s="6" t="s">
        <v>357</v>
      </c>
      <c r="J51" s="6"/>
      <c r="K51" s="6" t="s">
        <v>338</v>
      </c>
      <c r="L51" s="13" t="s">
        <v>36</v>
      </c>
      <c r="M51" s="13">
        <v>2.5</v>
      </c>
      <c r="N51" s="13">
        <v>1500</v>
      </c>
      <c r="O51" s="13"/>
      <c r="P51" s="13"/>
      <c r="Q51" s="13"/>
      <c r="R51" s="13"/>
      <c r="S51" s="13"/>
      <c r="T51" s="13"/>
      <c r="U51" s="6">
        <f t="shared" si="0"/>
        <v>1500</v>
      </c>
    </row>
    <row r="52" customHeight="1" spans="1:21">
      <c r="A52" s="6">
        <v>47</v>
      </c>
      <c r="B52" s="6" t="s">
        <v>213</v>
      </c>
      <c r="C52" s="4" t="s">
        <v>229</v>
      </c>
      <c r="D52" s="4" t="s">
        <v>30</v>
      </c>
      <c r="E52" s="4" t="s">
        <v>230</v>
      </c>
      <c r="F52" s="4" t="s">
        <v>231</v>
      </c>
      <c r="G52" s="4" t="s">
        <v>232</v>
      </c>
      <c r="H52" s="4">
        <v>2</v>
      </c>
      <c r="I52" s="4" t="s">
        <v>366</v>
      </c>
      <c r="J52" s="6"/>
      <c r="K52" s="6" t="s">
        <v>338</v>
      </c>
      <c r="L52" s="4" t="s">
        <v>36</v>
      </c>
      <c r="M52" s="13">
        <v>11.64</v>
      </c>
      <c r="N52" s="13">
        <v>6984</v>
      </c>
      <c r="O52" s="53"/>
      <c r="P52" s="4"/>
      <c r="Q52" s="4"/>
      <c r="R52" s="53"/>
      <c r="S52" s="4"/>
      <c r="T52" s="4"/>
      <c r="U52" s="6">
        <f t="shared" si="0"/>
        <v>6984</v>
      </c>
    </row>
    <row r="53" customHeight="1" spans="1:21">
      <c r="A53" s="6">
        <v>48</v>
      </c>
      <c r="B53" s="6" t="s">
        <v>213</v>
      </c>
      <c r="C53" s="6" t="s">
        <v>229</v>
      </c>
      <c r="D53" s="6" t="s">
        <v>30</v>
      </c>
      <c r="E53" s="6" t="s">
        <v>230</v>
      </c>
      <c r="F53" s="6" t="s">
        <v>234</v>
      </c>
      <c r="G53" s="6" t="s">
        <v>235</v>
      </c>
      <c r="H53" s="6">
        <v>2</v>
      </c>
      <c r="I53" s="6" t="s">
        <v>345</v>
      </c>
      <c r="J53" s="6"/>
      <c r="K53" s="6" t="s">
        <v>338</v>
      </c>
      <c r="L53" s="13" t="s">
        <v>36</v>
      </c>
      <c r="M53" s="13">
        <v>4.05</v>
      </c>
      <c r="N53" s="13">
        <v>2430</v>
      </c>
      <c r="O53" s="13"/>
      <c r="P53" s="13"/>
      <c r="Q53" s="13"/>
      <c r="R53" s="15"/>
      <c r="S53" s="6"/>
      <c r="T53" s="6"/>
      <c r="U53" s="6">
        <f t="shared" si="0"/>
        <v>2430</v>
      </c>
    </row>
    <row r="54" customHeight="1" spans="1:21">
      <c r="A54" s="6">
        <v>49</v>
      </c>
      <c r="B54" s="6" t="s">
        <v>213</v>
      </c>
      <c r="C54" s="6" t="s">
        <v>267</v>
      </c>
      <c r="D54" s="6" t="s">
        <v>30</v>
      </c>
      <c r="E54" s="6" t="s">
        <v>261</v>
      </c>
      <c r="F54" s="6" t="s">
        <v>270</v>
      </c>
      <c r="G54" s="6" t="s">
        <v>271</v>
      </c>
      <c r="H54" s="6">
        <v>2</v>
      </c>
      <c r="I54" s="6" t="s">
        <v>362</v>
      </c>
      <c r="J54" s="6"/>
      <c r="K54" s="6" t="s">
        <v>338</v>
      </c>
      <c r="L54" s="15" t="s">
        <v>36</v>
      </c>
      <c r="M54" s="6">
        <v>7.36</v>
      </c>
      <c r="N54" s="13">
        <v>4416</v>
      </c>
      <c r="O54" s="15"/>
      <c r="P54" s="6"/>
      <c r="Q54" s="6"/>
      <c r="R54" s="15"/>
      <c r="S54" s="6"/>
      <c r="T54" s="6"/>
      <c r="U54" s="6">
        <f t="shared" si="0"/>
        <v>4416</v>
      </c>
    </row>
    <row r="55" customHeight="1" spans="1:21">
      <c r="A55" s="6">
        <v>50</v>
      </c>
      <c r="B55" s="9" t="s">
        <v>213</v>
      </c>
      <c r="C55" s="9" t="s">
        <v>267</v>
      </c>
      <c r="D55" s="9" t="s">
        <v>30</v>
      </c>
      <c r="E55" s="9" t="s">
        <v>52</v>
      </c>
      <c r="F55" s="9" t="s">
        <v>275</v>
      </c>
      <c r="G55" s="9" t="s">
        <v>276</v>
      </c>
      <c r="H55" s="9">
        <v>6</v>
      </c>
      <c r="I55" s="9" t="s">
        <v>351</v>
      </c>
      <c r="J55" s="6"/>
      <c r="K55" s="6" t="s">
        <v>338</v>
      </c>
      <c r="L55" s="16" t="s">
        <v>36</v>
      </c>
      <c r="M55" s="9">
        <v>5.16</v>
      </c>
      <c r="N55" s="17">
        <v>3096</v>
      </c>
      <c r="O55" s="16"/>
      <c r="P55" s="9"/>
      <c r="Q55" s="9"/>
      <c r="R55" s="16"/>
      <c r="S55" s="9"/>
      <c r="T55" s="9"/>
      <c r="U55" s="6">
        <f t="shared" si="0"/>
        <v>3096</v>
      </c>
    </row>
    <row r="56" customHeight="1" spans="1:21">
      <c r="A56" s="6">
        <v>51</v>
      </c>
      <c r="B56" s="4" t="s">
        <v>213</v>
      </c>
      <c r="C56" s="4" t="s">
        <v>267</v>
      </c>
      <c r="D56" s="4" t="s">
        <v>30</v>
      </c>
      <c r="E56" s="4" t="s">
        <v>52</v>
      </c>
      <c r="F56" s="4" t="s">
        <v>317</v>
      </c>
      <c r="G56" s="4" t="s">
        <v>318</v>
      </c>
      <c r="H56" s="4">
        <v>3</v>
      </c>
      <c r="I56" s="4" t="s">
        <v>365</v>
      </c>
      <c r="J56" s="6"/>
      <c r="K56" s="6" t="s">
        <v>338</v>
      </c>
      <c r="L56" s="53" t="s">
        <v>36</v>
      </c>
      <c r="M56" s="4">
        <v>4.85</v>
      </c>
      <c r="N56" s="13">
        <v>2910</v>
      </c>
      <c r="O56" s="53"/>
      <c r="P56" s="4"/>
      <c r="Q56" s="4"/>
      <c r="R56" s="53"/>
      <c r="S56" s="4"/>
      <c r="T56" s="4"/>
      <c r="U56" s="6">
        <f t="shared" si="0"/>
        <v>2910</v>
      </c>
    </row>
    <row r="57" customHeight="1" spans="1:21">
      <c r="A57" s="6">
        <v>52</v>
      </c>
      <c r="B57" s="6" t="s">
        <v>213</v>
      </c>
      <c r="C57" s="6" t="s">
        <v>267</v>
      </c>
      <c r="D57" s="6" t="s">
        <v>51</v>
      </c>
      <c r="E57" s="6" t="s">
        <v>196</v>
      </c>
      <c r="F57" s="6" t="s">
        <v>321</v>
      </c>
      <c r="G57" s="9" t="s">
        <v>322</v>
      </c>
      <c r="H57" s="6">
        <v>2</v>
      </c>
      <c r="I57" s="6" t="s">
        <v>370</v>
      </c>
      <c r="J57" s="6"/>
      <c r="K57" s="6" t="s">
        <v>338</v>
      </c>
      <c r="L57" s="15" t="s">
        <v>36</v>
      </c>
      <c r="M57" s="6">
        <v>4.93</v>
      </c>
      <c r="N57" s="13">
        <v>2958</v>
      </c>
      <c r="O57" s="15"/>
      <c r="P57" s="6"/>
      <c r="Q57" s="6"/>
      <c r="R57" s="15"/>
      <c r="S57" s="6"/>
      <c r="T57" s="6"/>
      <c r="U57" s="6">
        <f t="shared" si="0"/>
        <v>2958</v>
      </c>
    </row>
    <row r="58" customHeight="1" spans="1:21">
      <c r="A58" s="6">
        <v>53</v>
      </c>
      <c r="B58" s="6" t="s">
        <v>213</v>
      </c>
      <c r="C58" s="4" t="s">
        <v>229</v>
      </c>
      <c r="D58" s="4" t="s">
        <v>40</v>
      </c>
      <c r="E58" s="6" t="s">
        <v>41</v>
      </c>
      <c r="F58" s="4" t="s">
        <v>249</v>
      </c>
      <c r="G58" s="6" t="s">
        <v>250</v>
      </c>
      <c r="H58" s="6">
        <v>4</v>
      </c>
      <c r="I58" s="6" t="s">
        <v>351</v>
      </c>
      <c r="J58" s="6"/>
      <c r="K58" s="6" t="s">
        <v>338</v>
      </c>
      <c r="L58" s="13" t="s">
        <v>36</v>
      </c>
      <c r="M58" s="13">
        <v>11.01</v>
      </c>
      <c r="N58" s="13">
        <f>M58*600</f>
        <v>6606</v>
      </c>
      <c r="O58" s="15"/>
      <c r="P58" s="6"/>
      <c r="Q58" s="6"/>
      <c r="R58" s="15"/>
      <c r="S58" s="6"/>
      <c r="T58" s="6"/>
      <c r="U58" s="6"/>
    </row>
    <row r="59" customHeight="1" spans="1:21">
      <c r="A59" s="10"/>
      <c r="B59" s="10"/>
      <c r="C59" s="10"/>
      <c r="D59" s="10"/>
      <c r="E59" s="10"/>
      <c r="F59" s="10"/>
      <c r="G59" s="10"/>
      <c r="H59" s="10">
        <f>SUM(H6:H58)</f>
        <v>180</v>
      </c>
      <c r="I59" s="10"/>
      <c r="J59" s="10"/>
      <c r="K59" s="10"/>
      <c r="L59" s="10"/>
      <c r="M59" s="10">
        <f>SUM(M6:M58)</f>
        <v>228.39</v>
      </c>
      <c r="N59" s="10">
        <f>SUM(N6:N58)</f>
        <v>137034</v>
      </c>
      <c r="O59" s="10"/>
      <c r="P59" s="10"/>
      <c r="Q59" s="10"/>
      <c r="R59" s="10"/>
      <c r="S59" s="10"/>
      <c r="T59" s="10"/>
      <c r="U59" s="10"/>
    </row>
  </sheetData>
  <autoFilter xmlns:etc="http://www.wps.cn/officeDocument/2017/etCustomData" ref="A5:U59" etc:filterBottomFollowUsedRange="0">
    <extLst/>
  </autoFilter>
  <mergeCells count="16">
    <mergeCell ref="A1:U1"/>
    <mergeCell ref="A2:U2"/>
    <mergeCell ref="A3:U3"/>
    <mergeCell ref="L4:N4"/>
    <mergeCell ref="O4:Q4"/>
    <mergeCell ref="R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U4:U5"/>
  </mergeCells>
  <conditionalFormatting sqref="I20:J20">
    <cfRule type="expression" dxfId="0" priority="2">
      <formula>AND(SUMPRODUCT(IFERROR(1*(($I$20:$J$20&amp;"x")=(I20&amp;"x")),0))&gt;1,NOT(ISBLANK(I20)))</formula>
    </cfRule>
  </conditionalFormatting>
  <conditionalFormatting sqref="I23:J23">
    <cfRule type="expression" dxfId="0" priority="1">
      <formula>AND(COUNTIF($F$2:$F$1456,I23)+COUNTIF($F$1459:$F$3127,I23)&gt;1,NOT(ISBLANK(I23)))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I6" sqref="A1:N6"/>
    </sheetView>
  </sheetViews>
  <sheetFormatPr defaultColWidth="9" defaultRowHeight="14.25" outlineLevelRow="6"/>
  <cols>
    <col min="2" max="2" width="18.875" customWidth="1"/>
    <col min="3" max="3" width="18.75" customWidth="1"/>
    <col min="4" max="4" width="16.5" customWidth="1"/>
    <col min="6" max="6" width="19" customWidth="1"/>
    <col min="9" max="9" width="22.125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23" t="s">
        <v>213</v>
      </c>
      <c r="C6" s="23" t="s">
        <v>214</v>
      </c>
      <c r="D6" s="23" t="s">
        <v>30</v>
      </c>
      <c r="E6" s="23" t="s">
        <v>97</v>
      </c>
      <c r="F6" s="23" t="s">
        <v>222</v>
      </c>
      <c r="G6" s="23" t="s">
        <v>223</v>
      </c>
      <c r="H6" s="23">
        <v>2</v>
      </c>
      <c r="I6" s="23" t="s">
        <v>371</v>
      </c>
      <c r="J6" s="23" t="s">
        <v>338</v>
      </c>
      <c r="K6" s="31" t="s">
        <v>225</v>
      </c>
      <c r="L6" s="6">
        <v>300</v>
      </c>
      <c r="M6" s="25">
        <v>9000</v>
      </c>
      <c r="N6" s="23">
        <f>M6</f>
        <v>9000</v>
      </c>
    </row>
    <row r="7" spans="1:14">
      <c r="A7" s="39"/>
      <c r="B7" s="42"/>
      <c r="C7" s="42"/>
      <c r="D7" s="42"/>
      <c r="E7" s="42"/>
      <c r="F7" s="42"/>
      <c r="G7" s="42"/>
      <c r="H7" s="42"/>
      <c r="I7" s="42"/>
      <c r="J7" s="42"/>
      <c r="K7" s="54"/>
      <c r="L7" s="42"/>
      <c r="M7" s="55"/>
      <c r="N7" s="42"/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E6" sqref="A1:N6"/>
    </sheetView>
  </sheetViews>
  <sheetFormatPr defaultColWidth="9" defaultRowHeight="14.25" outlineLevelRow="5"/>
  <cols>
    <col min="9" max="9" width="21.875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23" t="s">
        <v>138</v>
      </c>
      <c r="C6" s="6" t="s">
        <v>158</v>
      </c>
      <c r="D6" s="6" t="s">
        <v>40</v>
      </c>
      <c r="E6" s="6" t="s">
        <v>97</v>
      </c>
      <c r="F6" s="6" t="s">
        <v>179</v>
      </c>
      <c r="G6" s="23" t="s">
        <v>180</v>
      </c>
      <c r="H6" s="23">
        <v>6</v>
      </c>
      <c r="I6" s="95" t="s">
        <v>357</v>
      </c>
      <c r="J6" s="23" t="s">
        <v>338</v>
      </c>
      <c r="K6" s="13" t="s">
        <v>181</v>
      </c>
      <c r="L6" s="6">
        <v>6</v>
      </c>
      <c r="M6" s="25">
        <v>3600</v>
      </c>
      <c r="N6" s="23">
        <f>M6</f>
        <v>3600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I4" sqref="A1:N6"/>
    </sheetView>
  </sheetViews>
  <sheetFormatPr defaultColWidth="9" defaultRowHeight="14.25" outlineLevelRow="5"/>
  <cols>
    <col min="9" max="9" width="24.5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23" t="s">
        <v>213</v>
      </c>
      <c r="C6" s="6" t="s">
        <v>267</v>
      </c>
      <c r="D6" s="6" t="s">
        <v>51</v>
      </c>
      <c r="E6" s="6" t="s">
        <v>74</v>
      </c>
      <c r="F6" s="6" t="s">
        <v>310</v>
      </c>
      <c r="G6" s="6" t="s">
        <v>311</v>
      </c>
      <c r="H6" s="6">
        <v>2</v>
      </c>
      <c r="I6" s="96" t="s">
        <v>339</v>
      </c>
      <c r="J6" s="23" t="s">
        <v>338</v>
      </c>
      <c r="K6" s="15" t="s">
        <v>312</v>
      </c>
      <c r="L6" s="6">
        <v>3.52</v>
      </c>
      <c r="M6" s="25">
        <f>L6*800</f>
        <v>2816</v>
      </c>
      <c r="N6" s="23">
        <f>M6</f>
        <v>2816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F6" sqref="A1:N7"/>
    </sheetView>
  </sheetViews>
  <sheetFormatPr defaultColWidth="9" defaultRowHeight="14.25" outlineLevelRow="6"/>
  <cols>
    <col min="2" max="5" width="15.625" customWidth="1"/>
    <col min="6" max="6" width="18.625" customWidth="1"/>
    <col min="9" max="9" width="25.62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 t="s">
        <v>12</v>
      </c>
      <c r="L4" s="5"/>
      <c r="M4" s="11"/>
      <c r="N4" s="12" t="s">
        <v>15</v>
      </c>
    </row>
    <row r="5" ht="28.5" spans="1:14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22</v>
      </c>
      <c r="L5" s="5" t="s">
        <v>23</v>
      </c>
      <c r="M5" s="11" t="s">
        <v>24</v>
      </c>
      <c r="N5" s="12"/>
    </row>
    <row r="6" spans="1:14">
      <c r="A6" s="6">
        <v>1</v>
      </c>
      <c r="B6" s="4" t="s">
        <v>213</v>
      </c>
      <c r="C6" s="4" t="s">
        <v>214</v>
      </c>
      <c r="D6" s="4" t="s">
        <v>30</v>
      </c>
      <c r="E6" s="4" t="s">
        <v>41</v>
      </c>
      <c r="F6" s="4" t="s">
        <v>219</v>
      </c>
      <c r="G6" s="4" t="s">
        <v>220</v>
      </c>
      <c r="H6" s="4">
        <v>3</v>
      </c>
      <c r="I6" s="97" t="s">
        <v>359</v>
      </c>
      <c r="J6" s="6" t="s">
        <v>338</v>
      </c>
      <c r="K6" s="13" t="s">
        <v>221</v>
      </c>
      <c r="L6" s="13">
        <v>1</v>
      </c>
      <c r="M6" s="13">
        <f>L6*1000</f>
        <v>1000</v>
      </c>
      <c r="N6" s="6">
        <f>M6</f>
        <v>1000</v>
      </c>
    </row>
    <row r="7" spans="1:14">
      <c r="A7" s="6">
        <v>2</v>
      </c>
      <c r="B7" s="4" t="s">
        <v>213</v>
      </c>
      <c r="C7" s="4" t="s">
        <v>267</v>
      </c>
      <c r="D7" s="4" t="s">
        <v>30</v>
      </c>
      <c r="E7" s="4" t="s">
        <v>52</v>
      </c>
      <c r="F7" s="4" t="s">
        <v>317</v>
      </c>
      <c r="G7" s="4" t="s">
        <v>318</v>
      </c>
      <c r="H7" s="4">
        <v>3</v>
      </c>
      <c r="I7" s="97" t="s">
        <v>365</v>
      </c>
      <c r="J7" s="6" t="s">
        <v>338</v>
      </c>
      <c r="K7" s="53" t="s">
        <v>221</v>
      </c>
      <c r="L7" s="4">
        <v>1</v>
      </c>
      <c r="M7" s="4">
        <f>L7*1000</f>
        <v>1000</v>
      </c>
      <c r="N7" s="6">
        <f>M7</f>
        <v>1000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11" sqref="A1:N21"/>
    </sheetView>
  </sheetViews>
  <sheetFormatPr defaultColWidth="9" defaultRowHeight="14.25"/>
  <cols>
    <col min="2" max="2" width="14.125" customWidth="1"/>
    <col min="3" max="3" width="15.75" customWidth="1"/>
    <col min="4" max="4" width="20.25" customWidth="1"/>
    <col min="5" max="5" width="18.625" customWidth="1"/>
    <col min="6" max="6" width="18.75" customWidth="1"/>
    <col min="9" max="9" width="24.12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/>
      <c r="K4" s="5" t="s">
        <v>12</v>
      </c>
      <c r="L4" s="5"/>
      <c r="M4" s="11"/>
      <c r="N4" s="12" t="s">
        <v>15</v>
      </c>
    </row>
    <row r="5" ht="28.5" spans="1:14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22</v>
      </c>
      <c r="L5" s="5" t="s">
        <v>23</v>
      </c>
      <c r="M5" s="11" t="s">
        <v>24</v>
      </c>
      <c r="N5" s="12"/>
    </row>
    <row r="6" spans="1:14">
      <c r="A6" s="6">
        <v>1</v>
      </c>
      <c r="B6" s="6" t="s">
        <v>213</v>
      </c>
      <c r="C6" s="6" t="s">
        <v>214</v>
      </c>
      <c r="D6" s="6" t="s">
        <v>30</v>
      </c>
      <c r="E6" s="6" t="s">
        <v>41</v>
      </c>
      <c r="F6" s="6" t="s">
        <v>215</v>
      </c>
      <c r="G6" s="6" t="s">
        <v>216</v>
      </c>
      <c r="H6" s="6">
        <v>3</v>
      </c>
      <c r="I6" s="6" t="s">
        <v>374</v>
      </c>
      <c r="J6" s="6" t="s">
        <v>338</v>
      </c>
      <c r="K6" s="5" t="s">
        <v>217</v>
      </c>
      <c r="L6" s="13">
        <v>8</v>
      </c>
      <c r="M6" s="13">
        <v>4000</v>
      </c>
      <c r="N6" s="6">
        <f t="shared" ref="N6:N20" si="0">M6</f>
        <v>4000</v>
      </c>
    </row>
    <row r="7" spans="1:14">
      <c r="A7" s="6">
        <v>2</v>
      </c>
      <c r="B7" s="6" t="s">
        <v>213</v>
      </c>
      <c r="C7" s="6" t="s">
        <v>214</v>
      </c>
      <c r="D7" s="4" t="s">
        <v>30</v>
      </c>
      <c r="E7" s="4" t="s">
        <v>74</v>
      </c>
      <c r="F7" s="6" t="s">
        <v>226</v>
      </c>
      <c r="G7" s="6" t="s">
        <v>227</v>
      </c>
      <c r="H7" s="6">
        <v>2</v>
      </c>
      <c r="I7" s="6" t="s">
        <v>375</v>
      </c>
      <c r="J7" s="6" t="s">
        <v>338</v>
      </c>
      <c r="K7" s="13" t="s">
        <v>217</v>
      </c>
      <c r="L7" s="13">
        <v>9</v>
      </c>
      <c r="M7" s="13">
        <v>4500</v>
      </c>
      <c r="N7" s="6">
        <f t="shared" si="0"/>
        <v>4500</v>
      </c>
    </row>
    <row r="8" spans="1:14">
      <c r="A8" s="6">
        <v>3</v>
      </c>
      <c r="B8" s="6" t="s">
        <v>213</v>
      </c>
      <c r="C8" s="6" t="s">
        <v>229</v>
      </c>
      <c r="D8" s="6" t="s">
        <v>30</v>
      </c>
      <c r="E8" s="6" t="s">
        <v>52</v>
      </c>
      <c r="F8" s="6" t="s">
        <v>253</v>
      </c>
      <c r="G8" s="6" t="s">
        <v>254</v>
      </c>
      <c r="H8" s="6">
        <v>2</v>
      </c>
      <c r="I8" s="6" t="s">
        <v>376</v>
      </c>
      <c r="J8" s="6" t="s">
        <v>338</v>
      </c>
      <c r="K8" s="15" t="s">
        <v>217</v>
      </c>
      <c r="L8" s="6">
        <v>7</v>
      </c>
      <c r="M8" s="13">
        <v>3500</v>
      </c>
      <c r="N8" s="6">
        <f t="shared" si="0"/>
        <v>3500</v>
      </c>
    </row>
    <row r="9" spans="1:14">
      <c r="A9" s="6">
        <v>4</v>
      </c>
      <c r="B9" s="6" t="s">
        <v>213</v>
      </c>
      <c r="C9" s="6" t="s">
        <v>267</v>
      </c>
      <c r="D9" s="6" t="s">
        <v>51</v>
      </c>
      <c r="E9" s="6" t="s">
        <v>52</v>
      </c>
      <c r="F9" s="6" t="s">
        <v>297</v>
      </c>
      <c r="G9" s="6" t="s">
        <v>298</v>
      </c>
      <c r="H9" s="6">
        <v>4</v>
      </c>
      <c r="I9" s="6" t="s">
        <v>377</v>
      </c>
      <c r="J9" s="6" t="s">
        <v>338</v>
      </c>
      <c r="K9" s="15" t="s">
        <v>217</v>
      </c>
      <c r="L9" s="6">
        <v>5</v>
      </c>
      <c r="M9" s="13">
        <v>2500</v>
      </c>
      <c r="N9" s="6">
        <f t="shared" si="0"/>
        <v>2500</v>
      </c>
    </row>
    <row r="10" spans="1:14">
      <c r="A10" s="6">
        <v>5</v>
      </c>
      <c r="B10" s="6" t="s">
        <v>213</v>
      </c>
      <c r="C10" s="6" t="s">
        <v>267</v>
      </c>
      <c r="D10" s="6" t="s">
        <v>30</v>
      </c>
      <c r="E10" s="6" t="s">
        <v>41</v>
      </c>
      <c r="F10" s="6" t="s">
        <v>324</v>
      </c>
      <c r="G10" s="6" t="s">
        <v>325</v>
      </c>
      <c r="H10" s="6">
        <v>1</v>
      </c>
      <c r="I10" s="6" t="s">
        <v>374</v>
      </c>
      <c r="J10" s="6" t="s">
        <v>338</v>
      </c>
      <c r="K10" s="15" t="s">
        <v>217</v>
      </c>
      <c r="L10" s="6">
        <v>3</v>
      </c>
      <c r="M10" s="13">
        <v>1500</v>
      </c>
      <c r="N10" s="6">
        <f t="shared" si="0"/>
        <v>1500</v>
      </c>
    </row>
    <row r="11" spans="1:14">
      <c r="A11" s="6">
        <v>6</v>
      </c>
      <c r="B11" s="6" t="s">
        <v>213</v>
      </c>
      <c r="C11" s="6" t="s">
        <v>267</v>
      </c>
      <c r="D11" s="6" t="s">
        <v>40</v>
      </c>
      <c r="E11" s="6" t="s">
        <v>52</v>
      </c>
      <c r="F11" s="6" t="s">
        <v>326</v>
      </c>
      <c r="G11" s="6" t="s">
        <v>327</v>
      </c>
      <c r="H11" s="6">
        <v>2</v>
      </c>
      <c r="I11" s="6" t="s">
        <v>378</v>
      </c>
      <c r="J11" s="6" t="s">
        <v>338</v>
      </c>
      <c r="K11" s="15" t="s">
        <v>217</v>
      </c>
      <c r="L11" s="6">
        <v>7</v>
      </c>
      <c r="M11" s="13">
        <v>3500</v>
      </c>
      <c r="N11" s="6">
        <f t="shared" si="0"/>
        <v>3500</v>
      </c>
    </row>
    <row r="12" spans="1:14">
      <c r="A12" s="6">
        <v>7</v>
      </c>
      <c r="B12" s="6" t="s">
        <v>213</v>
      </c>
      <c r="C12" s="6" t="s">
        <v>267</v>
      </c>
      <c r="D12" s="6" t="s">
        <v>51</v>
      </c>
      <c r="E12" s="6" t="s">
        <v>52</v>
      </c>
      <c r="F12" s="6" t="s">
        <v>330</v>
      </c>
      <c r="G12" s="6" t="s">
        <v>331</v>
      </c>
      <c r="H12" s="6">
        <v>5</v>
      </c>
      <c r="I12" s="6" t="s">
        <v>379</v>
      </c>
      <c r="J12" s="6" t="s">
        <v>338</v>
      </c>
      <c r="K12" s="15" t="s">
        <v>217</v>
      </c>
      <c r="L12" s="6">
        <v>2</v>
      </c>
      <c r="M12" s="13">
        <v>1000</v>
      </c>
      <c r="N12" s="6">
        <f t="shared" si="0"/>
        <v>1000</v>
      </c>
    </row>
    <row r="13" spans="1:14">
      <c r="A13" s="6">
        <v>8</v>
      </c>
      <c r="B13" s="6" t="s">
        <v>213</v>
      </c>
      <c r="C13" s="6" t="s">
        <v>267</v>
      </c>
      <c r="D13" s="6" t="s">
        <v>30</v>
      </c>
      <c r="E13" s="6" t="s">
        <v>196</v>
      </c>
      <c r="F13" s="6" t="s">
        <v>333</v>
      </c>
      <c r="G13" s="6" t="s">
        <v>334</v>
      </c>
      <c r="H13" s="6">
        <v>2</v>
      </c>
      <c r="I13" s="6" t="s">
        <v>380</v>
      </c>
      <c r="J13" s="6" t="s">
        <v>338</v>
      </c>
      <c r="K13" s="15" t="s">
        <v>217</v>
      </c>
      <c r="L13" s="6">
        <v>8</v>
      </c>
      <c r="M13" s="13">
        <v>4000</v>
      </c>
      <c r="N13" s="6">
        <f t="shared" si="0"/>
        <v>4000</v>
      </c>
    </row>
    <row r="14" spans="1:14">
      <c r="A14" s="6">
        <v>9</v>
      </c>
      <c r="B14" s="4" t="s">
        <v>213</v>
      </c>
      <c r="C14" s="4" t="s">
        <v>214</v>
      </c>
      <c r="D14" s="4" t="s">
        <v>30</v>
      </c>
      <c r="E14" s="4" t="s">
        <v>41</v>
      </c>
      <c r="F14" s="4" t="s">
        <v>219</v>
      </c>
      <c r="G14" s="4" t="s">
        <v>220</v>
      </c>
      <c r="H14" s="4">
        <v>3</v>
      </c>
      <c r="I14" s="4" t="s">
        <v>381</v>
      </c>
      <c r="J14" s="6" t="s">
        <v>338</v>
      </c>
      <c r="K14" s="13" t="s">
        <v>217</v>
      </c>
      <c r="L14" s="13">
        <v>20</v>
      </c>
      <c r="M14" s="4">
        <v>10000</v>
      </c>
      <c r="N14" s="6">
        <f t="shared" si="0"/>
        <v>10000</v>
      </c>
    </row>
    <row r="15" spans="1:14">
      <c r="A15" s="6">
        <v>10</v>
      </c>
      <c r="B15" s="4" t="s">
        <v>213</v>
      </c>
      <c r="C15" s="4" t="s">
        <v>229</v>
      </c>
      <c r="D15" s="4" t="s">
        <v>30</v>
      </c>
      <c r="E15" s="4" t="s">
        <v>41</v>
      </c>
      <c r="F15" s="4" t="s">
        <v>239</v>
      </c>
      <c r="G15" s="4" t="s">
        <v>240</v>
      </c>
      <c r="H15" s="4">
        <v>2</v>
      </c>
      <c r="I15" s="4" t="s">
        <v>382</v>
      </c>
      <c r="J15" s="6" t="s">
        <v>338</v>
      </c>
      <c r="K15" s="53" t="s">
        <v>217</v>
      </c>
      <c r="L15" s="4">
        <v>6</v>
      </c>
      <c r="M15" s="4">
        <v>3000</v>
      </c>
      <c r="N15" s="6">
        <f t="shared" si="0"/>
        <v>3000</v>
      </c>
    </row>
    <row r="16" spans="1:14">
      <c r="A16" s="6">
        <v>11</v>
      </c>
      <c r="B16" s="6" t="s">
        <v>213</v>
      </c>
      <c r="C16" s="6" t="s">
        <v>229</v>
      </c>
      <c r="D16" s="6" t="s">
        <v>30</v>
      </c>
      <c r="E16" s="6" t="s">
        <v>97</v>
      </c>
      <c r="F16" s="6" t="s">
        <v>244</v>
      </c>
      <c r="G16" s="6" t="s">
        <v>245</v>
      </c>
      <c r="H16" s="6">
        <v>2</v>
      </c>
      <c r="I16" s="6" t="s">
        <v>377</v>
      </c>
      <c r="J16" s="6" t="s">
        <v>338</v>
      </c>
      <c r="K16" s="13" t="s">
        <v>217</v>
      </c>
      <c r="L16" s="14">
        <v>8</v>
      </c>
      <c r="M16" s="6">
        <v>4000</v>
      </c>
      <c r="N16" s="6">
        <f t="shared" si="0"/>
        <v>4000</v>
      </c>
    </row>
    <row r="17" spans="1:14">
      <c r="A17" s="6">
        <v>12</v>
      </c>
      <c r="B17" s="9" t="s">
        <v>213</v>
      </c>
      <c r="C17" s="9" t="s">
        <v>267</v>
      </c>
      <c r="D17" s="9" t="s">
        <v>30</v>
      </c>
      <c r="E17" s="9" t="s">
        <v>52</v>
      </c>
      <c r="F17" s="9" t="s">
        <v>278</v>
      </c>
      <c r="G17" s="9" t="s">
        <v>279</v>
      </c>
      <c r="H17" s="9">
        <v>2</v>
      </c>
      <c r="I17" s="9" t="s">
        <v>383</v>
      </c>
      <c r="J17" s="6" t="s">
        <v>338</v>
      </c>
      <c r="K17" s="16" t="s">
        <v>217</v>
      </c>
      <c r="L17" s="9">
        <v>3</v>
      </c>
      <c r="M17" s="9">
        <v>1500</v>
      </c>
      <c r="N17" s="6">
        <f t="shared" si="0"/>
        <v>1500</v>
      </c>
    </row>
    <row r="18" spans="1:14">
      <c r="A18" s="6">
        <v>13</v>
      </c>
      <c r="B18" s="6" t="s">
        <v>213</v>
      </c>
      <c r="C18" s="6" t="s">
        <v>267</v>
      </c>
      <c r="D18" s="6" t="s">
        <v>30</v>
      </c>
      <c r="E18" s="6" t="s">
        <v>52</v>
      </c>
      <c r="F18" s="6" t="s">
        <v>288</v>
      </c>
      <c r="G18" s="6" t="s">
        <v>289</v>
      </c>
      <c r="H18" s="6">
        <v>6</v>
      </c>
      <c r="I18" s="6" t="s">
        <v>381</v>
      </c>
      <c r="J18" s="6" t="s">
        <v>338</v>
      </c>
      <c r="K18" s="15" t="s">
        <v>217</v>
      </c>
      <c r="L18" s="6">
        <v>2</v>
      </c>
      <c r="M18" s="6">
        <v>1000</v>
      </c>
      <c r="N18" s="6">
        <f t="shared" si="0"/>
        <v>1000</v>
      </c>
    </row>
    <row r="19" spans="1:14">
      <c r="A19" s="6">
        <v>14</v>
      </c>
      <c r="B19" s="6" t="s">
        <v>213</v>
      </c>
      <c r="C19" s="6" t="s">
        <v>267</v>
      </c>
      <c r="D19" s="6" t="s">
        <v>51</v>
      </c>
      <c r="E19" s="6" t="s">
        <v>196</v>
      </c>
      <c r="F19" s="6" t="s">
        <v>321</v>
      </c>
      <c r="G19" s="9" t="s">
        <v>322</v>
      </c>
      <c r="H19" s="6">
        <v>2</v>
      </c>
      <c r="I19" s="6" t="s">
        <v>384</v>
      </c>
      <c r="J19" s="6" t="s">
        <v>338</v>
      </c>
      <c r="K19" s="15" t="s">
        <v>217</v>
      </c>
      <c r="L19" s="6">
        <v>2</v>
      </c>
      <c r="M19" s="6">
        <v>1000</v>
      </c>
      <c r="N19" s="6">
        <f t="shared" si="0"/>
        <v>1000</v>
      </c>
    </row>
    <row r="20" spans="1:14">
      <c r="A20" s="6">
        <v>15</v>
      </c>
      <c r="B20" s="6" t="s">
        <v>213</v>
      </c>
      <c r="C20" s="6" t="s">
        <v>267</v>
      </c>
      <c r="D20" s="6" t="s">
        <v>40</v>
      </c>
      <c r="E20" s="6" t="s">
        <v>41</v>
      </c>
      <c r="F20" s="6" t="s">
        <v>306</v>
      </c>
      <c r="G20" s="6" t="s">
        <v>307</v>
      </c>
      <c r="H20" s="6">
        <v>1</v>
      </c>
      <c r="I20" s="6" t="s">
        <v>383</v>
      </c>
      <c r="J20" s="6" t="s">
        <v>338</v>
      </c>
      <c r="K20" s="15" t="s">
        <v>217</v>
      </c>
      <c r="L20" s="6">
        <v>6</v>
      </c>
      <c r="M20" s="6">
        <f>L20*500</f>
        <v>3000</v>
      </c>
      <c r="N20" s="6">
        <f t="shared" si="0"/>
        <v>3000</v>
      </c>
    </row>
    <row r="21" spans="1:14">
      <c r="A21" s="10"/>
      <c r="B21" s="10"/>
      <c r="C21" s="10"/>
      <c r="D21" s="10"/>
      <c r="E21" s="10"/>
      <c r="F21" s="10"/>
      <c r="G21" s="10"/>
      <c r="H21" s="10">
        <f>SUM(H6:H20)</f>
        <v>39</v>
      </c>
      <c r="I21" s="10"/>
      <c r="J21" s="10"/>
      <c r="K21" s="10"/>
      <c r="L21" s="10"/>
      <c r="M21" s="10">
        <f>SUM(M6:M20)</f>
        <v>48000</v>
      </c>
      <c r="N21" s="10"/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G7" sqref="A1:N8"/>
    </sheetView>
  </sheetViews>
  <sheetFormatPr defaultColWidth="9" defaultRowHeight="14.25" outlineLevelRow="7"/>
  <cols>
    <col min="9" max="9" width="30.375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385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50" t="s">
        <v>213</v>
      </c>
      <c r="C6" s="9" t="s">
        <v>267</v>
      </c>
      <c r="D6" s="9" t="s">
        <v>30</v>
      </c>
      <c r="E6" s="9" t="s">
        <v>52</v>
      </c>
      <c r="F6" s="9" t="s">
        <v>314</v>
      </c>
      <c r="G6" s="9" t="s">
        <v>315</v>
      </c>
      <c r="H6" s="9">
        <v>4</v>
      </c>
      <c r="I6" s="9" t="s">
        <v>353</v>
      </c>
      <c r="J6" s="23" t="s">
        <v>338</v>
      </c>
      <c r="K6" s="51" t="s">
        <v>313</v>
      </c>
      <c r="L6" s="9">
        <v>6.5</v>
      </c>
      <c r="M6" s="52">
        <f>L6*800</f>
        <v>5200</v>
      </c>
      <c r="N6" s="23">
        <f>M6</f>
        <v>5200</v>
      </c>
    </row>
    <row r="7" spans="1:14">
      <c r="A7" s="23">
        <v>2</v>
      </c>
      <c r="B7" s="23" t="s">
        <v>213</v>
      </c>
      <c r="C7" s="6" t="s">
        <v>267</v>
      </c>
      <c r="D7" s="6" t="s">
        <v>51</v>
      </c>
      <c r="E7" s="6" t="s">
        <v>74</v>
      </c>
      <c r="F7" s="6" t="s">
        <v>310</v>
      </c>
      <c r="G7" s="6" t="s">
        <v>311</v>
      </c>
      <c r="H7" s="6">
        <v>2</v>
      </c>
      <c r="I7" s="6" t="s">
        <v>339</v>
      </c>
      <c r="J7" s="23" t="s">
        <v>338</v>
      </c>
      <c r="K7" s="15" t="s">
        <v>313</v>
      </c>
      <c r="L7" s="6">
        <v>2.84</v>
      </c>
      <c r="M7" s="6">
        <f>L7*800</f>
        <v>2272</v>
      </c>
      <c r="N7" s="6">
        <f>M7</f>
        <v>2272</v>
      </c>
    </row>
    <row r="8" spans="1:14">
      <c r="A8" s="10"/>
      <c r="B8" s="10"/>
      <c r="C8" s="10"/>
      <c r="D8" s="10"/>
      <c r="E8" s="10"/>
      <c r="F8" s="10"/>
      <c r="G8" s="10"/>
      <c r="H8" s="10">
        <f>SUM(H6:H7)</f>
        <v>6</v>
      </c>
      <c r="I8" s="10"/>
      <c r="J8" s="10"/>
      <c r="K8" s="10"/>
      <c r="L8" s="10">
        <f>SUM(L6:L7)</f>
        <v>9.34</v>
      </c>
      <c r="M8" s="10">
        <f>SUM(M6:M7)</f>
        <v>7472</v>
      </c>
      <c r="N8" s="10"/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I6" sqref="A1:N6"/>
    </sheetView>
  </sheetViews>
  <sheetFormatPr defaultColWidth="9" defaultRowHeight="14.25" outlineLevelRow="5"/>
  <cols>
    <col min="9" max="9" width="21.25" customWidth="1"/>
  </cols>
  <sheetData>
    <row r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27" spans="1:14">
      <c r="A2" s="20" t="s">
        <v>386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2" t="s">
        <v>12</v>
      </c>
      <c r="L4" s="22"/>
      <c r="M4" s="24"/>
      <c r="N4" s="26" t="s">
        <v>15</v>
      </c>
    </row>
    <row r="5" ht="28.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 t="s">
        <v>22</v>
      </c>
      <c r="L5" s="22" t="s">
        <v>23</v>
      </c>
      <c r="M5" s="24" t="s">
        <v>24</v>
      </c>
      <c r="N5" s="26"/>
    </row>
    <row r="6" spans="1:14">
      <c r="A6" s="23">
        <v>1</v>
      </c>
      <c r="B6" s="23" t="s">
        <v>213</v>
      </c>
      <c r="C6" s="6" t="s">
        <v>267</v>
      </c>
      <c r="D6" s="6" t="s">
        <v>40</v>
      </c>
      <c r="E6" s="23" t="s">
        <v>41</v>
      </c>
      <c r="F6" s="6" t="s">
        <v>306</v>
      </c>
      <c r="G6" s="6" t="s">
        <v>307</v>
      </c>
      <c r="H6" s="6">
        <v>1</v>
      </c>
      <c r="I6" s="6" t="s">
        <v>345</v>
      </c>
      <c r="J6" s="23" t="s">
        <v>338</v>
      </c>
      <c r="K6" s="48" t="s">
        <v>309</v>
      </c>
      <c r="L6" s="49">
        <v>6.43</v>
      </c>
      <c r="M6" s="49">
        <f>L6*600</f>
        <v>3858</v>
      </c>
      <c r="N6" s="23">
        <f>M6</f>
        <v>3858</v>
      </c>
    </row>
  </sheetData>
  <mergeCells count="14">
    <mergeCell ref="A1:N1"/>
    <mergeCell ref="A2:N2"/>
    <mergeCell ref="A3:N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总</vt:lpstr>
      <vt:lpstr>水稻</vt:lpstr>
      <vt:lpstr>鸡</vt:lpstr>
      <vt:lpstr>坚果</vt:lpstr>
      <vt:lpstr>魔芋</vt:lpstr>
      <vt:lpstr>能繁母猪</vt:lpstr>
      <vt:lpstr>生猪</vt:lpstr>
      <vt:lpstr>新植甘蔗</vt:lpstr>
      <vt:lpstr>茶园增效</vt:lpstr>
      <vt:lpstr>香料烟</vt:lpstr>
      <vt:lpstr>新植咖啡</vt:lpstr>
      <vt:lpstr>百香果</vt:lpstr>
      <vt:lpstr>牛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WHZ</cp:lastModifiedBy>
  <dcterms:created xsi:type="dcterms:W3CDTF">2008-09-11T17:22:00Z</dcterms:created>
  <dcterms:modified xsi:type="dcterms:W3CDTF">2026-01-16T07:51:54Z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80998F54D5D149C38032CFE979B90792_13</vt:lpwstr>
  </property>
</Properties>
</file>